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0. DATA PENDUKUNG\DSKK SERTIFIKASI HALAL\"/>
    </mc:Choice>
  </mc:AlternateContent>
  <bookViews>
    <workbookView xWindow="240" yWindow="60" windowWidth="20115" windowHeight="8010"/>
  </bookViews>
  <sheets>
    <sheet name="FITTO SW" sheetId="1" r:id="rId1"/>
  </sheets>
  <definedNames>
    <definedName name="_xlnm._FilterDatabase" localSheetId="0" hidden="1" xml:space="preserve">   'FITTO SW'!#REF!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_xlnm.Print_Area" localSheetId="0">'FITTO SW'!$A$1:$M$124</definedName>
    <definedName name="_xlnm.Print_Titles" localSheetId="0">'FITTO SW'!$13:$15</definedName>
  </definedNames>
  <calcPr calcId="152511"/>
</workbook>
</file>

<file path=xl/calcChain.xml><?xml version="1.0" encoding="utf-8"?>
<calcChain xmlns="http://schemas.openxmlformats.org/spreadsheetml/2006/main">
  <c r="H72" i="1" l="1"/>
  <c r="H67" i="1"/>
  <c r="H66" i="1"/>
  <c r="H65" i="1"/>
  <c r="H45" i="1"/>
  <c r="J44" i="1"/>
  <c r="H37" i="1"/>
  <c r="L31" i="1"/>
  <c r="K31" i="1"/>
  <c r="J31" i="1"/>
  <c r="K30" i="1"/>
  <c r="J30" i="1"/>
  <c r="K29" i="1"/>
  <c r="J29" i="1"/>
  <c r="L27" i="1"/>
  <c r="K27" i="1"/>
  <c r="J27" i="1"/>
  <c r="K26" i="1"/>
  <c r="J26" i="1"/>
  <c r="L25" i="1"/>
  <c r="K25" i="1"/>
  <c r="J25" i="1"/>
  <c r="K24" i="1"/>
  <c r="J24" i="1"/>
  <c r="L22" i="1"/>
  <c r="K22" i="1"/>
  <c r="L21" i="1"/>
  <c r="K21" i="1"/>
  <c r="J21" i="1"/>
  <c r="L20" i="1"/>
  <c r="K20" i="1"/>
  <c r="J20" i="1"/>
  <c r="L19" i="1"/>
  <c r="K19" i="1"/>
  <c r="J19" i="1"/>
  <c r="L18" i="1"/>
  <c r="K18" i="1"/>
  <c r="J18" i="1"/>
  <c r="A18" i="1"/>
  <c r="A19" i="1" s="1"/>
  <c r="A20" i="1" s="1"/>
  <c r="A21" i="1" s="1"/>
  <c r="A22" i="1" s="1"/>
  <c r="A24" i="1" s="1"/>
  <c r="A25" i="1" s="1"/>
  <c r="A26" i="1" s="1"/>
  <c r="A27" i="1" s="1"/>
  <c r="A29" i="1" s="1"/>
  <c r="A30" i="1" s="1"/>
  <c r="A31" i="1" s="1"/>
  <c r="A33" i="1" s="1"/>
  <c r="A34" i="1" s="1"/>
  <c r="A35" i="1" s="1"/>
  <c r="A36" i="1" s="1"/>
  <c r="A37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9" i="1" s="1"/>
  <c r="A60" i="1" s="1"/>
  <c r="A62" i="1" s="1"/>
  <c r="A63" i="1" s="1"/>
  <c r="A64" i="1" s="1"/>
  <c r="A65" i="1" s="1"/>
  <c r="A66" i="1" s="1"/>
  <c r="A67" i="1" s="1"/>
  <c r="K17" i="1"/>
  <c r="J17" i="1"/>
  <c r="K68" i="1" l="1"/>
  <c r="H71" i="1" s="1"/>
  <c r="L68" i="1"/>
  <c r="H73" i="1" s="1"/>
</calcChain>
</file>

<file path=xl/comments1.xml><?xml version="1.0" encoding="utf-8"?>
<comments xmlns="http://schemas.openxmlformats.org/spreadsheetml/2006/main">
  <authors>
    <author>Rini</author>
    <author>RINI</author>
    <author>melly</author>
  </authors>
  <commentList>
    <comment ref="G25" authorId="0" shapeId="0">
      <text>
        <r>
          <rPr>
            <b/>
            <sz val="10"/>
            <color indexed="81"/>
            <rFont val="Tahoma"/>
            <family val="2"/>
          </rPr>
          <t>Rini: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 10/05/16 = Perubahan holder [CSR/VST] menjadi holder [CSR]</t>
        </r>
      </text>
    </comment>
    <comment ref="G27" authorId="0" shapeId="0">
      <text>
        <r>
          <rPr>
            <b/>
            <sz val="10"/>
            <color indexed="81"/>
            <rFont val="Tahoma"/>
            <family val="2"/>
          </rPr>
          <t>Rini: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 10/05/16 = Perubahan holder [CSR/VST] menjadi holder [CSR]</t>
        </r>
      </text>
    </comment>
    <comment ref="G36" authorId="0" shapeId="0">
      <text>
        <r>
          <rPr>
            <b/>
            <sz val="11"/>
            <color indexed="81"/>
            <rFont val="Tahoma"/>
            <family val="2"/>
          </rPr>
          <t>Rini: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G37" authorId="0" shapeId="0">
      <text>
        <r>
          <rPr>
            <b/>
            <sz val="11"/>
            <color indexed="81"/>
            <rFont val="Tahoma"/>
            <family val="2"/>
          </rPr>
          <t>Rini: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G44" authorId="0" shapeId="0">
      <text>
        <r>
          <rPr>
            <b/>
            <sz val="11"/>
            <color indexed="81"/>
            <rFont val="Tahoma"/>
            <family val="2"/>
          </rPr>
          <t>Rini: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44" authorId="1" shapeId="0">
      <text>
        <r>
          <rPr>
            <b/>
            <sz val="14"/>
            <color indexed="81"/>
            <rFont val="Tahoma"/>
            <family val="2"/>
          </rPr>
          <t>RINI:</t>
        </r>
        <r>
          <rPr>
            <sz val="14"/>
            <color indexed="81"/>
            <rFont val="Tahoma"/>
            <family val="2"/>
          </rPr>
          <t xml:space="preserve">
1. INFO 141123 PA ZAENAL PEMAKAIAN 
    4 PC BUKAN 2 PC</t>
        </r>
      </text>
    </comment>
    <comment ref="G45" authorId="0" shapeId="0">
      <text>
        <r>
          <rPr>
            <b/>
            <sz val="11"/>
            <color indexed="81"/>
            <rFont val="Tahoma"/>
            <family val="2"/>
          </rPr>
          <t>Rini: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G46" authorId="2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G52" authorId="0" shapeId="0">
      <text>
        <r>
          <rPr>
            <b/>
            <sz val="11"/>
            <color indexed="81"/>
            <rFont val="Tahoma"/>
            <family val="2"/>
          </rPr>
          <t>Rini: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F57" authorId="1" shapeId="0">
      <text>
        <r>
          <rPr>
            <b/>
            <sz val="14"/>
            <color indexed="81"/>
            <rFont val="Tahoma"/>
            <family val="2"/>
          </rPr>
          <t>RINI: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</commentList>
</comments>
</file>

<file path=xl/sharedStrings.xml><?xml version="1.0" encoding="utf-8"?>
<sst xmlns="http://schemas.openxmlformats.org/spreadsheetml/2006/main" count="379" uniqueCount="220">
  <si>
    <t xml:space="preserve"> PT. CHITOSE INTERNASIONAL Tbk</t>
  </si>
  <si>
    <t>Research &amp; Development Dept</t>
  </si>
  <si>
    <t>DAFTAR STANDAR KOMPONEN KURSI (DSKK)</t>
  </si>
  <si>
    <t>( Bill of Material )</t>
  </si>
  <si>
    <t>Formulir : R&amp;D/DSKK/2024</t>
  </si>
  <si>
    <t>Nama Produk</t>
  </si>
  <si>
    <t>: FITTO SW</t>
  </si>
  <si>
    <t>Nama Proyek</t>
  </si>
  <si>
    <t>: -</t>
  </si>
  <si>
    <t>Kode Barang Jadi</t>
  </si>
  <si>
    <t>: FG-FIT-WNM-AS-0028 ( P SILVER BLUE)</t>
  </si>
  <si>
    <t>Jenis</t>
  </si>
  <si>
    <t>: CHAIR</t>
  </si>
  <si>
    <t>Model</t>
  </si>
  <si>
    <t>: OFFICE CHAIR</t>
  </si>
  <si>
    <t xml:space="preserve">No                 </t>
  </si>
  <si>
    <t>KODE SAP</t>
  </si>
  <si>
    <t xml:space="preserve">NAMA KOMPONEN                                     </t>
  </si>
  <si>
    <t xml:space="preserve">SPESIFIKASI BAHAN                                                                                         </t>
  </si>
  <si>
    <r>
      <t xml:space="preserve">JUMLAH </t>
    </r>
    <r>
      <rPr>
        <i/>
        <sz val="14"/>
        <rFont val="Arial"/>
        <family val="2"/>
      </rPr>
      <t xml:space="preserve">(Qty)   </t>
    </r>
    <r>
      <rPr>
        <b/>
        <sz val="14"/>
        <rFont val="Arial"/>
        <family val="2"/>
      </rPr>
      <t xml:space="preserve">       </t>
    </r>
  </si>
  <si>
    <r>
      <t>BERAT</t>
    </r>
    <r>
      <rPr>
        <i/>
        <sz val="14"/>
        <rFont val="Arial"/>
        <family val="2"/>
      </rPr>
      <t xml:space="preserve">  Kg</t>
    </r>
  </si>
  <si>
    <t>JUMLAH CHROME/CAT</t>
  </si>
  <si>
    <t>Las</t>
  </si>
  <si>
    <r>
      <t xml:space="preserve">NAMA PEMASOK                             </t>
    </r>
    <r>
      <rPr>
        <b/>
        <i/>
        <sz val="14"/>
        <rFont val="Arial"/>
        <family val="2"/>
      </rPr>
      <t/>
    </r>
  </si>
  <si>
    <t>PROSES</t>
  </si>
  <si>
    <t>SUBCONT</t>
  </si>
  <si>
    <t>BAHAN</t>
  </si>
  <si>
    <t>Dm2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</si>
  <si>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</si>
  <si>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</si>
  <si>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</si>
  <si>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</si>
  <si>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</si>
  <si>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</si>
  <si>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</si>
  <si>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</si>
  <si>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</si>
  <si>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SEAT BACK ASSY</t>
  </si>
  <si>
    <t>SF-FIT-I06-PC-0004</t>
  </si>
  <si>
    <t>SF-FIT-I03-CT-0015</t>
  </si>
  <si>
    <t>RM-FIT-PIP-00-0003</t>
  </si>
  <si>
    <t>Seat Back Pipe</t>
  </si>
  <si>
    <t>Pp. Ø22.2 x 1.2 x 1655 STKM 11A</t>
  </si>
  <si>
    <t>pcs</t>
  </si>
  <si>
    <t>-</t>
  </si>
  <si>
    <t>ISTW/Sri rejeki + Hinani</t>
  </si>
  <si>
    <t>RM-FIT-ICT-SC-0008</t>
  </si>
  <si>
    <t>RM-FIT-PIP-00-0005</t>
  </si>
  <si>
    <t xml:space="preserve">Seat Joint </t>
  </si>
  <si>
    <t>Pp. Ø22.2 x 1.2 x 398 STKM 11A</t>
  </si>
  <si>
    <t>RM-VIS-ICT-SC-0003</t>
  </si>
  <si>
    <t>RM-VIS-PLT-00-0019</t>
  </si>
  <si>
    <t>S/B Holder [CVS]</t>
  </si>
  <si>
    <t>Pl. t.2,0 x 1219 x 2438 (2040) SPCC-SD</t>
  </si>
  <si>
    <t>USCI/SSI + Hinani</t>
  </si>
  <si>
    <t>RM-FIT-ICT-SC-0003</t>
  </si>
  <si>
    <t>RM-YAM-PLT-00-0013</t>
  </si>
  <si>
    <t>Holder Arm [Fitto SW]</t>
  </si>
  <si>
    <t>Pl.t.2.3 x 34 x 101 or 1219 x 2438 (693) SPCC-SD</t>
  </si>
  <si>
    <t>RM-FIT-ICT-SC-0004</t>
  </si>
  <si>
    <t>Seat Center Box [Fitto SW]</t>
  </si>
  <si>
    <t>Pl.t.2.3 x 125 x 163 or 1219 x 2438 (126) SPCC-SD</t>
  </si>
  <si>
    <t>RM-KUM-FAS-00-0266</t>
  </si>
  <si>
    <t>Flange Nut for seat center box</t>
  </si>
  <si>
    <t>M6 x B10 x H6 x dia 13</t>
  </si>
  <si>
    <t>Sinar terang</t>
  </si>
  <si>
    <t>ARM L/R ASSY</t>
  </si>
  <si>
    <t>SF-FIT-I06-PC-0001</t>
  </si>
  <si>
    <t>SF-FIT-I03-CT-0002</t>
  </si>
  <si>
    <t>RM-FLO-PIP-00-0032</t>
  </si>
  <si>
    <t>Arm L</t>
  </si>
  <si>
    <t>Pp. Ø22.2 x 1.2 x 815 STKM 11A</t>
  </si>
  <si>
    <t xml:space="preserve">ISTW/Sri rejeki </t>
  </si>
  <si>
    <t>RM-CAE-ICT-SC-0002</t>
  </si>
  <si>
    <t>RM-CAE-PLT-00-0018</t>
  </si>
  <si>
    <t>Holder [CSR]</t>
  </si>
  <si>
    <t>Pl. t.1,0 x 37 x 1219 (33), or 1219 x 2438 (2220) SPCC-SD</t>
  </si>
  <si>
    <t>SF-FIT-I06-PC-0002</t>
  </si>
  <si>
    <t>Arm R</t>
  </si>
  <si>
    <t>CENTER BOX COMPL</t>
  </si>
  <si>
    <t>SF-FIT-I06-PC-0006</t>
  </si>
  <si>
    <t>RM-FIT-ICT-SC-0002</t>
  </si>
  <si>
    <t>RM-CAE-PLT-00-0019</t>
  </si>
  <si>
    <t>Center box [Fitto SW]</t>
  </si>
  <si>
    <r>
      <t>Pl.t.</t>
    </r>
    <r>
      <rPr>
        <b/>
        <u/>
        <sz val="14"/>
        <rFont val="Arial"/>
        <family val="2"/>
      </rPr>
      <t>1.6</t>
    </r>
    <r>
      <rPr>
        <sz val="14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</si>
  <si>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</si>
  <si>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</si>
  <si>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</si>
  <si>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</si>
  <si>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</si>
  <si>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SEAT CUSHION ASSY</t>
  </si>
  <si>
    <t>SF-FIT-I07-NL-0005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</si>
  <si>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</si>
  <si>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</si>
  <si>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</si>
  <si>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</si>
  <si>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</si>
  <si>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</si>
  <si>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14"/>
        <rFont val="Arial"/>
        <family val="2"/>
      </rPr>
      <t>475</t>
    </r>
    <r>
      <rPr>
        <sz val="14"/>
        <rFont val="Arial"/>
        <family val="2"/>
      </rPr>
      <t xml:space="preserve"> x 436, Density 55</t>
    </r>
  </si>
  <si>
    <t>Royal</t>
  </si>
  <si>
    <t>RM-FIT-FOM-00-0004</t>
  </si>
  <si>
    <t>Seat Foam 2 Fitto Yellow</t>
  </si>
  <si>
    <r>
      <t xml:space="preserve">Yellow t20 x 565 x </t>
    </r>
    <r>
      <rPr>
        <b/>
        <u/>
        <sz val="14"/>
        <rFont val="Arial"/>
        <family val="2"/>
      </rPr>
      <t>496</t>
    </r>
    <r>
      <rPr>
        <sz val="14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</si>
  <si>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</si>
  <si>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</si>
  <si>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</si>
  <si>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RM-FIT-FAB-GI-0010</t>
  </si>
  <si>
    <t>RM-FIT-FAB-00-0024</t>
  </si>
  <si>
    <t xml:space="preserve">Seat Cover </t>
  </si>
  <si>
    <r>
      <t>700 x 750</t>
    </r>
    <r>
      <rPr>
        <sz val="14"/>
        <rFont val="Arial"/>
        <family val="2"/>
      </rPr>
      <t>, [1400 = 2]</t>
    </r>
  </si>
  <si>
    <t>mtr</t>
  </si>
  <si>
    <t>Ateja</t>
  </si>
  <si>
    <t xml:space="preserve">Neo Virada (Veracruz 102 (Orange)/Delft 040 (Biru)/A1 (Hijau)/Garnet 010 (Merah)) </t>
  </si>
  <si>
    <t>PART ASSY</t>
  </si>
  <si>
    <t>RM-FIT-ACC-00-0017</t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</si>
  <si>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</si>
  <si>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</si>
  <si>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</si>
  <si>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</si>
  <si>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</si>
  <si>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</si>
  <si>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</si>
  <si>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</si>
  <si>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</si>
  <si>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</si>
  <si>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</si>
  <si>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</si>
  <si>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</si>
  <si>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</si>
  <si>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RM-SAN-FAS-00-0007</t>
  </si>
  <si>
    <t>Screw for Back Plastic</t>
  </si>
  <si>
    <t>Tapping Screw M4 x 12 (Black Oil)</t>
  </si>
  <si>
    <t>Sagatek</t>
  </si>
  <si>
    <t>RM-CAE-FAS-00-0002</t>
  </si>
  <si>
    <t>Bolt for Clamp Plastik &amp; Seat plastic under cover &amp; Arm</t>
  </si>
  <si>
    <t>MS-JMO-0 M6 X 25 , 1008R, NIKEL</t>
  </si>
  <si>
    <t>Garuda M</t>
  </si>
  <si>
    <t>RM-YAM-FAS-00-0013</t>
  </si>
  <si>
    <t xml:space="preserve">Screw for Seat Plastic Under Cover </t>
  </si>
  <si>
    <t>SCREW TS-A JMB-O #10X5/8"(16T)</t>
  </si>
  <si>
    <t>Mega Waja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</si>
  <si>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</si>
  <si>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</si>
  <si>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</si>
  <si>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</si>
  <si>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</si>
  <si>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</si>
  <si>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</si>
  <si>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</si>
  <si>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</si>
  <si>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</si>
  <si>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</si>
  <si>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RM-ET1-CAS-00-0009</t>
  </si>
  <si>
    <t>Caster</t>
  </si>
  <si>
    <t>Nylon  (Black)</t>
  </si>
  <si>
    <t>RM-ETD-PLS-00-0009</t>
  </si>
  <si>
    <t>Plastic Telescope TC-01</t>
  </si>
  <si>
    <t>Hengte</t>
  </si>
  <si>
    <t>RM-SAK-FAS-00-0001</t>
  </si>
  <si>
    <t>Bolt for center box</t>
  </si>
  <si>
    <t>JMP-D M6 x 12</t>
  </si>
  <si>
    <t>RM-DUO-FAS-00-0005</t>
  </si>
  <si>
    <t>Plain Washer</t>
  </si>
  <si>
    <t>for M6</t>
  </si>
  <si>
    <t>Others</t>
  </si>
  <si>
    <t>RM-ETD-PLS-00-0005</t>
  </si>
  <si>
    <t>Gas lift 2812 [Duo 01/02]</t>
  </si>
  <si>
    <t xml:space="preserve">Incld Center Pipe </t>
  </si>
  <si>
    <t>Daimaster</t>
  </si>
  <si>
    <t>SF-DUO-I05-NC-0001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</si>
  <si>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</si>
  <si>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</si>
  <si>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</si>
  <si>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</si>
  <si>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</si>
  <si>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</si>
  <si>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</si>
  <si>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</si>
  <si>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RM-ECO-FAS-00-0096</t>
  </si>
  <si>
    <t>Bolt</t>
  </si>
  <si>
    <t>JO 6 x 30</t>
  </si>
  <si>
    <t>PACKING ASSY</t>
  </si>
  <si>
    <t>RM-KAS-DUS-00-0010</t>
  </si>
  <si>
    <t>Layer Kasai</t>
  </si>
  <si>
    <t>B/F 400 x 460, Quality K125/M125/K125</t>
  </si>
  <si>
    <t>PT Artek</t>
  </si>
  <si>
    <t>RM-DUO-DUS-00-0058</t>
  </si>
  <si>
    <t>Packing Case [DUO-01]</t>
  </si>
  <si>
    <t>C/F 555 x 300 x 520 Quality K150/M150/K150</t>
  </si>
  <si>
    <t>Dwikarya</t>
  </si>
  <si>
    <t>PT-000-OTH-PR-0018</t>
  </si>
  <si>
    <t>Inspection Label</t>
  </si>
  <si>
    <t>HVS sticker 20 x 64</t>
  </si>
  <si>
    <t>Kahar duta sarana</t>
  </si>
  <si>
    <t>PT-000-OTH-PR-0022</t>
  </si>
  <si>
    <t>Label SNI Multy Purpose</t>
  </si>
  <si>
    <t>HVS sticker 20 x 20</t>
  </si>
  <si>
    <t>TPO</t>
  </si>
  <si>
    <t>Manual Guide</t>
  </si>
  <si>
    <t>HVS</t>
  </si>
  <si>
    <t>Koperasi</t>
  </si>
  <si>
    <t>PT-ALL-PRD-PR-0025</t>
  </si>
  <si>
    <t xml:space="preserve">Packing Tape </t>
  </si>
  <si>
    <t>LAKBAN OPP PRINT CHITOSE Uk. 48MM x 80M</t>
  </si>
  <si>
    <t>Sinar Ross</t>
  </si>
  <si>
    <t>PT-KTG-PLS-00-0048</t>
  </si>
  <si>
    <t>Plastic for Arm rest</t>
  </si>
  <si>
    <t>Plastic PP 10 X 0.035</t>
  </si>
  <si>
    <t>PT-SHI-DUS-00-0011</t>
  </si>
  <si>
    <t>Single Face L 160</t>
  </si>
  <si>
    <t xml:space="preserve">B/F  Quality K125/M125    </t>
  </si>
  <si>
    <r>
      <t xml:space="preserve">Bahan Cat : </t>
    </r>
    <r>
      <rPr>
        <b/>
        <i/>
        <sz val="14"/>
        <rFont val="Arial"/>
        <family val="2"/>
      </rPr>
      <t>Grey Fitto (Silver 5723-2)</t>
    </r>
  </si>
  <si>
    <t>dm2</t>
  </si>
  <si>
    <t>Bahan Krum</t>
  </si>
  <si>
    <t>Bahan Pengelasan</t>
  </si>
  <si>
    <t>grm</t>
  </si>
  <si>
    <t>Berat produk</t>
  </si>
  <si>
    <t>kg</t>
  </si>
  <si>
    <t>Cimahi, 12 September 2024</t>
  </si>
  <si>
    <t xml:space="preserve">   Keterangan Revisi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</si>
</sst>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_);_(* \(#,##0\);_(* &quot;-&quot;_);_(@_)"/>
    <numFmt numFmtId="165" formatCode="_(* #,##0.00_);_(* \(#,##0.00\);_(* &quot;-&quot;??_);_(@_)"/>
    <numFmt numFmtId="166" formatCode="_([$Rp-421]* #,##0_);_([$Rp-421]* \(#,##0\);_([$Rp-421]* &quot;-&quot;_);_(@_)"/>
    <numFmt numFmtId="167" formatCode="_(* #,##0_);_(* \(#,##0\);_(* &quot;-&quot;??_);_(@_)"/>
    <numFmt numFmtId="168" formatCode="#,##0.0_);\(#,##0.0\)"/>
    <numFmt numFmtId="169" formatCode="[$Rp-421]#,##0.00"/>
    <numFmt numFmtId="170" formatCode="m\o\n\th\ d\,\ yyyy"/>
    <numFmt numFmtId="171" formatCode="#,#00"/>
    <numFmt numFmtId="172" formatCode="#,"/>
  </numFmts>
  <fonts count="32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Courier"/>
      <family val="3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name val="Courier"/>
      <family val="3"/>
    </font>
    <font>
      <i/>
      <sz val="12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b/>
      <i/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 Black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8"/>
      <color indexed="81"/>
      <name val="Tahoma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0" fillId="0" borderId="0">
      <protection locked="0"/>
    </xf>
    <xf numFmtId="171" fontId="30" fillId="0" borderId="0">
      <protection locked="0"/>
    </xf>
    <xf numFmtId="172" fontId="31" fillId="0" borderId="0">
      <protection locked="0"/>
    </xf>
    <xf numFmtId="172" fontId="31" fillId="0" borderId="0">
      <protection locked="0"/>
    </xf>
    <xf numFmtId="0" fontId="1" fillId="0" borderId="0"/>
  </cellStyleXfs>
  <cellXfs count="20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vertical="center"/>
    </xf>
    <xf numFmtId="0" fontId="9" fillId="0" borderId="0" xfId="2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2" borderId="4" xfId="0" applyFont="1" applyFill="1" applyBorder="1" applyAlignment="1">
      <alignment vertical="center"/>
    </xf>
    <xf numFmtId="0" fontId="11" fillId="2" borderId="0" xfId="0" applyFont="1" applyFill="1" applyBorder="1"/>
    <xf numFmtId="0" fontId="2" fillId="2" borderId="5" xfId="0" applyNumberFormat="1" applyFont="1" applyFill="1" applyBorder="1" applyAlignment="1" applyProtection="1">
      <alignment horizontal="left" vertical="center"/>
    </xf>
    <xf numFmtId="0" fontId="2" fillId="3" borderId="6" xfId="0" applyNumberFormat="1" applyFont="1" applyFill="1" applyBorder="1" applyAlignment="1" applyProtection="1">
      <alignment horizontal="left" vertical="center"/>
    </xf>
    <xf numFmtId="0" fontId="11" fillId="0" borderId="0" xfId="0" applyFont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0" fontId="12" fillId="0" borderId="8" xfId="0" applyNumberFormat="1" applyFont="1" applyFill="1" applyBorder="1" applyAlignment="1" applyProtection="1">
      <alignment horizontal="left" vertical="center"/>
    </xf>
    <xf numFmtId="0" fontId="13" fillId="0" borderId="8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9" fillId="0" borderId="0" xfId="2" applyFont="1" applyFill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9" xfId="4" applyFont="1" applyFill="1" applyBorder="1" applyAlignment="1">
      <alignment horizontal="right" vertical="center" wrapText="1"/>
    </xf>
    <xf numFmtId="0" fontId="10" fillId="0" borderId="9" xfId="4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/>
    </xf>
    <xf numFmtId="0" fontId="10" fillId="0" borderId="9" xfId="3" applyFont="1" applyFill="1" applyBorder="1" applyAlignment="1" applyProtection="1">
      <alignment horizontal="center" vertical="center" wrapText="1"/>
    </xf>
    <xf numFmtId="166" fontId="1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3" xfId="3" applyNumberFormat="1" applyFont="1" applyFill="1" applyBorder="1" applyAlignment="1" applyProtection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1" fontId="10" fillId="0" borderId="3" xfId="0" applyNumberFormat="1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9" xfId="5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right" vertical="center" wrapText="1"/>
    </xf>
    <xf numFmtId="2" fontId="15" fillId="0" borderId="3" xfId="0" applyNumberFormat="1" applyFont="1" applyFill="1" applyBorder="1" applyAlignment="1">
      <alignment horizontal="center" vertical="center"/>
    </xf>
    <xf numFmtId="2" fontId="10" fillId="0" borderId="3" xfId="1" applyNumberFormat="1" applyFont="1" applyFill="1" applyBorder="1" applyAlignment="1">
      <alignment horizontal="center" vertical="center"/>
    </xf>
    <xf numFmtId="0" fontId="10" fillId="0" borderId="11" xfId="3" applyFont="1" applyFill="1" applyBorder="1" applyAlignment="1" applyProtection="1">
      <alignment horizontal="center" vertical="center" wrapText="1"/>
    </xf>
    <xf numFmtId="0" fontId="10" fillId="0" borderId="12" xfId="3" applyNumberFormat="1" applyFont="1" applyFill="1" applyBorder="1" applyAlignment="1" applyProtection="1">
      <alignment horizontal="left" vertical="center" wrapText="1"/>
    </xf>
    <xf numFmtId="0" fontId="10" fillId="0" borderId="5" xfId="4" applyFont="1" applyFill="1" applyBorder="1" applyAlignment="1">
      <alignment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2" fontId="10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0" xfId="0" applyFont="1" applyFill="1" applyAlignment="1">
      <alignment vertical="center"/>
    </xf>
    <xf numFmtId="0" fontId="10" fillId="0" borderId="3" xfId="3" applyNumberFormat="1" applyFont="1" applyFill="1" applyBorder="1" applyAlignment="1" applyProtection="1">
      <alignment vertical="center" wrapText="1"/>
    </xf>
    <xf numFmtId="0" fontId="10" fillId="5" borderId="0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left" vertical="center" wrapText="1"/>
    </xf>
    <xf numFmtId="0" fontId="10" fillId="0" borderId="3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0" fillId="0" borderId="13" xfId="4" applyFont="1" applyFill="1" applyBorder="1" applyAlignment="1">
      <alignment horizontal="center" vertical="center" wrapText="1"/>
    </xf>
    <xf numFmtId="0" fontId="10" fillId="4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right" vertical="center" wrapText="1"/>
    </xf>
    <xf numFmtId="0" fontId="10" fillId="4" borderId="10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right" vertical="center" wrapText="1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right" vertical="center" wrapText="1"/>
    </xf>
    <xf numFmtId="0" fontId="16" fillId="0" borderId="0" xfId="0" applyFont="1" applyAlignment="1">
      <alignment vertical="center"/>
    </xf>
    <xf numFmtId="0" fontId="8" fillId="0" borderId="5" xfId="0" applyNumberFormat="1" applyFont="1" applyFill="1" applyBorder="1" applyAlignment="1" applyProtection="1">
      <alignment horizontal="right" vertical="center" wrapText="1"/>
    </xf>
    <xf numFmtId="0" fontId="10" fillId="0" borderId="10" xfId="0" applyNumberFormat="1" applyFont="1" applyFill="1" applyBorder="1" applyAlignment="1" applyProtection="1">
      <alignment horizontal="right" vertical="center" wrapText="1"/>
    </xf>
    <xf numFmtId="0" fontId="10" fillId="5" borderId="1" xfId="0" applyFont="1" applyFill="1" applyBorder="1" applyAlignment="1" applyProtection="1">
      <alignment horizontal="center" vertical="center"/>
    </xf>
    <xf numFmtId="0" fontId="10" fillId="0" borderId="4" xfId="3" applyNumberFormat="1" applyFont="1" applyFill="1" applyBorder="1" applyAlignment="1" applyProtection="1">
      <alignment horizontal="left" vertical="center" wrapText="1"/>
    </xf>
    <xf numFmtId="0" fontId="10" fillId="0" borderId="3" xfId="4" applyFont="1" applyFill="1" applyBorder="1" applyAlignment="1">
      <alignment horizontal="right" vertical="center" wrapText="1"/>
    </xf>
    <xf numFmtId="0" fontId="10" fillId="4" borderId="4" xfId="2" applyNumberFormat="1" applyFont="1" applyFill="1" applyBorder="1" applyAlignment="1" applyProtection="1">
      <alignment horizontal="left" vertical="center" wrapText="1"/>
    </xf>
    <xf numFmtId="0" fontId="10" fillId="4" borderId="3" xfId="2" applyNumberFormat="1" applyFont="1" applyFill="1" applyBorder="1" applyAlignment="1" applyProtection="1">
      <alignment horizontal="left" vertical="center" wrapText="1"/>
    </xf>
    <xf numFmtId="0" fontId="10" fillId="0" borderId="3" xfId="6" applyFont="1" applyFill="1" applyBorder="1" applyAlignment="1">
      <alignment vertical="center" wrapText="1"/>
    </xf>
    <xf numFmtId="0" fontId="10" fillId="0" borderId="3" xfId="6" applyFont="1" applyFill="1" applyBorder="1" applyAlignment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49" fontId="10" fillId="0" borderId="14" xfId="0" applyNumberFormat="1" applyFont="1" applyBorder="1" applyAlignment="1">
      <alignment horizontal="right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 applyProtection="1">
      <alignment horizontal="right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3" xfId="0" applyFont="1" applyBorder="1" applyAlignment="1">
      <alignment horizontal="right" vertical="center"/>
    </xf>
    <xf numFmtId="1" fontId="10" fillId="0" borderId="4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10" fillId="0" borderId="13" xfId="0" applyFont="1" applyFill="1" applyBorder="1" applyAlignment="1" applyProtection="1">
      <alignment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3" xfId="7" applyFont="1" applyFill="1" applyBorder="1" applyAlignment="1" applyProtection="1">
      <alignment horizontal="righ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1" fontId="10" fillId="0" borderId="7" xfId="0" applyNumberFormat="1" applyFont="1" applyBorder="1" applyAlignment="1">
      <alignment horizontal="left" vertical="center" wrapText="1"/>
    </xf>
    <xf numFmtId="1" fontId="10" fillId="0" borderId="13" xfId="0" applyNumberFormat="1" applyFont="1" applyBorder="1" applyAlignment="1">
      <alignment horizontal="left" vertical="center" wrapText="1"/>
    </xf>
    <xf numFmtId="0" fontId="10" fillId="0" borderId="3" xfId="0" applyFont="1" applyFill="1" applyBorder="1" applyAlignment="1" applyProtection="1">
      <alignment vertical="center" wrapText="1"/>
    </xf>
    <xf numFmtId="0" fontId="10" fillId="0" borderId="9" xfId="0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3" xfId="3" applyFont="1" applyFill="1" applyBorder="1" applyAlignment="1">
      <alignment vertical="center" wrapText="1"/>
    </xf>
    <xf numFmtId="0" fontId="10" fillId="0" borderId="3" xfId="3" applyNumberFormat="1" applyFont="1" applyFill="1" applyBorder="1" applyAlignment="1">
      <alignment horizontal="center" vertical="center" wrapText="1"/>
    </xf>
    <xf numFmtId="165" fontId="10" fillId="0" borderId="3" xfId="3" applyNumberFormat="1" applyFont="1" applyFill="1" applyBorder="1" applyAlignment="1" applyProtection="1">
      <alignment horizontal="left" vertical="center" wrapText="1"/>
    </xf>
    <xf numFmtId="165" fontId="10" fillId="5" borderId="3" xfId="3" applyNumberFormat="1" applyFont="1" applyFill="1" applyBorder="1" applyAlignment="1" applyProtection="1">
      <alignment horizontal="left" vertical="center" wrapText="1"/>
    </xf>
    <xf numFmtId="0" fontId="10" fillId="0" borderId="3" xfId="4" applyNumberFormat="1" applyFont="1" applyFill="1" applyBorder="1" applyAlignment="1">
      <alignment horizontal="right" vertical="center" wrapText="1"/>
    </xf>
    <xf numFmtId="165" fontId="10" fillId="0" borderId="3" xfId="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" fontId="10" fillId="0" borderId="3" xfId="0" applyNumberFormat="1" applyFont="1" applyBorder="1" applyAlignment="1">
      <alignment horizontal="left" vertical="center" wrapText="1"/>
    </xf>
    <xf numFmtId="1" fontId="10" fillId="5" borderId="3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 applyProtection="1">
      <alignment vertical="center" wrapText="1"/>
    </xf>
    <xf numFmtId="0" fontId="10" fillId="5" borderId="3" xfId="0" applyFont="1" applyFill="1" applyBorder="1" applyAlignment="1">
      <alignment horizontal="left" vertical="center"/>
    </xf>
    <xf numFmtId="1" fontId="10" fillId="0" borderId="9" xfId="0" applyNumberFormat="1" applyFont="1" applyFill="1" applyBorder="1" applyAlignment="1" applyProtection="1">
      <alignment horizontal="center" vertical="center"/>
    </xf>
    <xf numFmtId="165" fontId="10" fillId="0" borderId="1" xfId="3" applyNumberFormat="1" applyFont="1" applyFill="1" applyBorder="1" applyAlignment="1" applyProtection="1">
      <alignment horizontal="left" vertical="center" wrapText="1"/>
    </xf>
    <xf numFmtId="0" fontId="10" fillId="0" borderId="3" xfId="4" applyNumberFormat="1" applyFont="1" applyFill="1" applyBorder="1" applyAlignment="1">
      <alignment horizontal="left" vertical="center" wrapText="1"/>
    </xf>
    <xf numFmtId="2" fontId="10" fillId="0" borderId="3" xfId="4" applyNumberFormat="1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10" fillId="0" borderId="3" xfId="8" applyNumberFormat="1" applyFont="1" applyFill="1" applyBorder="1" applyAlignment="1">
      <alignment horizontal="right" vertical="center" wrapText="1"/>
    </xf>
    <xf numFmtId="2" fontId="10" fillId="0" borderId="9" xfId="0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2" fontId="10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0" fontId="10" fillId="0" borderId="2" xfId="0" applyFont="1" applyFill="1" applyBorder="1" applyAlignment="1">
      <alignment vertical="center" wrapText="1"/>
    </xf>
    <xf numFmtId="39" fontId="10" fillId="0" borderId="3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 vertical="center"/>
    </xf>
    <xf numFmtId="167" fontId="17" fillId="0" borderId="0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68" fontId="10" fillId="0" borderId="3" xfId="0" applyNumberFormat="1" applyFont="1" applyFill="1" applyBorder="1" applyAlignment="1">
      <alignment horizontal="center" vertical="center"/>
    </xf>
    <xf numFmtId="39" fontId="10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4" fillId="0" borderId="0" xfId="9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5" fontId="1" fillId="0" borderId="0" xfId="1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2" applyFont="1" applyFill="1" applyAlignment="1">
      <alignment vertical="center"/>
    </xf>
    <xf numFmtId="0" fontId="21" fillId="0" borderId="0" xfId="0" applyFont="1" applyAlignment="1">
      <alignment vertical="center"/>
    </xf>
    <xf numFmtId="167" fontId="22" fillId="0" borderId="0" xfId="1" applyNumberFormat="1" applyFont="1" applyFill="1" applyBorder="1" applyAlignment="1">
      <alignment horizontal="left" vertical="center"/>
    </xf>
    <xf numFmtId="169" fontId="1" fillId="0" borderId="0" xfId="0" applyNumberFormat="1" applyFont="1" applyFill="1" applyAlignment="1">
      <alignment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167" fontId="22" fillId="0" borderId="0" xfId="1" applyNumberFormat="1" applyFont="1" applyFill="1" applyBorder="1" applyAlignment="1">
      <alignment horizontal="left" vertical="center"/>
    </xf>
    <xf numFmtId="0" fontId="10" fillId="0" borderId="9" xfId="4" applyFont="1" applyFill="1" applyBorder="1" applyAlignment="1">
      <alignment horizontal="center" vertical="center" wrapText="1"/>
    </xf>
    <xf numFmtId="0" fontId="10" fillId="0" borderId="5" xfId="3" applyFont="1" applyFill="1" applyBorder="1" applyAlignment="1" applyProtection="1">
      <alignment horizontal="center" vertical="center" wrapText="1"/>
    </xf>
    <xf numFmtId="0" fontId="10" fillId="0" borderId="10" xfId="3" applyFont="1" applyFill="1" applyBorder="1" applyAlignment="1" applyProtection="1">
      <alignment horizontal="center" vertical="center" wrapText="1"/>
    </xf>
    <xf numFmtId="0" fontId="10" fillId="0" borderId="9" xfId="3" applyFont="1" applyFill="1" applyBorder="1" applyAlignment="1" applyProtection="1">
      <alignment horizontal="center" vertical="center" wrapText="1"/>
    </xf>
    <xf numFmtId="0" fontId="10" fillId="0" borderId="5" xfId="3" applyNumberFormat="1" applyFont="1" applyFill="1" applyBorder="1" applyAlignment="1" applyProtection="1">
      <alignment horizontal="left" vertical="center" wrapText="1"/>
    </xf>
    <xf numFmtId="0" fontId="10" fillId="0" borderId="9" xfId="3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left" vertical="center" wrapText="1"/>
    </xf>
    <xf numFmtId="2" fontId="10" fillId="0" borderId="5" xfId="0" applyNumberFormat="1" applyFont="1" applyFill="1" applyBorder="1" applyAlignment="1" applyProtection="1">
      <alignment horizontal="center" vertical="center" wrapText="1"/>
    </xf>
    <xf numFmtId="2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0" borderId="10" xfId="3" applyNumberFormat="1" applyFont="1" applyFill="1" applyBorder="1" applyAlignment="1" applyProtection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left" vertical="center"/>
    </xf>
  </cellXfs>
  <cellStyles count="17">
    <cellStyle name="Comma" xfId="1" builtinId="3"/>
    <cellStyle name="Comma [0] 2" xfId="10"/>
    <cellStyle name="Comma 2" xfId="11"/>
    <cellStyle name="Date" xfId="12"/>
    <cellStyle name="Fixed" xfId="13"/>
    <cellStyle name="Heading1" xfId="14"/>
    <cellStyle name="Heading2" xfId="15"/>
    <cellStyle name="Normal" xfId="0" builtinId="0"/>
    <cellStyle name="Normal 2" xfId="16"/>
    <cellStyle name="Normal_5. FRONTY 061015" xfId="9"/>
    <cellStyle name="Normal_B3L 07-02-05 yanto_BOM SW OK" xfId="7"/>
    <cellStyle name="Normal_Copy of B3Lpunya ARI1" xfId="2"/>
    <cellStyle name="Normal_Copy of B3Lpunya ARI1_BOM FL OK" xfId="5"/>
    <cellStyle name="Normal_Copy of B3Lpunya ARI1_BOM SW OK" xfId="3"/>
    <cellStyle name="Normal_Taro&amp;Hanako" xfId="6"/>
    <cellStyle name="Normal_Taro&amp;Hanako_Book1" xfId="8"/>
    <cellStyle name="Normal_Taro&amp;Hanako_NEW MODEL CAESA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2371725</xdr:colOff>
      <xdr:row>27</xdr:row>
      <xdr:rowOff>0</xdr:rowOff>
    </xdr:from>
    <xdr:to>
      <xdr:col>5</xdr:col>
      <xdr:colOff>2476500</xdr:colOff>
      <xdr:row>27</xdr:row>
      <xdr:rowOff>276225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7153275" y="88011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15</xdr:row>
      <xdr:rowOff>0</xdr:rowOff>
    </xdr:from>
    <xdr:to>
      <xdr:col>5</xdr:col>
      <xdr:colOff>2476500</xdr:colOff>
      <xdr:row>15</xdr:row>
      <xdr:rowOff>276225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7153275" y="386715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22</xdr:row>
      <xdr:rowOff>0</xdr:rowOff>
    </xdr:from>
    <xdr:to>
      <xdr:col>5</xdr:col>
      <xdr:colOff>2476500</xdr:colOff>
      <xdr:row>22</xdr:row>
      <xdr:rowOff>276225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7153275" y="68103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27</xdr:row>
      <xdr:rowOff>0</xdr:rowOff>
    </xdr:from>
    <xdr:to>
      <xdr:col>5</xdr:col>
      <xdr:colOff>2476500</xdr:colOff>
      <xdr:row>27</xdr:row>
      <xdr:rowOff>276225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7153275" y="88011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38</xdr:row>
      <xdr:rowOff>0</xdr:rowOff>
    </xdr:from>
    <xdr:to>
      <xdr:col>5</xdr:col>
      <xdr:colOff>2476500</xdr:colOff>
      <xdr:row>38</xdr:row>
      <xdr:rowOff>276225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7153275" y="13249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57</xdr:row>
      <xdr:rowOff>0</xdr:rowOff>
    </xdr:from>
    <xdr:to>
      <xdr:col>5</xdr:col>
      <xdr:colOff>2476500</xdr:colOff>
      <xdr:row>57</xdr:row>
      <xdr:rowOff>276225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7153275" y="219170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31</xdr:row>
      <xdr:rowOff>0</xdr:rowOff>
    </xdr:from>
    <xdr:to>
      <xdr:col>5</xdr:col>
      <xdr:colOff>2476500</xdr:colOff>
      <xdr:row>31</xdr:row>
      <xdr:rowOff>276225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7153275" y="104298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31</xdr:row>
      <xdr:rowOff>0</xdr:rowOff>
    </xdr:from>
    <xdr:to>
      <xdr:col>5</xdr:col>
      <xdr:colOff>2476500</xdr:colOff>
      <xdr:row>31</xdr:row>
      <xdr:rowOff>276225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7153275" y="104298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95248</xdr:colOff>
      <xdr:row>78</xdr:row>
      <xdr:rowOff>14533</xdr:rowOff>
    </xdr:from>
    <xdr:to>
      <xdr:col>6</xdr:col>
      <xdr:colOff>3701143</xdr:colOff>
      <xdr:row>79</xdr:row>
      <xdr:rowOff>158297</xdr:rowOff>
    </xdr:to>
    <xdr:grpSp>
      <xdr:nvGrpSpPr>
        <xdr:cNvPr id="10" name="Group 129"/>
        <xdr:cNvGrpSpPr>
          <a:grpSpLocks/>
        </xdr:cNvGrpSpPr>
      </xdr:nvGrpSpPr>
      <xdr:grpSpPr bwMode="auto">
        <a:xfrm>
          <a:off x="95248" y="28494283"/>
          <a:ext cx="11157859" cy="334264"/>
          <a:chOff x="0" y="1120"/>
          <a:chExt cx="696" cy="29"/>
        </a:xfrm>
      </xdr:grpSpPr>
      <xdr:sp macro="" textlink="">
        <xdr:nvSpPr>
          <xdr:cNvPr id="11" name="Text Box 93"/>
          <xdr:cNvSpPr txBox="1">
            <a:spLocks noChangeArrowheads="1"/>
          </xdr:cNvSpPr>
        </xdr:nvSpPr>
        <xdr:spPr bwMode="auto">
          <a:xfrm>
            <a:off x="0" y="1120"/>
            <a:ext cx="31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</a:t>
            </a:r>
          </a:p>
        </xdr:txBody>
      </xdr:sp>
      <xdr:sp macro="" textlink="">
        <xdr:nvSpPr>
          <xdr:cNvPr id="12" name="Text Box 94"/>
          <xdr:cNvSpPr txBox="1">
            <a:spLocks noChangeArrowheads="1"/>
          </xdr:cNvSpPr>
        </xdr:nvSpPr>
        <xdr:spPr bwMode="auto">
          <a:xfrm>
            <a:off x="240" y="1120"/>
            <a:ext cx="456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Keterangan</a:t>
            </a: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Text Box 95"/>
          <xdr:cNvSpPr txBox="1">
            <a:spLocks noChangeArrowheads="1"/>
          </xdr:cNvSpPr>
        </xdr:nvSpPr>
        <xdr:spPr bwMode="auto">
          <a:xfrm>
            <a:off x="116" y="1120"/>
            <a:ext cx="124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No. Tech Info</a:t>
            </a:r>
          </a:p>
        </xdr:txBody>
      </xdr:sp>
      <xdr:sp macro="" textlink="">
        <xdr:nvSpPr>
          <xdr:cNvPr id="14" name="Text Box 96"/>
          <xdr:cNvSpPr txBox="1">
            <a:spLocks noChangeArrowheads="1"/>
          </xdr:cNvSpPr>
        </xdr:nvSpPr>
        <xdr:spPr bwMode="auto">
          <a:xfrm>
            <a:off x="31" y="1120"/>
            <a:ext cx="85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Tanggal</a:t>
            </a:r>
          </a:p>
        </xdr:txBody>
      </xdr:sp>
    </xdr:grpSp>
    <xdr:clientData/>
  </xdr:twoCellAnchor>
  <xdr:twoCellAnchor>
    <xdr:from>
      <xdr:col>0</xdr:col>
      <xdr:colOff>95248</xdr:colOff>
      <xdr:row>79</xdr:row>
      <xdr:rowOff>136073</xdr:rowOff>
    </xdr:from>
    <xdr:to>
      <xdr:col>6</xdr:col>
      <xdr:colOff>3701143</xdr:colOff>
      <xdr:row>81</xdr:row>
      <xdr:rowOff>37647</xdr:rowOff>
    </xdr:to>
    <xdr:grpSp>
      <xdr:nvGrpSpPr>
        <xdr:cNvPr id="15" name="Group 130"/>
        <xdr:cNvGrpSpPr>
          <a:grpSpLocks/>
        </xdr:cNvGrpSpPr>
      </xdr:nvGrpSpPr>
      <xdr:grpSpPr bwMode="auto">
        <a:xfrm>
          <a:off x="95248" y="28806323"/>
          <a:ext cx="11157859" cy="282574"/>
          <a:chOff x="0" y="1148"/>
          <a:chExt cx="696" cy="43"/>
        </a:xfrm>
      </xdr:grpSpPr>
      <xdr:sp macro="" textlink="">
        <xdr:nvSpPr>
          <xdr:cNvPr id="16" name="Text Box 98"/>
          <xdr:cNvSpPr txBox="1">
            <a:spLocks noChangeArrowheads="1"/>
          </xdr:cNvSpPr>
        </xdr:nvSpPr>
        <xdr:spPr bwMode="auto">
          <a:xfrm>
            <a:off x="0" y="1148"/>
            <a:ext cx="31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17" name="Text Box 99"/>
          <xdr:cNvSpPr txBox="1">
            <a:spLocks noChangeArrowheads="1"/>
          </xdr:cNvSpPr>
        </xdr:nvSpPr>
        <xdr:spPr bwMode="auto">
          <a:xfrm>
            <a:off x="116" y="1148"/>
            <a:ext cx="124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16/TI-R&amp;D/Prod/16</a:t>
            </a:r>
          </a:p>
        </xdr:txBody>
      </xdr:sp>
      <xdr:sp macro="" textlink="">
        <xdr:nvSpPr>
          <xdr:cNvPr id="18" name="Text Box 100"/>
          <xdr:cNvSpPr txBox="1">
            <a:spLocks noChangeArrowheads="1"/>
          </xdr:cNvSpPr>
        </xdr:nvSpPr>
        <xdr:spPr bwMode="auto">
          <a:xfrm>
            <a:off x="240" y="1148"/>
            <a:ext cx="456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beberapa komponen Fitto Series</a:t>
            </a:r>
          </a:p>
        </xdr:txBody>
      </xdr:sp>
      <xdr:sp macro="" textlink="">
        <xdr:nvSpPr>
          <xdr:cNvPr id="19" name="Text Box 101"/>
          <xdr:cNvSpPr txBox="1">
            <a:spLocks noChangeArrowheads="1"/>
          </xdr:cNvSpPr>
        </xdr:nvSpPr>
        <xdr:spPr bwMode="auto">
          <a:xfrm>
            <a:off x="31" y="1148"/>
            <a:ext cx="85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27/07/2016</a:t>
            </a:r>
          </a:p>
        </xdr:txBody>
      </xdr:sp>
    </xdr:grpSp>
    <xdr:clientData/>
  </xdr:twoCellAnchor>
  <xdr:twoCellAnchor editAs="oneCell">
    <xdr:from>
      <xdr:col>5</xdr:col>
      <xdr:colOff>2371725</xdr:colOff>
      <xdr:row>60</xdr:row>
      <xdr:rowOff>0</xdr:rowOff>
    </xdr:from>
    <xdr:to>
      <xdr:col>5</xdr:col>
      <xdr:colOff>2476500</xdr:colOff>
      <xdr:row>60</xdr:row>
      <xdr:rowOff>276225</xdr:rowOff>
    </xdr:to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7153275" y="2306955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95249</xdr:colOff>
      <xdr:row>81</xdr:row>
      <xdr:rowOff>54430</xdr:rowOff>
    </xdr:from>
    <xdr:to>
      <xdr:col>6</xdr:col>
      <xdr:colOff>3701144</xdr:colOff>
      <xdr:row>82</xdr:row>
      <xdr:rowOff>146504</xdr:rowOff>
    </xdr:to>
    <xdr:grpSp>
      <xdr:nvGrpSpPr>
        <xdr:cNvPr id="22" name="Group 130"/>
        <xdr:cNvGrpSpPr>
          <a:grpSpLocks/>
        </xdr:cNvGrpSpPr>
      </xdr:nvGrpSpPr>
      <xdr:grpSpPr bwMode="auto">
        <a:xfrm>
          <a:off x="95249" y="29105680"/>
          <a:ext cx="11157859" cy="282574"/>
          <a:chOff x="0" y="1148"/>
          <a:chExt cx="696" cy="43"/>
        </a:xfrm>
      </xdr:grpSpPr>
      <xdr:sp macro="" textlink="">
        <xdr:nvSpPr>
          <xdr:cNvPr id="23" name="Text Box 98"/>
          <xdr:cNvSpPr txBox="1">
            <a:spLocks noChangeArrowheads="1"/>
          </xdr:cNvSpPr>
        </xdr:nvSpPr>
        <xdr:spPr bwMode="auto">
          <a:xfrm>
            <a:off x="0" y="1148"/>
            <a:ext cx="31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</a:t>
            </a:r>
          </a:p>
        </xdr:txBody>
      </xdr:sp>
      <xdr:sp macro="" textlink="">
        <xdr:nvSpPr>
          <xdr:cNvPr id="24" name="Text Box 99"/>
          <xdr:cNvSpPr txBox="1">
            <a:spLocks noChangeArrowheads="1"/>
          </xdr:cNvSpPr>
        </xdr:nvSpPr>
        <xdr:spPr bwMode="auto">
          <a:xfrm>
            <a:off x="116" y="1148"/>
            <a:ext cx="124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10/TI-R&amp;D/Prod/24</a:t>
            </a:r>
          </a:p>
        </xdr:txBody>
      </xdr:sp>
      <xdr:sp macro="" textlink="">
        <xdr:nvSpPr>
          <xdr:cNvPr id="25" name="Text Box 100"/>
          <xdr:cNvSpPr txBox="1">
            <a:spLocks noChangeArrowheads="1"/>
          </xdr:cNvSpPr>
        </xdr:nvSpPr>
        <xdr:spPr bwMode="auto">
          <a:xfrm>
            <a:off x="240" y="1148"/>
            <a:ext cx="456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</a:t>
            </a:r>
            <a:r>
              <a:rPr lang="en-US" sz="12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ketebalan plate center box ftto dari tebal 2.3 menjadi 1.6</a:t>
            </a: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6" name="Text Box 101"/>
          <xdr:cNvSpPr txBox="1">
            <a:spLocks noChangeArrowheads="1"/>
          </xdr:cNvSpPr>
        </xdr:nvSpPr>
        <xdr:spPr bwMode="auto">
          <a:xfrm>
            <a:off x="31" y="1148"/>
            <a:ext cx="85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27/06/2024</a:t>
            </a:r>
          </a:p>
        </xdr:txBody>
      </xdr:sp>
    </xdr:grpSp>
    <xdr:clientData/>
  </xdr:twoCellAnchor>
  <xdr:twoCellAnchor editAs="oneCell">
    <xdr:from>
      <xdr:col>5</xdr:col>
      <xdr:colOff>2371725</xdr:colOff>
      <xdr:row>38</xdr:row>
      <xdr:rowOff>0</xdr:rowOff>
    </xdr:from>
    <xdr:to>
      <xdr:col>5</xdr:col>
      <xdr:colOff>2476500</xdr:colOff>
      <xdr:row>38</xdr:row>
      <xdr:rowOff>276225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7153275" y="13249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217719</xdr:colOff>
      <xdr:row>77</xdr:row>
      <xdr:rowOff>2</xdr:rowOff>
    </xdr:from>
    <xdr:to>
      <xdr:col>13</xdr:col>
      <xdr:colOff>1359</xdr:colOff>
      <xdr:row>85</xdr:row>
      <xdr:rowOff>81646</xdr:rowOff>
    </xdr:to>
    <xdr:grpSp>
      <xdr:nvGrpSpPr>
        <xdr:cNvPr id="28" name="Group 6"/>
        <xdr:cNvGrpSpPr>
          <a:grpSpLocks/>
        </xdr:cNvGrpSpPr>
      </xdr:nvGrpSpPr>
      <xdr:grpSpPr bwMode="auto">
        <a:xfrm>
          <a:off x="13593540" y="28289252"/>
          <a:ext cx="3661676" cy="1605644"/>
          <a:chOff x="790" y="1231"/>
          <a:chExt cx="270" cy="111"/>
        </a:xfrm>
      </xdr:grpSpPr>
      <xdr:grpSp>
        <xdr:nvGrpSpPr>
          <xdr:cNvPr id="29" name="Group 7"/>
          <xdr:cNvGrpSpPr>
            <a:grpSpLocks/>
          </xdr:cNvGrpSpPr>
        </xdr:nvGrpSpPr>
        <xdr:grpSpPr bwMode="auto">
          <a:xfrm>
            <a:off x="790" y="1231"/>
            <a:ext cx="100" cy="111"/>
            <a:chOff x="790" y="1231"/>
            <a:chExt cx="105" cy="111"/>
          </a:xfrm>
        </xdr:grpSpPr>
        <xdr:sp macro="" textlink="">
          <xdr:nvSpPr>
            <xdr:cNvPr id="38" name="Rectangle 8"/>
            <xdr:cNvSpPr>
              <a:spLocks noChangeArrowheads="1"/>
            </xdr:cNvSpPr>
          </xdr:nvSpPr>
          <xdr:spPr bwMode="auto">
            <a:xfrm>
              <a:off x="790" y="1319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Produk Analyst</a:t>
              </a:r>
            </a:p>
          </xdr:txBody>
        </xdr:sp>
        <xdr:sp macro="" textlink="">
          <xdr:nvSpPr>
            <xdr:cNvPr id="39" name="Rectangle 9"/>
            <xdr:cNvSpPr>
              <a:spLocks noChangeArrowheads="1"/>
            </xdr:cNvSpPr>
          </xdr:nvSpPr>
          <xdr:spPr bwMode="auto">
            <a:xfrm>
              <a:off x="790" y="1254"/>
              <a:ext cx="105" cy="6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Rini</a:t>
              </a:r>
            </a:p>
          </xdr:txBody>
        </xdr:sp>
        <xdr:sp macro="" textlink="">
          <xdr:nvSpPr>
            <xdr:cNvPr id="40" name="Rectangle 10"/>
            <xdr:cNvSpPr>
              <a:spLocks noChangeArrowheads="1"/>
            </xdr:cNvSpPr>
          </xdr:nvSpPr>
          <xdr:spPr bwMode="auto">
            <a:xfrm>
              <a:off x="790" y="1231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Dibuat </a:t>
              </a:r>
            </a:p>
          </xdr:txBody>
        </xdr:sp>
      </xdr:grpSp>
      <xdr:grpSp>
        <xdr:nvGrpSpPr>
          <xdr:cNvPr id="30" name="Group 11"/>
          <xdr:cNvGrpSpPr>
            <a:grpSpLocks/>
          </xdr:cNvGrpSpPr>
        </xdr:nvGrpSpPr>
        <xdr:grpSpPr bwMode="auto">
          <a:xfrm>
            <a:off x="890" y="1231"/>
            <a:ext cx="83" cy="111"/>
            <a:chOff x="890" y="1231"/>
            <a:chExt cx="83" cy="111"/>
          </a:xfrm>
        </xdr:grpSpPr>
        <xdr:sp macro="" textlink="">
          <xdr:nvSpPr>
            <xdr:cNvPr id="35" name="Rectangle 12"/>
            <xdr:cNvSpPr>
              <a:spLocks noChangeArrowheads="1"/>
            </xdr:cNvSpPr>
          </xdr:nvSpPr>
          <xdr:spPr bwMode="auto">
            <a:xfrm>
              <a:off x="890" y="1319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Team Leader</a:t>
              </a:r>
            </a:p>
          </xdr:txBody>
        </xdr:sp>
        <xdr:sp macro="" textlink="">
          <xdr:nvSpPr>
            <xdr:cNvPr id="36" name="Rectangle 13"/>
            <xdr:cNvSpPr>
              <a:spLocks noChangeArrowheads="1"/>
            </xdr:cNvSpPr>
          </xdr:nvSpPr>
          <xdr:spPr bwMode="auto">
            <a:xfrm>
              <a:off x="890" y="1231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Diperiksa </a:t>
              </a:r>
            </a:p>
          </xdr:txBody>
        </xdr:sp>
        <xdr:sp macro="" textlink="">
          <xdr:nvSpPr>
            <xdr:cNvPr id="37" name="Rectangle 14"/>
            <xdr:cNvSpPr>
              <a:spLocks noChangeArrowheads="1"/>
            </xdr:cNvSpPr>
          </xdr:nvSpPr>
          <xdr:spPr bwMode="auto">
            <a:xfrm>
              <a:off x="890" y="1254"/>
              <a:ext cx="83" cy="6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Wahyu</a:t>
              </a:r>
            </a:p>
          </xdr:txBody>
        </xdr:sp>
      </xdr:grpSp>
      <xdr:grpSp>
        <xdr:nvGrpSpPr>
          <xdr:cNvPr id="31" name="Group 15"/>
          <xdr:cNvGrpSpPr>
            <a:grpSpLocks/>
          </xdr:cNvGrpSpPr>
        </xdr:nvGrpSpPr>
        <xdr:grpSpPr bwMode="auto">
          <a:xfrm>
            <a:off x="973" y="1231"/>
            <a:ext cx="87" cy="111"/>
            <a:chOff x="975" y="1231"/>
            <a:chExt cx="87" cy="111"/>
          </a:xfrm>
        </xdr:grpSpPr>
        <xdr:sp macro="" textlink="">
          <xdr:nvSpPr>
            <xdr:cNvPr id="32" name="Rectangle 16"/>
            <xdr:cNvSpPr>
              <a:spLocks noChangeArrowheads="1"/>
            </xdr:cNvSpPr>
          </xdr:nvSpPr>
          <xdr:spPr bwMode="auto">
            <a:xfrm>
              <a:off x="975" y="1319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Group Leader</a:t>
              </a:r>
            </a:p>
          </xdr:txBody>
        </xdr:sp>
        <xdr:sp macro="" textlink="">
          <xdr:nvSpPr>
            <xdr:cNvPr id="33" name="Rectangle 17"/>
            <xdr:cNvSpPr>
              <a:spLocks noChangeArrowheads="1"/>
            </xdr:cNvSpPr>
          </xdr:nvSpPr>
          <xdr:spPr bwMode="auto">
            <a:xfrm>
              <a:off x="975" y="1231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Disetujui </a:t>
              </a:r>
            </a:p>
          </xdr:txBody>
        </xdr:sp>
        <xdr:sp macro="" textlink="">
          <xdr:nvSpPr>
            <xdr:cNvPr id="34" name="Rectangle 18"/>
            <xdr:cNvSpPr>
              <a:spLocks noChangeArrowheads="1"/>
            </xdr:cNvSpPr>
          </xdr:nvSpPr>
          <xdr:spPr bwMode="auto">
            <a:xfrm>
              <a:off x="975" y="1254"/>
              <a:ext cx="87" cy="6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Ivo</a:t>
              </a:r>
              <a:r>
                <a:rPr lang="en-US" sz="1200" b="1" i="0" strike="noStrike" baseline="0">
                  <a:solidFill>
                    <a:srgbClr val="000000"/>
                  </a:solidFill>
                  <a:latin typeface="Century Gothic"/>
                </a:rPr>
                <a:t> A</a:t>
              </a:r>
              <a:endParaRPr lang="en-US" sz="1200" b="1" i="0" strike="noStrike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0</xdr:col>
      <xdr:colOff>95249</xdr:colOff>
      <xdr:row>82</xdr:row>
      <xdr:rowOff>163288</xdr:rowOff>
    </xdr:from>
    <xdr:to>
      <xdr:col>6</xdr:col>
      <xdr:colOff>3701144</xdr:colOff>
      <xdr:row>84</xdr:row>
      <xdr:rowOff>64862</xdr:rowOff>
    </xdr:to>
    <xdr:grpSp>
      <xdr:nvGrpSpPr>
        <xdr:cNvPr id="41" name="Group 130"/>
        <xdr:cNvGrpSpPr>
          <a:grpSpLocks/>
        </xdr:cNvGrpSpPr>
      </xdr:nvGrpSpPr>
      <xdr:grpSpPr bwMode="auto">
        <a:xfrm>
          <a:off x="95249" y="29405038"/>
          <a:ext cx="11157859" cy="282574"/>
          <a:chOff x="0" y="1148"/>
          <a:chExt cx="696" cy="43"/>
        </a:xfrm>
      </xdr:grpSpPr>
      <xdr:sp macro="" textlink="">
        <xdr:nvSpPr>
          <xdr:cNvPr id="42" name="Text Box 98"/>
          <xdr:cNvSpPr txBox="1">
            <a:spLocks noChangeArrowheads="1"/>
          </xdr:cNvSpPr>
        </xdr:nvSpPr>
        <xdr:spPr bwMode="auto">
          <a:xfrm>
            <a:off x="0" y="1148"/>
            <a:ext cx="31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</a:t>
            </a:r>
          </a:p>
        </xdr:txBody>
      </xdr:sp>
      <xdr:sp macro="" textlink="">
        <xdr:nvSpPr>
          <xdr:cNvPr id="43" name="Text Box 99"/>
          <xdr:cNvSpPr txBox="1">
            <a:spLocks noChangeArrowheads="1"/>
          </xdr:cNvSpPr>
        </xdr:nvSpPr>
        <xdr:spPr bwMode="auto">
          <a:xfrm>
            <a:off x="116" y="1148"/>
            <a:ext cx="124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29/TI-R&amp;D/Prod/24</a:t>
            </a:r>
          </a:p>
        </xdr:txBody>
      </xdr:sp>
      <xdr:sp macro="" textlink="">
        <xdr:nvSpPr>
          <xdr:cNvPr id="44" name="Text Box 100"/>
          <xdr:cNvSpPr txBox="1">
            <a:spLocks noChangeArrowheads="1"/>
          </xdr:cNvSpPr>
        </xdr:nvSpPr>
        <xdr:spPr bwMode="auto">
          <a:xfrm>
            <a:off x="240" y="1148"/>
            <a:ext cx="456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</a:t>
            </a:r>
            <a:r>
              <a:rPr lang="en-US" sz="12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packing tape coklat menjadi lakban bening printing Chitose</a:t>
            </a: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5" name="Text Box 101"/>
          <xdr:cNvSpPr txBox="1">
            <a:spLocks noChangeArrowheads="1"/>
          </xdr:cNvSpPr>
        </xdr:nvSpPr>
        <xdr:spPr bwMode="auto">
          <a:xfrm>
            <a:off x="31" y="1148"/>
            <a:ext cx="85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18/12/2024</a:t>
            </a:r>
          </a:p>
        </xdr:txBody>
      </xdr:sp>
    </xdr:grpSp>
    <xdr:clientData/>
  </xdr:twoCellAnchor>
  <xdr:twoCellAnchor editAs="oneCell">
    <xdr:from>
      <xdr:col>12</xdr:col>
      <xdr:colOff>598715</xdr:colOff>
      <xdr:row>0</xdr:row>
      <xdr:rowOff>68036</xdr:rowOff>
    </xdr:from>
    <xdr:to>
      <xdr:col>12</xdr:col>
      <xdr:colOff>1733211</xdr:colOff>
      <xdr:row>7</xdr:row>
      <xdr:rowOff>54429</xdr:rowOff>
    </xdr:to>
    <xdr:pic>
      <xdr:nvPicPr>
        <xdr:cNvPr id="46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2139" t="42831" r="61048" b="15456"/>
        <a:stretch>
          <a:fillRect/>
        </a:stretch>
      </xdr:blipFill>
      <xdr:spPr bwMode="auto">
        <a:xfrm>
          <a:off x="15961179" y="68036"/>
          <a:ext cx="1134496" cy="15784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1:O104"/>
  <sheetViews>
    <sheetView showGridLines="0" tabSelected="1" view="pageBreakPreview" topLeftCell="A61" zoomScale="70" zoomScaleNormal="75" zoomScaleSheetLayoutView="75" workbookViewId="0">
      <selection activeCell="E72" sqref="E72"/>
    </sheetView>
  </sheetViews>
  <sheetFormatPr defaultColWidth="10.7109375" defaultRowHeight="12.75" x14ac:dyDescent="0.2"/>
  <cols>
    <col min="1" max="1" width="6.5703125" style="1" customWidth="1"/>
    <col min="2" max="2" width="15.85546875" style="1" customWidth="1"/>
    <col min="3" max="3" width="16.140625" style="1" customWidth="1"/>
    <col min="4" max="4" width="16" style="1" customWidth="1"/>
    <col min="5" max="5" width="17.140625" style="1" customWidth="1"/>
    <col min="6" max="6" width="41.5703125" style="1" customWidth="1"/>
    <col min="7" max="7" width="69.140625" style="1" customWidth="1"/>
    <col min="8" max="8" width="11" style="1" customWidth="1"/>
    <col min="9" max="9" width="7.140625" style="1" customWidth="1"/>
    <col min="10" max="10" width="10.140625" style="2" customWidth="1"/>
    <col min="11" max="11" width="19.5703125" style="1" customWidth="1"/>
    <col min="12" max="12" width="13.42578125" style="1" hidden="1" customWidth="1"/>
    <col min="13" max="13" width="28.28515625" style="1" customWidth="1"/>
    <col min="14" max="14" width="10.7109375" style="1" customWidth="1"/>
    <col min="15" max="16384" width="10.7109375" style="1"/>
  </cols>
  <sheetData>
    <row r="1" spans="1:14" ht="18" x14ac:dyDescent="0.2">
      <c r="A1" s="202" t="s">
        <v>0</v>
      </c>
      <c r="B1" s="202"/>
      <c r="C1" s="202"/>
      <c r="D1" s="202"/>
      <c r="E1" s="202"/>
      <c r="F1" s="202"/>
      <c r="G1" s="202"/>
    </row>
    <row r="2" spans="1:14" ht="20.100000000000001" customHeight="1" x14ac:dyDescent="0.2">
      <c r="A2" s="203" t="s">
        <v>1</v>
      </c>
      <c r="B2" s="203"/>
      <c r="C2" s="203"/>
      <c r="D2" s="203"/>
      <c r="E2" s="203"/>
      <c r="F2" s="203"/>
      <c r="G2" s="203"/>
    </row>
    <row r="3" spans="1:14" s="3" customFormat="1" ht="20.100000000000001" customHeight="1" x14ac:dyDescent="0.2">
      <c r="B3" s="4"/>
      <c r="C3" s="4"/>
      <c r="D3" s="4"/>
      <c r="E3" s="4"/>
      <c r="F3" s="5"/>
      <c r="J3" s="6"/>
    </row>
    <row r="4" spans="1:14" s="7" customFormat="1" ht="20.100000000000001" customHeight="1" x14ac:dyDescent="0.2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4" s="7" customFormat="1" ht="20.100000000000001" customHeight="1" x14ac:dyDescent="0.2">
      <c r="A5" s="205" t="s">
        <v>3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</row>
    <row r="6" spans="1:14" ht="15" customHeight="1" x14ac:dyDescent="0.2">
      <c r="A6" s="206" t="s">
        <v>4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4" ht="15" customHeight="1" x14ac:dyDescent="0.2">
      <c r="A7" s="8"/>
      <c r="B7" s="9"/>
      <c r="C7" s="9"/>
      <c r="D7" s="9"/>
      <c r="E7" s="9"/>
    </row>
    <row r="8" spans="1:14" ht="15" customHeight="1" x14ac:dyDescent="0.2">
      <c r="A8" s="8"/>
      <c r="B8" s="9"/>
      <c r="C8" s="9"/>
      <c r="D8" s="9"/>
      <c r="E8" s="9"/>
    </row>
    <row r="9" spans="1:14" s="13" customFormat="1" ht="24.95" customHeight="1" x14ac:dyDescent="0.2">
      <c r="A9" s="10" t="s">
        <v>5</v>
      </c>
      <c r="B9" s="11"/>
      <c r="C9" s="11"/>
      <c r="D9" s="207" t="s">
        <v>6</v>
      </c>
      <c r="E9" s="207"/>
      <c r="F9" s="207"/>
      <c r="G9" s="12"/>
      <c r="J9" s="10" t="s">
        <v>7</v>
      </c>
      <c r="K9" s="14"/>
      <c r="L9" s="15"/>
      <c r="M9" s="16" t="s">
        <v>8</v>
      </c>
      <c r="N9" s="17"/>
    </row>
    <row r="10" spans="1:14" s="18" customFormat="1" ht="24.95" customHeight="1" x14ac:dyDescent="0.2">
      <c r="A10" s="10" t="s">
        <v>9</v>
      </c>
      <c r="B10" s="11"/>
      <c r="C10" s="11"/>
      <c r="D10" s="201" t="s">
        <v>10</v>
      </c>
      <c r="E10" s="201"/>
      <c r="F10" s="201"/>
      <c r="G10" s="12"/>
      <c r="J10" s="10" t="s">
        <v>11</v>
      </c>
      <c r="K10" s="14"/>
      <c r="L10" s="19"/>
      <c r="M10" s="20" t="s">
        <v>12</v>
      </c>
      <c r="N10" s="17"/>
    </row>
    <row r="11" spans="1:14" s="13" customFormat="1" ht="24.95" customHeight="1" x14ac:dyDescent="0.2">
      <c r="A11" s="10" t="s">
        <v>13</v>
      </c>
      <c r="B11" s="11"/>
      <c r="C11" s="11"/>
      <c r="D11" s="201" t="s">
        <v>14</v>
      </c>
      <c r="E11" s="201"/>
      <c r="F11" s="201"/>
      <c r="G11" s="12"/>
      <c r="H11" s="21"/>
      <c r="I11" s="21"/>
      <c r="J11" s="22"/>
      <c r="K11" s="22"/>
      <c r="L11" s="22"/>
      <c r="M11" s="22"/>
      <c r="N11" s="23"/>
    </row>
    <row r="12" spans="1:14" s="13" customFormat="1" ht="6" customHeight="1" x14ac:dyDescent="0.2">
      <c r="A12" s="24"/>
      <c r="B12" s="25"/>
      <c r="C12" s="25"/>
      <c r="D12" s="25"/>
      <c r="E12" s="25"/>
      <c r="F12" s="26"/>
      <c r="G12" s="27"/>
      <c r="H12" s="28"/>
      <c r="I12" s="29"/>
      <c r="J12" s="30"/>
      <c r="K12" s="31"/>
      <c r="L12" s="31"/>
      <c r="M12" s="32"/>
      <c r="N12" s="32"/>
    </row>
    <row r="13" spans="1:14" s="18" customFormat="1" ht="39" customHeight="1" x14ac:dyDescent="0.2">
      <c r="A13" s="196" t="s">
        <v>15</v>
      </c>
      <c r="B13" s="196" t="s">
        <v>16</v>
      </c>
      <c r="C13" s="196"/>
      <c r="D13" s="196"/>
      <c r="E13" s="196"/>
      <c r="F13" s="196" t="s">
        <v>17</v>
      </c>
      <c r="G13" s="196" t="s">
        <v>18</v>
      </c>
      <c r="H13" s="196" t="s">
        <v>19</v>
      </c>
      <c r="I13" s="196"/>
      <c r="J13" s="196" t="s">
        <v>20</v>
      </c>
      <c r="K13" s="33" t="s">
        <v>21</v>
      </c>
      <c r="L13" s="196" t="s">
        <v>22</v>
      </c>
      <c r="M13" s="196" t="s">
        <v>23</v>
      </c>
      <c r="N13" s="34"/>
    </row>
    <row r="14" spans="1:14" s="13" customFormat="1" ht="24.95" customHeight="1" x14ac:dyDescent="0.2">
      <c r="A14" s="196"/>
      <c r="B14" s="197" t="s">
        <v>24</v>
      </c>
      <c r="C14" s="197"/>
      <c r="D14" s="35" t="s">
        <v>25</v>
      </c>
      <c r="E14" s="35" t="s">
        <v>26</v>
      </c>
      <c r="F14" s="196"/>
      <c r="G14" s="196"/>
      <c r="H14" s="196"/>
      <c r="I14" s="196"/>
      <c r="J14" s="196"/>
      <c r="K14" s="36" t="s">
        <v>27</v>
      </c>
      <c r="L14" s="196"/>
      <c r="M14" s="196"/>
      <c r="N14" s="34"/>
    </row>
    <row r="15" spans="1:14" s="40" customFormat="1" ht="20.100000000000001" customHeight="1" x14ac:dyDescent="0.2">
      <c r="A15" s="37" t="s">
        <v>28</v>
      </c>
      <c r="B15" s="198" t="s">
        <v>29</v>
      </c>
      <c r="C15" s="199"/>
      <c r="D15" s="199"/>
      <c r="E15" s="200"/>
      <c r="F15" s="37" t="s">
        <v>30</v>
      </c>
      <c r="G15" s="37" t="s">
        <v>31</v>
      </c>
      <c r="H15" s="37" t="s">
        <v>32</v>
      </c>
      <c r="I15" s="37" t="s">
        <v>33</v>
      </c>
      <c r="J15" s="38" t="s">
        <v>34</v>
      </c>
      <c r="K15" s="38" t="s">
        <v>35</v>
      </c>
      <c r="L15" s="38"/>
      <c r="M15" s="37" t="s">
        <v>36</v>
      </c>
      <c r="N15" s="39"/>
    </row>
    <row r="16" spans="1:14" s="46" customFormat="1" ht="24.95" customHeight="1" x14ac:dyDescent="0.2">
      <c r="A16" s="41"/>
      <c r="B16" s="42"/>
      <c r="C16" s="42"/>
      <c r="D16" s="42"/>
      <c r="E16" s="42"/>
      <c r="F16" s="43" t="s">
        <v>37</v>
      </c>
      <c r="G16" s="42"/>
      <c r="H16" s="42"/>
      <c r="I16" s="42"/>
      <c r="J16" s="42"/>
      <c r="K16" s="42"/>
      <c r="L16" s="42"/>
      <c r="M16" s="44"/>
      <c r="N16" s="45"/>
    </row>
    <row r="17" spans="1:15" s="56" customFormat="1" ht="34.5" customHeight="1" x14ac:dyDescent="0.2">
      <c r="A17" s="47">
        <v>1</v>
      </c>
      <c r="B17" s="191" t="s">
        <v>38</v>
      </c>
      <c r="C17" s="179" t="s">
        <v>39</v>
      </c>
      <c r="D17" s="48"/>
      <c r="E17" s="48" t="s">
        <v>40</v>
      </c>
      <c r="F17" s="49" t="s">
        <v>41</v>
      </c>
      <c r="G17" s="50" t="s">
        <v>42</v>
      </c>
      <c r="H17" s="51">
        <v>1</v>
      </c>
      <c r="I17" s="51" t="s">
        <v>43</v>
      </c>
      <c r="J17" s="52">
        <f>(22.2-1.2)*1.2*1655*0.02466/1000</f>
        <v>1.0284699600000002</v>
      </c>
      <c r="K17" s="52">
        <f>3.14*22.2*1655*H17/10000</f>
        <v>11.536674</v>
      </c>
      <c r="L17" s="52" t="s">
        <v>44</v>
      </c>
      <c r="M17" s="53" t="s">
        <v>45</v>
      </c>
      <c r="N17" s="54"/>
      <c r="O17" s="55"/>
    </row>
    <row r="18" spans="1:15" s="56" customFormat="1" ht="34.5" customHeight="1" x14ac:dyDescent="0.2">
      <c r="A18" s="47">
        <f t="shared" ref="A18:A22" si="0">A17+1</f>
        <v>2</v>
      </c>
      <c r="B18" s="192"/>
      <c r="C18" s="190"/>
      <c r="D18" s="48" t="s">
        <v>46</v>
      </c>
      <c r="E18" s="57" t="s">
        <v>47</v>
      </c>
      <c r="F18" s="49" t="s">
        <v>48</v>
      </c>
      <c r="G18" s="50" t="s">
        <v>49</v>
      </c>
      <c r="H18" s="51">
        <v>2</v>
      </c>
      <c r="I18" s="51" t="s">
        <v>43</v>
      </c>
      <c r="J18" s="52">
        <f>(22.2-1.2)*1.2*398*0.02466/1000</f>
        <v>0.24732993600000003</v>
      </c>
      <c r="K18" s="52">
        <f>3.14*22.2*398*H18/10000</f>
        <v>5.5487567999999996</v>
      </c>
      <c r="L18" s="52">
        <f>3.14*22.2*2*H18</f>
        <v>278.83199999999999</v>
      </c>
      <c r="M18" s="53" t="s">
        <v>45</v>
      </c>
      <c r="N18" s="54"/>
      <c r="O18" s="55"/>
    </row>
    <row r="19" spans="1:15" s="56" customFormat="1" ht="34.5" customHeight="1" x14ac:dyDescent="0.2">
      <c r="A19" s="47">
        <f t="shared" si="0"/>
        <v>3</v>
      </c>
      <c r="B19" s="192"/>
      <c r="C19" s="190"/>
      <c r="D19" s="58" t="s">
        <v>50</v>
      </c>
      <c r="E19" s="59" t="s">
        <v>51</v>
      </c>
      <c r="F19" s="60" t="s">
        <v>52</v>
      </c>
      <c r="G19" s="61" t="s">
        <v>53</v>
      </c>
      <c r="H19" s="62">
        <v>2</v>
      </c>
      <c r="I19" s="62" t="s">
        <v>43</v>
      </c>
      <c r="J19" s="52">
        <f>13.2/1000</f>
        <v>1.32E-2</v>
      </c>
      <c r="K19" s="52">
        <f>30*30*2*H19/10000</f>
        <v>0.36</v>
      </c>
      <c r="L19" s="52">
        <f>30*H19</f>
        <v>60</v>
      </c>
      <c r="M19" s="63" t="s">
        <v>54</v>
      </c>
      <c r="N19" s="54"/>
      <c r="O19" s="55"/>
    </row>
    <row r="20" spans="1:15" s="56" customFormat="1" ht="34.5" customHeight="1" x14ac:dyDescent="0.2">
      <c r="A20" s="47">
        <f t="shared" si="0"/>
        <v>4</v>
      </c>
      <c r="B20" s="192"/>
      <c r="C20" s="190"/>
      <c r="D20" s="48" t="s">
        <v>55</v>
      </c>
      <c r="E20" s="57" t="s">
        <v>56</v>
      </c>
      <c r="F20" s="64" t="s">
        <v>57</v>
      </c>
      <c r="G20" s="65" t="s">
        <v>58</v>
      </c>
      <c r="H20" s="51">
        <v>2</v>
      </c>
      <c r="I20" s="51" t="s">
        <v>43</v>
      </c>
      <c r="J20" s="66">
        <f>34*101*2.3*7.85/1000000</f>
        <v>6.2000869999999993E-2</v>
      </c>
      <c r="K20" s="66">
        <f>34*101*2*H20/10000</f>
        <v>1.3735999999999999</v>
      </c>
      <c r="L20" s="66">
        <f>20*2*H20</f>
        <v>80</v>
      </c>
      <c r="M20" s="63" t="s">
        <v>54</v>
      </c>
      <c r="N20" s="54"/>
      <c r="O20" s="55"/>
    </row>
    <row r="21" spans="1:15" s="56" customFormat="1" ht="34.5" customHeight="1" x14ac:dyDescent="0.2">
      <c r="A21" s="47">
        <f t="shared" si="0"/>
        <v>5</v>
      </c>
      <c r="B21" s="192"/>
      <c r="C21" s="190"/>
      <c r="D21" s="179" t="s">
        <v>59</v>
      </c>
      <c r="E21" s="57" t="s">
        <v>56</v>
      </c>
      <c r="F21" s="64" t="s">
        <v>60</v>
      </c>
      <c r="G21" s="65" t="s">
        <v>61</v>
      </c>
      <c r="H21" s="51">
        <v>1</v>
      </c>
      <c r="I21" s="51" t="s">
        <v>43</v>
      </c>
      <c r="J21" s="66">
        <f>125*163*2.3*7.85/1000000</f>
        <v>0.36787062500000001</v>
      </c>
      <c r="K21" s="66">
        <f>125*163*2*H21/10000</f>
        <v>4.0750000000000002</v>
      </c>
      <c r="L21" s="66">
        <f>10*4*H21</f>
        <v>40</v>
      </c>
      <c r="M21" s="63" t="s">
        <v>54</v>
      </c>
      <c r="N21" s="54"/>
      <c r="O21" s="55"/>
    </row>
    <row r="22" spans="1:15" s="56" customFormat="1" ht="34.5" customHeight="1" x14ac:dyDescent="0.2">
      <c r="A22" s="47">
        <f t="shared" si="0"/>
        <v>6</v>
      </c>
      <c r="B22" s="193"/>
      <c r="C22" s="180"/>
      <c r="D22" s="180"/>
      <c r="E22" s="57" t="s">
        <v>62</v>
      </c>
      <c r="F22" s="49" t="s">
        <v>63</v>
      </c>
      <c r="G22" s="50" t="s">
        <v>64</v>
      </c>
      <c r="H22" s="51">
        <v>4</v>
      </c>
      <c r="I22" s="51" t="s">
        <v>43</v>
      </c>
      <c r="J22" s="52" t="s">
        <v>44</v>
      </c>
      <c r="K22" s="67">
        <f>125*163*2*H22/10000</f>
        <v>16.3</v>
      </c>
      <c r="L22" s="67">
        <f>5*4*H22</f>
        <v>80</v>
      </c>
      <c r="M22" s="68" t="s">
        <v>65</v>
      </c>
      <c r="N22" s="54"/>
      <c r="O22" s="55"/>
    </row>
    <row r="23" spans="1:15" s="46" customFormat="1" ht="24.95" customHeight="1" x14ac:dyDescent="0.2">
      <c r="A23" s="41"/>
      <c r="B23" s="42"/>
      <c r="C23" s="42"/>
      <c r="D23" s="42"/>
      <c r="E23" s="42"/>
      <c r="F23" s="43" t="s">
        <v>66</v>
      </c>
      <c r="G23" s="42"/>
      <c r="H23" s="42"/>
      <c r="I23" s="42"/>
      <c r="J23" s="42"/>
      <c r="K23" s="42"/>
      <c r="L23" s="42"/>
      <c r="M23" s="44"/>
      <c r="N23" s="45"/>
    </row>
    <row r="24" spans="1:15" s="56" customFormat="1" ht="33" customHeight="1" x14ac:dyDescent="0.2">
      <c r="A24" s="47">
        <f>A22+1</f>
        <v>7</v>
      </c>
      <c r="B24" s="194" t="s">
        <v>67</v>
      </c>
      <c r="C24" s="179" t="s">
        <v>68</v>
      </c>
      <c r="D24" s="69"/>
      <c r="E24" s="69" t="s">
        <v>69</v>
      </c>
      <c r="F24" s="70" t="s">
        <v>70</v>
      </c>
      <c r="G24" s="50" t="s">
        <v>71</v>
      </c>
      <c r="H24" s="51">
        <v>1</v>
      </c>
      <c r="I24" s="51" t="s">
        <v>43</v>
      </c>
      <c r="J24" s="71">
        <f>(22.2-1.2)*1.2*815*0.02466/1000</f>
        <v>0.50646707999999996</v>
      </c>
      <c r="K24" s="67">
        <f>3.14*22.2*815*H24/10000</f>
        <v>5.6812019999999999</v>
      </c>
      <c r="L24" s="67" t="s">
        <v>44</v>
      </c>
      <c r="M24" s="53" t="s">
        <v>72</v>
      </c>
      <c r="N24" s="54"/>
      <c r="O24" s="55"/>
    </row>
    <row r="25" spans="1:15" s="75" customFormat="1" ht="33" customHeight="1" x14ac:dyDescent="0.2">
      <c r="A25" s="47">
        <f t="shared" ref="A25:A27" si="1">A24+1</f>
        <v>8</v>
      </c>
      <c r="B25" s="195"/>
      <c r="C25" s="180"/>
      <c r="D25" s="58" t="s">
        <v>73</v>
      </c>
      <c r="E25" s="58" t="s">
        <v>74</v>
      </c>
      <c r="F25" s="60" t="s">
        <v>75</v>
      </c>
      <c r="G25" s="61" t="s">
        <v>76</v>
      </c>
      <c r="H25" s="51">
        <v>1</v>
      </c>
      <c r="I25" s="51" t="s">
        <v>43</v>
      </c>
      <c r="J25" s="72">
        <f>6.6/1000</f>
        <v>6.6E-3</v>
      </c>
      <c r="K25" s="73">
        <f>37*37*2*H25/10000</f>
        <v>0.27379999999999999</v>
      </c>
      <c r="L25" s="73">
        <f>15*2*H25</f>
        <v>30</v>
      </c>
      <c r="M25" s="63" t="s">
        <v>54</v>
      </c>
      <c r="N25" s="54"/>
      <c r="O25" s="74"/>
    </row>
    <row r="26" spans="1:15" s="56" customFormat="1" ht="33" customHeight="1" x14ac:dyDescent="0.2">
      <c r="A26" s="47">
        <f t="shared" si="1"/>
        <v>9</v>
      </c>
      <c r="B26" s="194" t="s">
        <v>77</v>
      </c>
      <c r="C26" s="179" t="s">
        <v>68</v>
      </c>
      <c r="D26" s="69"/>
      <c r="E26" s="69" t="s">
        <v>69</v>
      </c>
      <c r="F26" s="70" t="s">
        <v>78</v>
      </c>
      <c r="G26" s="50" t="s">
        <v>71</v>
      </c>
      <c r="H26" s="51">
        <v>1</v>
      </c>
      <c r="I26" s="51" t="s">
        <v>43</v>
      </c>
      <c r="J26" s="71">
        <f>(22.2-1.2)*1.2*815*0.02466/1000</f>
        <v>0.50646707999999996</v>
      </c>
      <c r="K26" s="67">
        <f>3.14*22.2*815*H26/10000</f>
        <v>5.6812019999999999</v>
      </c>
      <c r="L26" s="67" t="s">
        <v>44</v>
      </c>
      <c r="M26" s="53" t="s">
        <v>72</v>
      </c>
      <c r="N26" s="54"/>
      <c r="O26" s="55"/>
    </row>
    <row r="27" spans="1:15" s="75" customFormat="1" ht="33" customHeight="1" x14ac:dyDescent="0.2">
      <c r="A27" s="47">
        <f t="shared" si="1"/>
        <v>10</v>
      </c>
      <c r="B27" s="195"/>
      <c r="C27" s="180"/>
      <c r="D27" s="58" t="s">
        <v>73</v>
      </c>
      <c r="E27" s="58" t="s">
        <v>74</v>
      </c>
      <c r="F27" s="60" t="s">
        <v>75</v>
      </c>
      <c r="G27" s="61" t="s">
        <v>76</v>
      </c>
      <c r="H27" s="51">
        <v>1</v>
      </c>
      <c r="I27" s="51" t="s">
        <v>43</v>
      </c>
      <c r="J27" s="72">
        <f>6.6/1000</f>
        <v>6.6E-3</v>
      </c>
      <c r="K27" s="73">
        <f>37*37*2*H27/10000</f>
        <v>0.27379999999999999</v>
      </c>
      <c r="L27" s="73">
        <f>15*2*H27</f>
        <v>30</v>
      </c>
      <c r="M27" s="63" t="s">
        <v>54</v>
      </c>
      <c r="N27" s="54"/>
      <c r="O27" s="74"/>
    </row>
    <row r="28" spans="1:15" s="46" customFormat="1" ht="24.95" customHeight="1" x14ac:dyDescent="0.2">
      <c r="A28" s="41"/>
      <c r="B28" s="42"/>
      <c r="C28" s="42"/>
      <c r="D28" s="42"/>
      <c r="E28" s="42"/>
      <c r="F28" s="43" t="s">
        <v>79</v>
      </c>
      <c r="G28" s="42"/>
      <c r="H28" s="42"/>
      <c r="I28" s="42"/>
      <c r="J28" s="42"/>
      <c r="K28" s="42"/>
      <c r="L28" s="42"/>
      <c r="M28" s="44"/>
      <c r="N28" s="45"/>
    </row>
    <row r="29" spans="1:15" s="77" customFormat="1" ht="34.5" customHeight="1" x14ac:dyDescent="0.2">
      <c r="A29" s="76">
        <f>A27+1</f>
        <v>11</v>
      </c>
      <c r="B29" s="187" t="s">
        <v>80</v>
      </c>
      <c r="D29" s="179" t="s">
        <v>81</v>
      </c>
      <c r="E29" s="78" t="s">
        <v>82</v>
      </c>
      <c r="F29" s="64" t="s">
        <v>83</v>
      </c>
      <c r="G29" s="65" t="s">
        <v>84</v>
      </c>
      <c r="H29" s="62">
        <v>1</v>
      </c>
      <c r="I29" s="62" t="s">
        <v>43</v>
      </c>
      <c r="J29" s="66">
        <f>205*240*1.6*7.85/1000000</f>
        <v>0.61795199999999995</v>
      </c>
      <c r="K29" s="66">
        <f>205*240*2*H29/10000</f>
        <v>9.84</v>
      </c>
      <c r="L29" s="66" t="s">
        <v>44</v>
      </c>
      <c r="M29" s="63" t="s">
        <v>54</v>
      </c>
      <c r="N29" s="79"/>
    </row>
    <row r="30" spans="1:15" s="77" customFormat="1" ht="34.5" customHeight="1" x14ac:dyDescent="0.2">
      <c r="A30" s="76">
        <f>A29+1</f>
        <v>12</v>
      </c>
      <c r="B30" s="188"/>
      <c r="D30" s="190"/>
      <c r="E30" s="78" t="s">
        <v>85</v>
      </c>
      <c r="F30" s="64" t="s">
        <v>86</v>
      </c>
      <c r="G30" s="50" t="s">
        <v>87</v>
      </c>
      <c r="H30" s="51">
        <v>1</v>
      </c>
      <c r="I30" s="51" t="s">
        <v>43</v>
      </c>
      <c r="J30" s="52">
        <f>(31.8-1.6)*1.6*35*0.02466/1000</f>
        <v>4.1704992000000003E-2</v>
      </c>
      <c r="K30" s="67">
        <f>3.14*31.8*35*H30/10000</f>
        <v>0.34948200000000001</v>
      </c>
      <c r="L30" s="67" t="s">
        <v>44</v>
      </c>
      <c r="M30" s="53" t="s">
        <v>45</v>
      </c>
      <c r="N30" s="79"/>
    </row>
    <row r="31" spans="1:15" s="77" customFormat="1" ht="34.5" customHeight="1" x14ac:dyDescent="0.2">
      <c r="A31" s="76">
        <f t="shared" ref="A31" si="2">A30+1</f>
        <v>13</v>
      </c>
      <c r="B31" s="189"/>
      <c r="D31" s="180"/>
      <c r="E31" s="78" t="s">
        <v>56</v>
      </c>
      <c r="F31" s="80" t="s">
        <v>88</v>
      </c>
      <c r="G31" s="65" t="s">
        <v>89</v>
      </c>
      <c r="H31" s="51">
        <v>1</v>
      </c>
      <c r="I31" s="51" t="s">
        <v>43</v>
      </c>
      <c r="J31" s="66">
        <f>67.6*83*2.3*7.85/1000000</f>
        <v>0.10130299399999997</v>
      </c>
      <c r="K31" s="66">
        <f>67.6*83*2*H31/10000</f>
        <v>1.1221599999999998</v>
      </c>
      <c r="L31" s="66">
        <f>5*4*H31</f>
        <v>20</v>
      </c>
      <c r="M31" s="63" t="s">
        <v>54</v>
      </c>
      <c r="N31" s="79"/>
    </row>
    <row r="32" spans="1:15" s="56" customFormat="1" ht="24.95" customHeight="1" x14ac:dyDescent="0.2">
      <c r="A32" s="41"/>
      <c r="B32" s="42"/>
      <c r="C32" s="42"/>
      <c r="D32" s="42"/>
      <c r="E32" s="42"/>
      <c r="F32" s="43" t="s">
        <v>90</v>
      </c>
      <c r="G32" s="42"/>
      <c r="H32" s="42"/>
      <c r="I32" s="42"/>
      <c r="J32" s="42"/>
      <c r="K32" s="42"/>
      <c r="L32" s="42"/>
      <c r="M32" s="44"/>
    </row>
    <row r="33" spans="1:15" s="56" customFormat="1" ht="34.5" customHeight="1" x14ac:dyDescent="0.2">
      <c r="A33" s="81">
        <f>A31+1</f>
        <v>14</v>
      </c>
      <c r="B33" s="179" t="s">
        <v>91</v>
      </c>
      <c r="C33" s="82"/>
      <c r="D33" s="57"/>
      <c r="E33" s="57" t="s">
        <v>92</v>
      </c>
      <c r="F33" s="64" t="s">
        <v>93</v>
      </c>
      <c r="G33" s="65" t="s">
        <v>94</v>
      </c>
      <c r="H33" s="62">
        <v>1</v>
      </c>
      <c r="I33" s="62" t="s">
        <v>43</v>
      </c>
      <c r="J33" s="62" t="s">
        <v>44</v>
      </c>
      <c r="K33" s="83" t="s">
        <v>44</v>
      </c>
      <c r="L33" s="83" t="s">
        <v>44</v>
      </c>
      <c r="M33" s="47" t="s">
        <v>95</v>
      </c>
    </row>
    <row r="34" spans="1:15" s="56" customFormat="1" ht="34.5" customHeight="1" x14ac:dyDescent="0.2">
      <c r="A34" s="81">
        <f>A33+1</f>
        <v>15</v>
      </c>
      <c r="B34" s="190"/>
      <c r="C34" s="57"/>
      <c r="D34" s="57"/>
      <c r="E34" s="57" t="s">
        <v>96</v>
      </c>
      <c r="F34" s="84" t="s">
        <v>97</v>
      </c>
      <c r="G34" s="85" t="s">
        <v>98</v>
      </c>
      <c r="H34" s="169">
        <v>1</v>
      </c>
      <c r="I34" s="169" t="s">
        <v>43</v>
      </c>
      <c r="J34" s="169" t="s">
        <v>44</v>
      </c>
      <c r="K34" s="169" t="s">
        <v>44</v>
      </c>
      <c r="L34" s="169" t="s">
        <v>44</v>
      </c>
      <c r="M34" s="176" t="s">
        <v>99</v>
      </c>
    </row>
    <row r="35" spans="1:15" s="56" customFormat="1" ht="34.5" customHeight="1" x14ac:dyDescent="0.2">
      <c r="A35" s="81">
        <f t="shared" ref="A35:A36" si="3">A34+1</f>
        <v>16</v>
      </c>
      <c r="B35" s="190"/>
      <c r="C35" s="57"/>
      <c r="D35" s="57"/>
      <c r="E35" s="57" t="s">
        <v>100</v>
      </c>
      <c r="F35" s="86" t="s">
        <v>101</v>
      </c>
      <c r="G35" s="87" t="s">
        <v>102</v>
      </c>
      <c r="H35" s="170"/>
      <c r="I35" s="170"/>
      <c r="J35" s="170"/>
      <c r="K35" s="170"/>
      <c r="L35" s="170"/>
      <c r="M35" s="177"/>
    </row>
    <row r="36" spans="1:15" s="90" customFormat="1" ht="34.5" customHeight="1" x14ac:dyDescent="0.2">
      <c r="A36" s="81">
        <f t="shared" si="3"/>
        <v>17</v>
      </c>
      <c r="B36" s="190"/>
      <c r="C36" s="88"/>
      <c r="D36" s="57"/>
      <c r="E36" s="57" t="s">
        <v>103</v>
      </c>
      <c r="F36" s="86" t="s">
        <v>104</v>
      </c>
      <c r="G36" s="89" t="s">
        <v>105</v>
      </c>
      <c r="H36" s="175"/>
      <c r="I36" s="175"/>
      <c r="J36" s="175"/>
      <c r="K36" s="175"/>
      <c r="L36" s="175"/>
      <c r="M36" s="178"/>
    </row>
    <row r="37" spans="1:15" s="56" customFormat="1" ht="24.75" customHeight="1" x14ac:dyDescent="0.2">
      <c r="A37" s="176">
        <f>A36+1</f>
        <v>18</v>
      </c>
      <c r="B37" s="190"/>
      <c r="C37" s="179" t="s">
        <v>106</v>
      </c>
      <c r="D37" s="57"/>
      <c r="E37" s="179" t="s">
        <v>107</v>
      </c>
      <c r="F37" s="181" t="s">
        <v>108</v>
      </c>
      <c r="G37" s="91" t="s">
        <v>109</v>
      </c>
      <c r="H37" s="183">
        <f>(750/1000)/2</f>
        <v>0.375</v>
      </c>
      <c r="I37" s="171" t="s">
        <v>110</v>
      </c>
      <c r="J37" s="185" t="s">
        <v>44</v>
      </c>
      <c r="K37" s="169" t="s">
        <v>44</v>
      </c>
      <c r="L37" s="169" t="s">
        <v>44</v>
      </c>
      <c r="M37" s="171" t="s">
        <v>111</v>
      </c>
    </row>
    <row r="38" spans="1:15" s="56" customFormat="1" ht="34.5" customHeight="1" x14ac:dyDescent="0.2">
      <c r="A38" s="177"/>
      <c r="B38" s="190"/>
      <c r="C38" s="180"/>
      <c r="D38" s="57"/>
      <c r="E38" s="180"/>
      <c r="F38" s="182"/>
      <c r="G38" s="92" t="s">
        <v>112</v>
      </c>
      <c r="H38" s="184"/>
      <c r="I38" s="172"/>
      <c r="J38" s="186"/>
      <c r="K38" s="170"/>
      <c r="L38" s="170"/>
      <c r="M38" s="172"/>
    </row>
    <row r="39" spans="1:15" s="46" customFormat="1" ht="24.95" customHeight="1" x14ac:dyDescent="0.2">
      <c r="A39" s="41"/>
      <c r="B39" s="42"/>
      <c r="C39" s="42"/>
      <c r="D39" s="42"/>
      <c r="E39" s="42"/>
      <c r="F39" s="43" t="s">
        <v>113</v>
      </c>
      <c r="G39" s="42"/>
      <c r="H39" s="42"/>
      <c r="I39" s="42"/>
      <c r="J39" s="42"/>
      <c r="K39" s="42"/>
      <c r="L39" s="42"/>
      <c r="M39" s="44"/>
      <c r="N39" s="45"/>
    </row>
    <row r="40" spans="1:15" s="56" customFormat="1" ht="33" customHeight="1" x14ac:dyDescent="0.2">
      <c r="A40" s="93">
        <f>A37+1</f>
        <v>19</v>
      </c>
      <c r="B40" s="173" t="s">
        <v>114</v>
      </c>
      <c r="C40" s="94"/>
      <c r="D40" s="57"/>
      <c r="E40" s="57" t="s">
        <v>115</v>
      </c>
      <c r="F40" s="64" t="s">
        <v>116</v>
      </c>
      <c r="G40" s="65" t="s">
        <v>117</v>
      </c>
      <c r="H40" s="62">
        <v>1</v>
      </c>
      <c r="I40" s="62" t="s">
        <v>43</v>
      </c>
      <c r="J40" s="62" t="s">
        <v>44</v>
      </c>
      <c r="K40" s="83" t="s">
        <v>44</v>
      </c>
      <c r="L40" s="83" t="s">
        <v>44</v>
      </c>
      <c r="M40" s="53" t="s">
        <v>118</v>
      </c>
    </row>
    <row r="41" spans="1:15" s="77" customFormat="1" ht="36.75" customHeight="1" x14ac:dyDescent="0.2">
      <c r="A41" s="93">
        <f>A40+1</f>
        <v>20</v>
      </c>
      <c r="B41" s="173"/>
      <c r="C41" s="94"/>
      <c r="D41" s="57"/>
      <c r="E41" s="57" t="s">
        <v>119</v>
      </c>
      <c r="F41" s="70" t="s">
        <v>120</v>
      </c>
      <c r="G41" s="95" t="s">
        <v>121</v>
      </c>
      <c r="H41" s="51">
        <v>1</v>
      </c>
      <c r="I41" s="51" t="s">
        <v>43</v>
      </c>
      <c r="J41" s="83" t="s">
        <v>44</v>
      </c>
      <c r="K41" s="83" t="s">
        <v>44</v>
      </c>
      <c r="L41" s="83" t="s">
        <v>44</v>
      </c>
      <c r="M41" s="53" t="s">
        <v>122</v>
      </c>
      <c r="N41" s="79"/>
    </row>
    <row r="42" spans="1:15" s="56" customFormat="1" ht="36.75" customHeight="1" x14ac:dyDescent="0.2">
      <c r="A42" s="93">
        <f>A41+1</f>
        <v>21</v>
      </c>
      <c r="B42" s="173"/>
      <c r="C42" s="94"/>
      <c r="D42" s="57"/>
      <c r="E42" s="57" t="s">
        <v>123</v>
      </c>
      <c r="F42" s="70" t="s">
        <v>124</v>
      </c>
      <c r="G42" s="95" t="s">
        <v>125</v>
      </c>
      <c r="H42" s="51">
        <v>2</v>
      </c>
      <c r="I42" s="51" t="s">
        <v>43</v>
      </c>
      <c r="J42" s="83" t="s">
        <v>44</v>
      </c>
      <c r="K42" s="62" t="s">
        <v>44</v>
      </c>
      <c r="L42" s="62" t="s">
        <v>44</v>
      </c>
      <c r="M42" s="68" t="s">
        <v>118</v>
      </c>
      <c r="N42" s="54"/>
      <c r="O42" s="55"/>
    </row>
    <row r="43" spans="1:15" s="56" customFormat="1" ht="36.75" customHeight="1" x14ac:dyDescent="0.2">
      <c r="A43" s="93">
        <f t="shared" ref="A43:A57" si="4">A42+1</f>
        <v>22</v>
      </c>
      <c r="B43" s="173"/>
      <c r="C43" s="94"/>
      <c r="D43" s="57"/>
      <c r="E43" s="57" t="s">
        <v>126</v>
      </c>
      <c r="F43" s="64" t="s">
        <v>127</v>
      </c>
      <c r="G43" s="65" t="s">
        <v>128</v>
      </c>
      <c r="H43" s="62">
        <v>2</v>
      </c>
      <c r="I43" s="62" t="s">
        <v>43</v>
      </c>
      <c r="J43" s="62" t="s">
        <v>44</v>
      </c>
      <c r="K43" s="83" t="s">
        <v>44</v>
      </c>
      <c r="L43" s="83" t="s">
        <v>44</v>
      </c>
      <c r="M43" s="53" t="s">
        <v>118</v>
      </c>
    </row>
    <row r="44" spans="1:15" s="77" customFormat="1" ht="36.75" customHeight="1" x14ac:dyDescent="0.2">
      <c r="A44" s="93">
        <f t="shared" si="4"/>
        <v>23</v>
      </c>
      <c r="B44" s="173"/>
      <c r="C44" s="96"/>
      <c r="D44" s="97"/>
      <c r="E44" s="97" t="s">
        <v>129</v>
      </c>
      <c r="F44" s="98" t="s">
        <v>130</v>
      </c>
      <c r="G44" s="99" t="s">
        <v>131</v>
      </c>
      <c r="H44" s="100">
        <v>4</v>
      </c>
      <c r="I44" s="47" t="s">
        <v>43</v>
      </c>
      <c r="J44" s="83">
        <f>1.2/1000</f>
        <v>1.1999999999999999E-3</v>
      </c>
      <c r="K44" s="83" t="s">
        <v>44</v>
      </c>
      <c r="L44" s="83" t="s">
        <v>44</v>
      </c>
      <c r="M44" s="53" t="s">
        <v>132</v>
      </c>
      <c r="N44" s="79"/>
    </row>
    <row r="45" spans="1:15" s="56" customFormat="1" ht="36.75" customHeight="1" x14ac:dyDescent="0.2">
      <c r="A45" s="93">
        <f t="shared" si="4"/>
        <v>24</v>
      </c>
      <c r="B45" s="173"/>
      <c r="C45" s="96"/>
      <c r="D45" s="97"/>
      <c r="E45" s="97" t="s">
        <v>133</v>
      </c>
      <c r="F45" s="101" t="s">
        <v>134</v>
      </c>
      <c r="G45" s="102" t="s">
        <v>135</v>
      </c>
      <c r="H45" s="103">
        <f>6+4</f>
        <v>10</v>
      </c>
      <c r="I45" s="51" t="s">
        <v>43</v>
      </c>
      <c r="J45" s="62" t="s">
        <v>44</v>
      </c>
      <c r="K45" s="83" t="s">
        <v>44</v>
      </c>
      <c r="L45" s="83" t="s">
        <v>44</v>
      </c>
      <c r="M45" s="53" t="s">
        <v>136</v>
      </c>
    </row>
    <row r="46" spans="1:15" s="56" customFormat="1" ht="36.75" customHeight="1" x14ac:dyDescent="0.2">
      <c r="A46" s="93">
        <f t="shared" si="4"/>
        <v>25</v>
      </c>
      <c r="B46" s="173"/>
      <c r="C46" s="96"/>
      <c r="D46" s="97"/>
      <c r="E46" s="104" t="s">
        <v>137</v>
      </c>
      <c r="F46" s="101" t="s">
        <v>138</v>
      </c>
      <c r="G46" s="105" t="s">
        <v>139</v>
      </c>
      <c r="H46" s="103">
        <v>2</v>
      </c>
      <c r="I46" s="51" t="s">
        <v>43</v>
      </c>
      <c r="J46" s="62" t="s">
        <v>44</v>
      </c>
      <c r="K46" s="83" t="s">
        <v>44</v>
      </c>
      <c r="L46" s="83" t="s">
        <v>44</v>
      </c>
      <c r="M46" s="53" t="s">
        <v>140</v>
      </c>
    </row>
    <row r="47" spans="1:15" s="56" customFormat="1" ht="36.75" customHeight="1" x14ac:dyDescent="0.2">
      <c r="A47" s="93">
        <f t="shared" si="4"/>
        <v>26</v>
      </c>
      <c r="B47" s="173"/>
      <c r="C47" s="94"/>
      <c r="D47" s="57"/>
      <c r="E47" s="57" t="s">
        <v>141</v>
      </c>
      <c r="F47" s="106" t="s">
        <v>142</v>
      </c>
      <c r="G47" s="65" t="s">
        <v>143</v>
      </c>
      <c r="H47" s="100">
        <v>4</v>
      </c>
      <c r="I47" s="47" t="s">
        <v>43</v>
      </c>
      <c r="J47" s="83" t="s">
        <v>44</v>
      </c>
      <c r="K47" s="62" t="s">
        <v>44</v>
      </c>
      <c r="L47" s="62" t="s">
        <v>44</v>
      </c>
      <c r="M47" s="68" t="s">
        <v>144</v>
      </c>
      <c r="N47" s="54"/>
      <c r="O47" s="55"/>
    </row>
    <row r="48" spans="1:15" s="56" customFormat="1" ht="36.75" customHeight="1" x14ac:dyDescent="0.2">
      <c r="A48" s="93">
        <f t="shared" si="4"/>
        <v>27</v>
      </c>
      <c r="B48" s="173"/>
      <c r="C48" s="94"/>
      <c r="D48" s="57"/>
      <c r="E48" s="57" t="s">
        <v>145</v>
      </c>
      <c r="F48" s="106" t="s">
        <v>146</v>
      </c>
      <c r="G48" s="107" t="s">
        <v>147</v>
      </c>
      <c r="H48" s="100">
        <v>4</v>
      </c>
      <c r="I48" s="47" t="s">
        <v>43</v>
      </c>
      <c r="J48" s="62" t="s">
        <v>44</v>
      </c>
      <c r="K48" s="62" t="s">
        <v>44</v>
      </c>
      <c r="L48" s="62" t="s">
        <v>44</v>
      </c>
      <c r="M48" s="81" t="s">
        <v>118</v>
      </c>
      <c r="N48" s="54"/>
      <c r="O48" s="55"/>
    </row>
    <row r="49" spans="1:14" s="77" customFormat="1" ht="36.75" customHeight="1" x14ac:dyDescent="0.2">
      <c r="A49" s="93">
        <f t="shared" si="4"/>
        <v>28</v>
      </c>
      <c r="B49" s="173"/>
      <c r="C49" s="108"/>
      <c r="D49" s="59"/>
      <c r="E49" s="59" t="s">
        <v>148</v>
      </c>
      <c r="F49" s="109" t="s">
        <v>149</v>
      </c>
      <c r="G49" s="61" t="s">
        <v>150</v>
      </c>
      <c r="H49" s="51">
        <v>1</v>
      </c>
      <c r="I49" s="51" t="s">
        <v>43</v>
      </c>
      <c r="J49" s="52" t="s">
        <v>44</v>
      </c>
      <c r="K49" s="52" t="s">
        <v>44</v>
      </c>
      <c r="L49" s="52" t="s">
        <v>44</v>
      </c>
      <c r="M49" s="53" t="s">
        <v>151</v>
      </c>
      <c r="N49" s="79"/>
    </row>
    <row r="50" spans="1:14" s="77" customFormat="1" ht="36.75" customHeight="1" x14ac:dyDescent="0.2">
      <c r="A50" s="93">
        <f t="shared" si="4"/>
        <v>29</v>
      </c>
      <c r="B50" s="173"/>
      <c r="C50" s="108"/>
      <c r="D50" s="59"/>
      <c r="E50" s="59" t="s">
        <v>152</v>
      </c>
      <c r="F50" s="110" t="s">
        <v>153</v>
      </c>
      <c r="G50" s="61" t="s">
        <v>154</v>
      </c>
      <c r="H50" s="51">
        <v>1</v>
      </c>
      <c r="I50" s="51" t="s">
        <v>43</v>
      </c>
      <c r="J50" s="52" t="s">
        <v>44</v>
      </c>
      <c r="K50" s="52" t="s">
        <v>44</v>
      </c>
      <c r="L50" s="52" t="s">
        <v>44</v>
      </c>
      <c r="M50" s="53" t="s">
        <v>151</v>
      </c>
      <c r="N50" s="79"/>
    </row>
    <row r="51" spans="1:14" s="77" customFormat="1" ht="36.75" customHeight="1" x14ac:dyDescent="0.2">
      <c r="A51" s="93">
        <f t="shared" si="4"/>
        <v>30</v>
      </c>
      <c r="B51" s="173"/>
      <c r="C51" s="108"/>
      <c r="D51" s="59"/>
      <c r="E51" s="59" t="s">
        <v>155</v>
      </c>
      <c r="F51" s="109" t="s">
        <v>156</v>
      </c>
      <c r="G51" s="61" t="s">
        <v>150</v>
      </c>
      <c r="H51" s="51">
        <v>5</v>
      </c>
      <c r="I51" s="51" t="s">
        <v>43</v>
      </c>
      <c r="J51" s="66" t="s">
        <v>44</v>
      </c>
      <c r="K51" s="52" t="s">
        <v>44</v>
      </c>
      <c r="L51" s="52" t="s">
        <v>44</v>
      </c>
      <c r="M51" s="111" t="s">
        <v>157</v>
      </c>
      <c r="N51" s="79"/>
    </row>
    <row r="52" spans="1:14" s="77" customFormat="1" ht="36.75" customHeight="1" x14ac:dyDescent="0.2">
      <c r="A52" s="93">
        <f t="shared" si="4"/>
        <v>31</v>
      </c>
      <c r="B52" s="173"/>
      <c r="C52" s="94"/>
      <c r="D52" s="57"/>
      <c r="E52" s="57" t="s">
        <v>158</v>
      </c>
      <c r="F52" s="80" t="s">
        <v>159</v>
      </c>
      <c r="G52" s="112" t="s">
        <v>160</v>
      </c>
      <c r="H52" s="51">
        <v>4</v>
      </c>
      <c r="I52" s="51" t="s">
        <v>43</v>
      </c>
      <c r="J52" s="113" t="s">
        <v>44</v>
      </c>
      <c r="K52" s="66" t="s">
        <v>44</v>
      </c>
      <c r="L52" s="66" t="s">
        <v>44</v>
      </c>
      <c r="M52" s="53" t="s">
        <v>136</v>
      </c>
      <c r="N52" s="79"/>
    </row>
    <row r="53" spans="1:14" s="77" customFormat="1" ht="36.75" customHeight="1" x14ac:dyDescent="0.2">
      <c r="A53" s="93">
        <f t="shared" si="4"/>
        <v>32</v>
      </c>
      <c r="B53" s="173"/>
      <c r="C53" s="94"/>
      <c r="D53" s="57"/>
      <c r="E53" s="57" t="s">
        <v>161</v>
      </c>
      <c r="F53" s="80" t="s">
        <v>162</v>
      </c>
      <c r="G53" s="61" t="s">
        <v>163</v>
      </c>
      <c r="H53" s="51">
        <v>2</v>
      </c>
      <c r="I53" s="51" t="s">
        <v>43</v>
      </c>
      <c r="J53" s="113" t="s">
        <v>44</v>
      </c>
      <c r="K53" s="66" t="s">
        <v>44</v>
      </c>
      <c r="L53" s="66" t="s">
        <v>44</v>
      </c>
      <c r="M53" s="47" t="s">
        <v>164</v>
      </c>
      <c r="N53" s="79"/>
    </row>
    <row r="54" spans="1:14" s="77" customFormat="1" ht="36.75" customHeight="1" x14ac:dyDescent="0.2">
      <c r="A54" s="93">
        <f t="shared" si="4"/>
        <v>33</v>
      </c>
      <c r="B54" s="173"/>
      <c r="C54" s="108"/>
      <c r="D54" s="59"/>
      <c r="E54" s="59" t="s">
        <v>165</v>
      </c>
      <c r="F54" s="109" t="s">
        <v>166</v>
      </c>
      <c r="G54" s="61" t="s">
        <v>167</v>
      </c>
      <c r="H54" s="51">
        <v>1</v>
      </c>
      <c r="I54" s="51" t="s">
        <v>43</v>
      </c>
      <c r="J54" s="52" t="s">
        <v>44</v>
      </c>
      <c r="K54" s="66" t="s">
        <v>44</v>
      </c>
      <c r="L54" s="66" t="s">
        <v>44</v>
      </c>
      <c r="M54" s="53" t="s">
        <v>168</v>
      </c>
      <c r="N54" s="79"/>
    </row>
    <row r="55" spans="1:14" s="77" customFormat="1" ht="36.75" customHeight="1" x14ac:dyDescent="0.2">
      <c r="A55" s="93">
        <f t="shared" si="4"/>
        <v>34</v>
      </c>
      <c r="B55" s="173"/>
      <c r="C55" s="114" t="s">
        <v>169</v>
      </c>
      <c r="D55" s="115"/>
      <c r="E55" s="49" t="s">
        <v>170</v>
      </c>
      <c r="F55" s="64" t="s">
        <v>171</v>
      </c>
      <c r="G55" s="61" t="s">
        <v>172</v>
      </c>
      <c r="H55" s="62">
        <v>1</v>
      </c>
      <c r="I55" s="62" t="s">
        <v>43</v>
      </c>
      <c r="J55" s="67" t="s">
        <v>44</v>
      </c>
      <c r="K55" s="66">
        <v>0.67</v>
      </c>
      <c r="L55" s="66" t="s">
        <v>44</v>
      </c>
      <c r="M55" s="81" t="s">
        <v>173</v>
      </c>
      <c r="N55" s="79"/>
    </row>
    <row r="56" spans="1:14" s="77" customFormat="1" ht="36.75" customHeight="1" x14ac:dyDescent="0.2">
      <c r="A56" s="93">
        <f t="shared" si="4"/>
        <v>35</v>
      </c>
      <c r="B56" s="173"/>
      <c r="C56" s="116"/>
      <c r="D56" s="49"/>
      <c r="E56" s="49" t="s">
        <v>174</v>
      </c>
      <c r="F56" s="109" t="s">
        <v>175</v>
      </c>
      <c r="G56" s="50" t="s">
        <v>176</v>
      </c>
      <c r="H56" s="51">
        <v>1</v>
      </c>
      <c r="I56" s="51" t="s">
        <v>43</v>
      </c>
      <c r="J56" s="52" t="s">
        <v>44</v>
      </c>
      <c r="K56" s="66" t="s">
        <v>44</v>
      </c>
      <c r="L56" s="66" t="s">
        <v>44</v>
      </c>
      <c r="M56" s="53" t="s">
        <v>177</v>
      </c>
      <c r="N56" s="79"/>
    </row>
    <row r="57" spans="1:14" s="77" customFormat="1" ht="36.75" customHeight="1" x14ac:dyDescent="0.2">
      <c r="A57" s="93">
        <f t="shared" si="4"/>
        <v>36</v>
      </c>
      <c r="B57" s="173"/>
      <c r="C57" s="116"/>
      <c r="D57" s="49"/>
      <c r="E57" s="49" t="s">
        <v>178</v>
      </c>
      <c r="F57" s="109" t="s">
        <v>179</v>
      </c>
      <c r="G57" s="50" t="s">
        <v>180</v>
      </c>
      <c r="H57" s="51">
        <v>2</v>
      </c>
      <c r="I57" s="51" t="s">
        <v>43</v>
      </c>
      <c r="J57" s="52" t="s">
        <v>44</v>
      </c>
      <c r="K57" s="66" t="s">
        <v>44</v>
      </c>
      <c r="L57" s="66" t="s">
        <v>44</v>
      </c>
      <c r="M57" s="53" t="s">
        <v>136</v>
      </c>
      <c r="N57" s="79"/>
    </row>
    <row r="58" spans="1:14" s="46" customFormat="1" ht="24.95" customHeight="1" x14ac:dyDescent="0.2">
      <c r="A58" s="41"/>
      <c r="B58" s="173"/>
      <c r="C58" s="42"/>
      <c r="D58" s="42"/>
      <c r="E58" s="42"/>
      <c r="F58" s="43" t="s">
        <v>181</v>
      </c>
      <c r="G58" s="42"/>
      <c r="H58" s="42"/>
      <c r="I58" s="42"/>
      <c r="J58" s="42"/>
      <c r="K58" s="42"/>
      <c r="L58" s="42"/>
      <c r="M58" s="44"/>
      <c r="N58" s="45"/>
    </row>
    <row r="59" spans="1:14" s="77" customFormat="1" ht="33" customHeight="1" x14ac:dyDescent="0.2">
      <c r="A59" s="93">
        <f>A57+1</f>
        <v>37</v>
      </c>
      <c r="B59" s="173"/>
      <c r="C59" s="117"/>
      <c r="D59" s="118"/>
      <c r="E59" s="118" t="s">
        <v>182</v>
      </c>
      <c r="F59" s="119" t="s">
        <v>183</v>
      </c>
      <c r="G59" s="65" t="s">
        <v>184</v>
      </c>
      <c r="H59" s="120">
        <v>1</v>
      </c>
      <c r="I59" s="120" t="s">
        <v>43</v>
      </c>
      <c r="J59" s="121" t="s">
        <v>44</v>
      </c>
      <c r="K59" s="83" t="s">
        <v>44</v>
      </c>
      <c r="L59" s="83" t="s">
        <v>44</v>
      </c>
      <c r="M59" s="122" t="s">
        <v>185</v>
      </c>
      <c r="N59" s="79"/>
    </row>
    <row r="60" spans="1:14" s="77" customFormat="1" ht="33" customHeight="1" x14ac:dyDescent="0.2">
      <c r="A60" s="93">
        <f t="shared" ref="A60" si="5">A59+1</f>
        <v>38</v>
      </c>
      <c r="B60" s="173"/>
      <c r="C60" s="117"/>
      <c r="D60" s="118"/>
      <c r="E60" s="118" t="s">
        <v>186</v>
      </c>
      <c r="F60" s="123" t="s">
        <v>187</v>
      </c>
      <c r="G60" s="61" t="s">
        <v>188</v>
      </c>
      <c r="H60" s="124">
        <v>1</v>
      </c>
      <c r="I60" s="124" t="s">
        <v>43</v>
      </c>
      <c r="J60" s="121" t="s">
        <v>44</v>
      </c>
      <c r="K60" s="83" t="s">
        <v>44</v>
      </c>
      <c r="L60" s="83" t="s">
        <v>44</v>
      </c>
      <c r="M60" s="122" t="s">
        <v>189</v>
      </c>
      <c r="N60" s="79"/>
    </row>
    <row r="61" spans="1:14" s="46" customFormat="1" ht="24.95" customHeight="1" x14ac:dyDescent="0.2">
      <c r="A61" s="41"/>
      <c r="B61" s="42"/>
      <c r="C61" s="42"/>
      <c r="D61" s="42"/>
      <c r="E61" s="42"/>
      <c r="F61" s="43"/>
      <c r="G61" s="42"/>
      <c r="H61" s="42"/>
      <c r="I61" s="42"/>
      <c r="J61" s="42"/>
      <c r="K61" s="42"/>
      <c r="L61" s="42"/>
      <c r="M61" s="44"/>
      <c r="N61" s="45"/>
    </row>
    <row r="62" spans="1:14" s="77" customFormat="1" ht="36.75" customHeight="1" x14ac:dyDescent="0.2">
      <c r="A62" s="76">
        <f>A60+1</f>
        <v>39</v>
      </c>
      <c r="B62" s="125"/>
      <c r="C62" s="125"/>
      <c r="D62" s="125"/>
      <c r="E62" s="126" t="s">
        <v>190</v>
      </c>
      <c r="F62" s="60" t="s">
        <v>191</v>
      </c>
      <c r="G62" s="127" t="s">
        <v>192</v>
      </c>
      <c r="H62" s="47">
        <v>1</v>
      </c>
      <c r="I62" s="128" t="s">
        <v>43</v>
      </c>
      <c r="J62" s="129" t="s">
        <v>44</v>
      </c>
      <c r="K62" s="83" t="s">
        <v>44</v>
      </c>
      <c r="L62" s="83" t="s">
        <v>44</v>
      </c>
      <c r="M62" s="47" t="s">
        <v>193</v>
      </c>
    </row>
    <row r="63" spans="1:14" s="77" customFormat="1" ht="36.75" customHeight="1" x14ac:dyDescent="0.2">
      <c r="A63" s="76">
        <f>A62+1</f>
        <v>40</v>
      </c>
      <c r="B63" s="125"/>
      <c r="C63" s="130"/>
      <c r="D63" s="130"/>
      <c r="E63" s="131" t="s">
        <v>194</v>
      </c>
      <c r="F63" s="132" t="s">
        <v>195</v>
      </c>
      <c r="G63" s="50" t="s">
        <v>196</v>
      </c>
      <c r="H63" s="120">
        <v>1</v>
      </c>
      <c r="I63" s="120" t="s">
        <v>43</v>
      </c>
      <c r="J63" s="121" t="s">
        <v>44</v>
      </c>
      <c r="K63" s="83" t="s">
        <v>44</v>
      </c>
      <c r="L63" s="83" t="s">
        <v>44</v>
      </c>
      <c r="M63" s="81" t="s">
        <v>197</v>
      </c>
    </row>
    <row r="64" spans="1:14" s="77" customFormat="1" ht="33" customHeight="1" x14ac:dyDescent="0.2">
      <c r="A64" s="76">
        <f t="shared" ref="A64:A67" si="6">A63+1</f>
        <v>41</v>
      </c>
      <c r="B64" s="133"/>
      <c r="C64" s="118"/>
      <c r="D64" s="118"/>
      <c r="E64" s="118" t="s">
        <v>44</v>
      </c>
      <c r="F64" s="49" t="s">
        <v>198</v>
      </c>
      <c r="G64" s="65" t="s">
        <v>199</v>
      </c>
      <c r="H64" s="134">
        <v>1</v>
      </c>
      <c r="I64" s="120" t="s">
        <v>43</v>
      </c>
      <c r="J64" s="121" t="s">
        <v>44</v>
      </c>
      <c r="K64" s="83" t="s">
        <v>44</v>
      </c>
      <c r="L64" s="83" t="s">
        <v>44</v>
      </c>
      <c r="M64" s="122" t="s">
        <v>200</v>
      </c>
      <c r="N64" s="79"/>
    </row>
    <row r="65" spans="1:14" s="77" customFormat="1" ht="33" customHeight="1" x14ac:dyDescent="0.2">
      <c r="A65" s="76">
        <f t="shared" si="6"/>
        <v>42</v>
      </c>
      <c r="B65" s="133"/>
      <c r="C65" s="135"/>
      <c r="D65" s="135"/>
      <c r="E65" s="135" t="s">
        <v>201</v>
      </c>
      <c r="F65" s="136" t="s">
        <v>202</v>
      </c>
      <c r="G65" s="127" t="s">
        <v>203</v>
      </c>
      <c r="H65" s="137">
        <f>((300*2)+555)*2/1000</f>
        <v>2.31</v>
      </c>
      <c r="I65" s="128" t="s">
        <v>110</v>
      </c>
      <c r="J65" s="121" t="s">
        <v>44</v>
      </c>
      <c r="K65" s="83" t="s">
        <v>44</v>
      </c>
      <c r="L65" s="83" t="s">
        <v>44</v>
      </c>
      <c r="M65" s="138" t="s">
        <v>204</v>
      </c>
      <c r="N65" s="79"/>
    </row>
    <row r="66" spans="1:14" s="77" customFormat="1" ht="33" customHeight="1" x14ac:dyDescent="0.2">
      <c r="A66" s="76">
        <f t="shared" si="6"/>
        <v>43</v>
      </c>
      <c r="B66" s="133"/>
      <c r="C66" s="118"/>
      <c r="D66" s="118"/>
      <c r="E66" s="118" t="s">
        <v>205</v>
      </c>
      <c r="F66" s="49" t="s">
        <v>206</v>
      </c>
      <c r="G66" s="139" t="s">
        <v>207</v>
      </c>
      <c r="H66" s="140">
        <f>950*2/1000</f>
        <v>1.9</v>
      </c>
      <c r="I66" s="120" t="s">
        <v>110</v>
      </c>
      <c r="J66" s="121" t="s">
        <v>44</v>
      </c>
      <c r="K66" s="83" t="s">
        <v>44</v>
      </c>
      <c r="L66" s="83" t="s">
        <v>44</v>
      </c>
      <c r="M66" s="122" t="s">
        <v>200</v>
      </c>
      <c r="N66" s="79"/>
    </row>
    <row r="67" spans="1:14" s="77" customFormat="1" ht="33" customHeight="1" x14ac:dyDescent="0.2">
      <c r="A67" s="76">
        <f t="shared" si="6"/>
        <v>44</v>
      </c>
      <c r="B67" s="133"/>
      <c r="C67" s="118"/>
      <c r="D67" s="118"/>
      <c r="E67" s="118" t="s">
        <v>208</v>
      </c>
      <c r="F67" s="49" t="s">
        <v>209</v>
      </c>
      <c r="G67" s="141" t="s">
        <v>210</v>
      </c>
      <c r="H67" s="140">
        <f>180/1000</f>
        <v>0.18</v>
      </c>
      <c r="I67" s="120" t="s">
        <v>110</v>
      </c>
      <c r="J67" s="121" t="s">
        <v>44</v>
      </c>
      <c r="K67" s="83" t="s">
        <v>44</v>
      </c>
      <c r="L67" s="83" t="s">
        <v>44</v>
      </c>
      <c r="M67" s="122" t="s">
        <v>185</v>
      </c>
      <c r="N67" s="79"/>
    </row>
    <row r="68" spans="1:14" ht="24.95" hidden="1" customHeight="1" x14ac:dyDescent="0.2">
      <c r="A68" s="142"/>
      <c r="B68" s="143"/>
      <c r="C68" s="143"/>
      <c r="D68" s="143"/>
      <c r="E68" s="143"/>
      <c r="F68" s="144"/>
      <c r="G68" s="145"/>
      <c r="H68" s="145"/>
      <c r="I68" s="145"/>
      <c r="J68" s="142"/>
      <c r="K68" s="146">
        <f>SUM(K17:K67)</f>
        <v>63.085676800000002</v>
      </c>
      <c r="L68" s="146">
        <f>SUM(L17:L67)</f>
        <v>618.83199999999999</v>
      </c>
      <c r="M68" s="142"/>
      <c r="N68" s="142"/>
    </row>
    <row r="69" spans="1:14" ht="24.95" customHeight="1" x14ac:dyDescent="0.2">
      <c r="A69" s="142"/>
      <c r="B69" s="143"/>
      <c r="C69" s="143"/>
      <c r="D69" s="143"/>
      <c r="E69" s="143"/>
      <c r="F69" s="144"/>
      <c r="G69" s="145"/>
      <c r="H69" s="145"/>
      <c r="I69" s="145"/>
      <c r="J69" s="142"/>
      <c r="K69" s="145"/>
      <c r="L69" s="145"/>
      <c r="M69" s="142"/>
      <c r="N69" s="142"/>
    </row>
    <row r="70" spans="1:14" ht="24.95" customHeight="1" x14ac:dyDescent="0.2">
      <c r="A70" s="142"/>
      <c r="B70" s="143"/>
      <c r="C70" s="143"/>
      <c r="D70" s="143"/>
      <c r="E70" s="143"/>
      <c r="F70" s="144"/>
      <c r="G70" s="145"/>
      <c r="H70" s="145"/>
      <c r="I70" s="145"/>
      <c r="J70" s="142"/>
      <c r="L70" s="145"/>
      <c r="M70" s="142"/>
      <c r="N70" s="142"/>
    </row>
    <row r="71" spans="1:14" s="147" customFormat="1" ht="24.95" customHeight="1" x14ac:dyDescent="0.2">
      <c r="B71" s="148" t="s">
        <v>211</v>
      </c>
      <c r="C71" s="149"/>
      <c r="D71" s="149"/>
      <c r="E71" s="149"/>
      <c r="F71" s="149"/>
      <c r="G71" s="150"/>
      <c r="H71" s="151">
        <f>K68-H72</f>
        <v>62.4156768</v>
      </c>
      <c r="I71" s="151" t="s">
        <v>212</v>
      </c>
      <c r="J71" s="152"/>
      <c r="M71" s="153"/>
      <c r="N71" s="153"/>
    </row>
    <row r="72" spans="1:14" ht="24.95" customHeight="1" x14ac:dyDescent="0.2">
      <c r="A72" s="46"/>
      <c r="B72" s="148" t="s">
        <v>213</v>
      </c>
      <c r="C72" s="149"/>
      <c r="D72" s="149"/>
      <c r="E72" s="149"/>
      <c r="F72" s="149"/>
      <c r="G72" s="150"/>
      <c r="H72" s="151">
        <f>K55</f>
        <v>0.67</v>
      </c>
      <c r="I72" s="151" t="s">
        <v>212</v>
      </c>
      <c r="J72" s="154"/>
      <c r="K72" s="46"/>
      <c r="L72" s="46"/>
      <c r="M72" s="46"/>
      <c r="N72" s="46"/>
    </row>
    <row r="73" spans="1:14" ht="24.95" customHeight="1" x14ac:dyDescent="0.2">
      <c r="A73" s="46"/>
      <c r="B73" s="148" t="s">
        <v>214</v>
      </c>
      <c r="C73" s="149"/>
      <c r="D73" s="149"/>
      <c r="E73" s="149"/>
      <c r="F73" s="149"/>
      <c r="G73" s="150"/>
      <c r="H73" s="151">
        <f>L68*0.07</f>
        <v>43.318240000000003</v>
      </c>
      <c r="I73" s="151" t="s">
        <v>215</v>
      </c>
      <c r="J73" s="154"/>
      <c r="K73" s="46"/>
      <c r="L73" s="46"/>
      <c r="M73" s="46"/>
      <c r="N73" s="46"/>
    </row>
    <row r="74" spans="1:14" ht="24.95" customHeight="1" x14ac:dyDescent="0.2">
      <c r="A74" s="46"/>
      <c r="B74" s="148" t="s">
        <v>216</v>
      </c>
      <c r="C74" s="149"/>
      <c r="D74" s="149"/>
      <c r="E74" s="149"/>
      <c r="F74" s="149"/>
      <c r="G74" s="150"/>
      <c r="H74" s="155">
        <v>6.8</v>
      </c>
      <c r="I74" s="156" t="s">
        <v>217</v>
      </c>
      <c r="J74" s="154"/>
      <c r="K74" s="46"/>
      <c r="L74" s="46"/>
      <c r="M74" s="46"/>
      <c r="N74" s="46"/>
    </row>
    <row r="75" spans="1:14" ht="12" customHeight="1" x14ac:dyDescent="0.2">
      <c r="A75" s="46"/>
      <c r="F75" s="157"/>
      <c r="G75" s="157"/>
      <c r="H75" s="46"/>
      <c r="I75" s="46"/>
      <c r="J75" s="154"/>
      <c r="K75" s="46"/>
      <c r="L75" s="46"/>
      <c r="M75" s="46"/>
      <c r="N75" s="46"/>
    </row>
    <row r="76" spans="1:14" ht="12" customHeight="1" x14ac:dyDescent="0.2">
      <c r="A76" s="46"/>
      <c r="F76" s="157"/>
      <c r="G76" s="157"/>
      <c r="H76" s="46"/>
      <c r="I76" s="46"/>
      <c r="J76" s="154"/>
      <c r="K76" s="46"/>
      <c r="L76" s="46"/>
      <c r="M76" s="46"/>
      <c r="N76" s="46"/>
    </row>
    <row r="77" spans="1:14" s="162" customFormat="1" ht="18" customHeight="1" x14ac:dyDescent="0.2">
      <c r="A77" s="46"/>
      <c r="B77" s="158"/>
      <c r="C77" s="158"/>
      <c r="D77" s="158"/>
      <c r="E77" s="158"/>
      <c r="F77" s="46"/>
      <c r="G77" s="46"/>
      <c r="H77" s="159"/>
      <c r="I77" s="159"/>
      <c r="J77" s="160"/>
      <c r="K77" s="161" t="s">
        <v>218</v>
      </c>
      <c r="L77" s="159"/>
      <c r="M77" s="159"/>
      <c r="N77" s="160"/>
    </row>
    <row r="78" spans="1:14" s="162" customFormat="1" ht="15" customHeight="1" x14ac:dyDescent="0.2">
      <c r="A78" s="1"/>
      <c r="B78" s="163" t="s">
        <v>219</v>
      </c>
      <c r="C78" s="163"/>
      <c r="D78" s="163"/>
      <c r="E78" s="163"/>
      <c r="F78" s="1"/>
      <c r="G78" s="1"/>
      <c r="H78" s="1"/>
      <c r="I78" s="1"/>
      <c r="J78" s="2"/>
      <c r="K78" s="1"/>
      <c r="L78" s="1"/>
      <c r="M78" s="1"/>
      <c r="N78" s="1"/>
    </row>
    <row r="79" spans="1:14" s="162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2"/>
      <c r="K79" s="1"/>
      <c r="L79" s="1"/>
      <c r="M79" s="1"/>
      <c r="N79" s="1"/>
    </row>
    <row r="80" spans="1:14" s="162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2"/>
      <c r="K80" s="1"/>
      <c r="L80" s="1"/>
      <c r="M80" s="1"/>
      <c r="N80" s="1"/>
    </row>
    <row r="81" spans="1:14" s="162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2"/>
      <c r="K81" s="1"/>
      <c r="L81" s="1"/>
      <c r="M81" s="1"/>
      <c r="N81" s="1"/>
    </row>
    <row r="82" spans="1:14" s="162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2"/>
      <c r="K82" s="1"/>
      <c r="L82" s="1"/>
      <c r="M82" s="1"/>
      <c r="N82" s="1"/>
    </row>
    <row r="83" spans="1:14" s="162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</row>
    <row r="84" spans="1:14" s="162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2"/>
      <c r="K84" s="1"/>
      <c r="L84" s="1"/>
      <c r="M84" s="1"/>
      <c r="N84" s="1"/>
    </row>
    <row r="85" spans="1:14" s="162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2"/>
      <c r="K85" s="1"/>
      <c r="L85" s="1"/>
      <c r="M85" s="1"/>
      <c r="N85" s="1"/>
    </row>
    <row r="86" spans="1:14" s="162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2"/>
      <c r="K86" s="1"/>
      <c r="L86" s="1"/>
      <c r="M86" s="1"/>
      <c r="N86" s="1"/>
    </row>
    <row r="87" spans="1:14" s="162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2"/>
      <c r="K87" s="1"/>
      <c r="L87" s="1"/>
      <c r="M87" s="1"/>
      <c r="N87" s="1"/>
    </row>
    <row r="88" spans="1:14" s="162" customFormat="1" ht="15" customHeight="1" x14ac:dyDescent="0.2">
      <c r="A88" s="164"/>
      <c r="B88" s="1"/>
      <c r="C88" s="1"/>
      <c r="D88" s="1"/>
      <c r="E88" s="1"/>
      <c r="F88" s="1"/>
      <c r="G88" s="1"/>
      <c r="H88" s="1"/>
      <c r="I88" s="1"/>
      <c r="J88" s="2"/>
      <c r="K88" s="1"/>
      <c r="L88" s="1"/>
      <c r="M88" s="1"/>
      <c r="N88" s="1"/>
    </row>
    <row r="89" spans="1:14" s="162" customFormat="1" ht="15" customHeight="1" x14ac:dyDescent="0.2">
      <c r="A89" s="165"/>
      <c r="B89" s="166"/>
      <c r="C89" s="166"/>
      <c r="D89" s="166"/>
      <c r="E89" s="166"/>
      <c r="F89" s="1"/>
      <c r="G89" s="1"/>
      <c r="H89" s="1"/>
      <c r="I89" s="1"/>
      <c r="J89" s="2"/>
      <c r="K89" s="1"/>
      <c r="L89" s="1"/>
      <c r="M89" s="1"/>
      <c r="N89" s="1"/>
    </row>
    <row r="90" spans="1:14" s="162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2"/>
      <c r="K90" s="1"/>
      <c r="L90" s="1"/>
      <c r="M90" s="1"/>
      <c r="N90" s="1"/>
    </row>
    <row r="91" spans="1:14" s="162" customFormat="1" ht="21.75" customHeight="1" x14ac:dyDescent="0.2">
      <c r="A91" s="1"/>
      <c r="B91" s="1"/>
      <c r="C91" s="1"/>
      <c r="D91" s="1"/>
      <c r="E91" s="1"/>
      <c r="F91" s="1"/>
      <c r="G91" s="1"/>
      <c r="H91" s="174"/>
      <c r="I91" s="174"/>
      <c r="J91" s="174"/>
      <c r="K91" s="174"/>
      <c r="L91" s="174"/>
      <c r="M91" s="174"/>
      <c r="N91" s="167"/>
    </row>
    <row r="103" spans="1:14" s="162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68"/>
      <c r="N103" s="168"/>
    </row>
    <row r="104" spans="1:14" s="162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68"/>
      <c r="N104" s="168"/>
    </row>
  </sheetData>
  <mergeCells count="46">
    <mergeCell ref="A13:A14"/>
    <mergeCell ref="B13:E13"/>
    <mergeCell ref="F13:F14"/>
    <mergeCell ref="G13:G14"/>
    <mergeCell ref="A1:G1"/>
    <mergeCell ref="A2:G2"/>
    <mergeCell ref="A4:M4"/>
    <mergeCell ref="A5:M5"/>
    <mergeCell ref="A6:M6"/>
    <mergeCell ref="D9:F9"/>
    <mergeCell ref="M13:M14"/>
    <mergeCell ref="B14:C14"/>
    <mergeCell ref="B15:E15"/>
    <mergeCell ref="D10:F10"/>
    <mergeCell ref="D11:F11"/>
    <mergeCell ref="B26:B27"/>
    <mergeCell ref="C26:C27"/>
    <mergeCell ref="H13:I14"/>
    <mergeCell ref="J13:J14"/>
    <mergeCell ref="L13:L14"/>
    <mergeCell ref="B17:B22"/>
    <mergeCell ref="C17:C22"/>
    <mergeCell ref="D21:D22"/>
    <mergeCell ref="B24:B25"/>
    <mergeCell ref="C24:C25"/>
    <mergeCell ref="B29:B31"/>
    <mergeCell ref="D29:D31"/>
    <mergeCell ref="B33:B38"/>
    <mergeCell ref="H34:H36"/>
    <mergeCell ref="I34:I36"/>
    <mergeCell ref="K34:K36"/>
    <mergeCell ref="L34:L36"/>
    <mergeCell ref="M34:M36"/>
    <mergeCell ref="A37:A38"/>
    <mergeCell ref="C37:C38"/>
    <mergeCell ref="E37:E38"/>
    <mergeCell ref="F37:F38"/>
    <mergeCell ref="H37:H38"/>
    <mergeCell ref="I37:I38"/>
    <mergeCell ref="J37:J38"/>
    <mergeCell ref="J34:J36"/>
    <mergeCell ref="K37:K38"/>
    <mergeCell ref="L37:L38"/>
    <mergeCell ref="M37:M38"/>
    <mergeCell ref="B40:B60"/>
    <mergeCell ref="H91:M91"/>
  </mergeCells>
  <printOptions horizontalCentered="1"/>
  <pageMargins left="0.25" right="0.25" top="0.31" bottom="0.5" header="0" footer="2.5"/>
  <pageSetup paperSize="9" scale="41" orientation="portrait" horizontalDpi="4294967293" verticalDpi="300" r:id="rId1"/>
  <headerFooter alignWithMargins="0"/>
  <rowBreaks count="1" manualBreakCount="1">
    <brk id="64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FITTO SW</vt:lpstr>
      <vt:lpstr>'FITTO SW'!Print_Area</vt:lpstr>
      <vt:lpstr>'FITTO SW'!Print_Titles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Gatria G. Rochmano</cp:lastModifiedBy>
  <dcterms:created xsi:type="dcterms:W3CDTF">2025-05-20T00:49:49Z</dcterms:created>
  <dcterms:modified xsi:type="dcterms:W3CDTF">2025-05-21T04:04:39Z</dcterms:modified>
</cp:coreProperties>
</file>