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KUMI FD" sheetId="1" r:id="rId1"/>
    <sheet name="TABLE FD" sheetId="2" r:id="rId2"/>
  </sheets>
  <externalReferences>
    <externalReference r:id="rId3"/>
  </externalReferences>
  <definedNames>
    <definedName name="_xlnm.Database" localSheetId="0">#REF!</definedName>
    <definedName name="_xlnm.Database">#REF!</definedName>
    <definedName name="_xlnm.Print_Area" localSheetId="0">'KUMI FD'!$A$1:$M$117</definedName>
    <definedName name="_xlnm.Print_Area" localSheetId="1">'TABLE FD'!$A$1:$K$154</definedName>
    <definedName name="_xlnm.Print_Titles" localSheetId="0">'KUMI FD'!$17:$19</definedName>
    <definedName name="_xlnm.Print_Titles" localSheetId="1">'TABLE FD'!$14:$16</definedName>
  </definedNames>
  <calcPr calcId="144525"/>
</workbook>
</file>

<file path=xl/calcChain.xml><?xml version="1.0" encoding="utf-8"?>
<calcChain xmlns="http://schemas.openxmlformats.org/spreadsheetml/2006/main">
  <c r="H138" i="2" l="1"/>
  <c r="H137" i="2"/>
  <c r="H135" i="2"/>
  <c r="H133" i="2"/>
  <c r="H132" i="2"/>
  <c r="H130" i="2"/>
  <c r="H128" i="2"/>
  <c r="H127" i="2"/>
  <c r="H125" i="2"/>
  <c r="H123" i="2"/>
  <c r="H122" i="2"/>
  <c r="H118" i="2"/>
  <c r="H117" i="2"/>
  <c r="H114" i="2"/>
  <c r="H113" i="2"/>
  <c r="H109" i="2"/>
  <c r="H108" i="2"/>
  <c r="H106" i="2"/>
  <c r="H104" i="2"/>
  <c r="H103" i="2"/>
  <c r="H101" i="2"/>
  <c r="H99" i="2"/>
  <c r="H98" i="2"/>
  <c r="H96" i="2"/>
  <c r="H94" i="2"/>
  <c r="H93" i="2"/>
  <c r="H89" i="2"/>
  <c r="H88" i="2"/>
  <c r="H85" i="2"/>
  <c r="H84" i="2"/>
  <c r="H79" i="2"/>
  <c r="H78" i="2"/>
  <c r="H75" i="2"/>
  <c r="H74" i="2"/>
  <c r="H72" i="2"/>
  <c r="H70" i="2"/>
  <c r="H69" i="2"/>
  <c r="H66" i="2"/>
  <c r="H65" i="2"/>
  <c r="H63" i="2"/>
  <c r="H61" i="2"/>
  <c r="H60" i="2"/>
  <c r="H58" i="2"/>
  <c r="H56" i="2"/>
  <c r="H55" i="2"/>
  <c r="H53" i="2"/>
  <c r="M51" i="2"/>
  <c r="H51" i="2"/>
  <c r="M50" i="2"/>
  <c r="H50" i="2"/>
  <c r="M49" i="2"/>
  <c r="N48" i="2"/>
  <c r="M48" i="2"/>
  <c r="H48" i="2"/>
  <c r="N47" i="2"/>
  <c r="M47" i="2"/>
  <c r="M46" i="2"/>
  <c r="N46" i="2" s="1"/>
  <c r="H46" i="2"/>
  <c r="H45" i="2"/>
  <c r="M45" i="2" s="1"/>
  <c r="N45" i="2" s="1"/>
  <c r="H39" i="2"/>
  <c r="H36" i="2"/>
  <c r="H35" i="2"/>
  <c r="H31" i="2"/>
  <c r="H28" i="2"/>
  <c r="H27" i="2"/>
  <c r="H23" i="2"/>
  <c r="H22" i="2"/>
  <c r="H19" i="2"/>
  <c r="A19" i="2"/>
  <c r="A22" i="2" s="1"/>
  <c r="A23" i="2" s="1"/>
  <c r="A27" i="2" s="1"/>
  <c r="A28" i="2" s="1"/>
  <c r="A31" i="2" s="1"/>
  <c r="A35" i="2" s="1"/>
  <c r="A36" i="2" s="1"/>
  <c r="A39" i="2" s="1"/>
  <c r="A45" i="2" s="1"/>
  <c r="A46" i="2" s="1"/>
  <c r="A48" i="2" s="1"/>
  <c r="A50" i="2" s="1"/>
  <c r="A51" i="2" s="1"/>
  <c r="A53" i="2" s="1"/>
  <c r="A55" i="2" s="1"/>
  <c r="A56" i="2" s="1"/>
  <c r="A58" i="2" s="1"/>
  <c r="A60" i="2" s="1"/>
  <c r="A61" i="2" s="1"/>
  <c r="A63" i="2" s="1"/>
  <c r="A65" i="2" s="1"/>
  <c r="A66" i="2" s="1"/>
  <c r="A69" i="2" s="1"/>
  <c r="A70" i="2" s="1"/>
  <c r="A72" i="2" s="1"/>
  <c r="A74" i="2" s="1"/>
  <c r="A75" i="2" s="1"/>
  <c r="A78" i="2" s="1"/>
  <c r="A79" i="2" s="1"/>
  <c r="A84" i="2" s="1"/>
  <c r="A85" i="2" s="1"/>
  <c r="A88" i="2" s="1"/>
  <c r="A89" i="2" s="1"/>
  <c r="A93" i="2" s="1"/>
  <c r="A94" i="2" s="1"/>
  <c r="A96" i="2" s="1"/>
  <c r="A98" i="2" s="1"/>
  <c r="A99" i="2" s="1"/>
  <c r="A101" i="2" s="1"/>
  <c r="A103" i="2" s="1"/>
  <c r="A104" i="2" s="1"/>
  <c r="A106" i="2" s="1"/>
  <c r="A108" i="2" s="1"/>
  <c r="H18" i="2"/>
  <c r="H87" i="1"/>
  <c r="H80" i="1"/>
  <c r="J61" i="1"/>
  <c r="H60" i="1"/>
  <c r="J59" i="1"/>
  <c r="H55" i="1"/>
  <c r="H49" i="1"/>
  <c r="J33" i="1"/>
  <c r="H33" i="1"/>
  <c r="L33" i="1" s="1"/>
  <c r="J32" i="1"/>
  <c r="K31" i="1"/>
  <c r="J31" i="1"/>
  <c r="H31" i="1"/>
  <c r="H32" i="1" s="1"/>
  <c r="K29" i="1"/>
  <c r="J29" i="1"/>
  <c r="H29" i="1"/>
  <c r="L28" i="1"/>
  <c r="K28" i="1"/>
  <c r="J28" i="1"/>
  <c r="H28" i="1"/>
  <c r="H27" i="1"/>
  <c r="L27" i="1" s="1"/>
  <c r="J26" i="1"/>
  <c r="H26" i="1"/>
  <c r="L26" i="1" s="1"/>
  <c r="J24" i="1"/>
  <c r="H24" i="1"/>
  <c r="K24" i="1" s="1"/>
  <c r="K23" i="1"/>
  <c r="J23" i="1"/>
  <c r="H23" i="1"/>
  <c r="L23" i="1" s="1"/>
  <c r="H22" i="1"/>
  <c r="J22" i="1" s="1"/>
  <c r="A22" i="1"/>
  <c r="A23" i="1" s="1"/>
  <c r="A24" i="1" s="1"/>
  <c r="A26" i="1" s="1"/>
  <c r="A27" i="1" s="1"/>
  <c r="A28" i="1" s="1"/>
  <c r="A29" i="1" s="1"/>
  <c r="A31" i="1" s="1"/>
  <c r="A32" i="1" s="1"/>
  <c r="A33" i="1" s="1"/>
  <c r="A36" i="1" s="1"/>
  <c r="A37" i="1" s="1"/>
  <c r="A38" i="1" s="1"/>
  <c r="A39" i="1" s="1"/>
  <c r="A44" i="1" s="1"/>
  <c r="A45" i="1" s="1"/>
  <c r="A47" i="1" s="1"/>
  <c r="A48" i="1" s="1"/>
  <c r="A50" i="1" s="1"/>
  <c r="A51" i="1" s="1"/>
  <c r="A52" i="1" s="1"/>
  <c r="A53" i="1" s="1"/>
  <c r="A55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L21" i="1"/>
  <c r="J21" i="1"/>
  <c r="H21" i="1"/>
  <c r="K21" i="1" s="1"/>
  <c r="L32" i="1" l="1"/>
  <c r="K32" i="1"/>
  <c r="L83" i="1"/>
  <c r="H86" i="1" s="1"/>
  <c r="A113" i="2"/>
  <c r="A114" i="2" s="1"/>
  <c r="A117" i="2" s="1"/>
  <c r="A118" i="2" s="1"/>
  <c r="A122" i="2" s="1"/>
  <c r="A123" i="2" s="1"/>
  <c r="A125" i="2" s="1"/>
  <c r="A127" i="2" s="1"/>
  <c r="A128" i="2" s="1"/>
  <c r="A130" i="2" s="1"/>
  <c r="A132" i="2" s="1"/>
  <c r="A133" i="2" s="1"/>
  <c r="A135" i="2" s="1"/>
  <c r="A137" i="2" s="1"/>
  <c r="A138" i="2" s="1"/>
  <c r="A109" i="2"/>
  <c r="L22" i="1"/>
  <c r="K26" i="1"/>
  <c r="J27" i="1"/>
  <c r="K33" i="1"/>
  <c r="H59" i="1"/>
  <c r="K22" i="1"/>
  <c r="K83" i="1" s="1"/>
  <c r="H85" i="1" s="1"/>
  <c r="K27" i="1"/>
</calcChain>
</file>

<file path=xl/comments1.xml><?xml version="1.0" encoding="utf-8"?>
<comments xmlns="http://schemas.openxmlformats.org/spreadsheetml/2006/main">
  <authors>
    <author>RINI</author>
  </authors>
  <commentList>
    <comment ref="H48" authorId="0">
      <text>
        <r>
          <rPr>
            <b/>
            <sz val="14"/>
            <color indexed="81"/>
            <rFont val="Tahoma"/>
            <family val="2"/>
          </rPr>
          <t>RINI:</t>
        </r>
        <r>
          <rPr>
            <sz val="14"/>
            <color indexed="81"/>
            <rFont val="Tahoma"/>
            <family val="2"/>
          </rPr>
          <t xml:space="preserve">
1. 011223 INFO AULIA PENAMBAHAN DARI 32 
    MENJADI 34 PC
  </t>
        </r>
      </text>
    </comment>
  </commentList>
</comments>
</file>

<file path=xl/sharedStrings.xml><?xml version="1.0" encoding="utf-8"?>
<sst xmlns="http://schemas.openxmlformats.org/spreadsheetml/2006/main" count="1002" uniqueCount="395">
  <si>
    <t>PT. CHITOSE INTERNASIONAL Tbk</t>
  </si>
  <si>
    <t xml:space="preserve">Research &amp; Development Dept Division </t>
  </si>
  <si>
    <t>DAFTAR STANDAR KOMPONEN KURSI</t>
  </si>
  <si>
    <t>( Bill of Material)</t>
  </si>
  <si>
    <t>Formulir : R&amp;D/DSKK-2022</t>
  </si>
  <si>
    <t>Nama Produk</t>
  </si>
  <si>
    <t>: KUMI FD (FIX DRAWER)</t>
  </si>
  <si>
    <t>Nama Proyek</t>
  </si>
  <si>
    <t>: -</t>
  </si>
  <si>
    <t>Kode Barang Jadi</t>
  </si>
  <si>
    <t>: FG-KUM-WNM-WL-0006 (WHITE - PSO)</t>
  </si>
  <si>
    <t>Jenis</t>
  </si>
  <si>
    <t>: TABLE</t>
  </si>
  <si>
    <t>: FG-KUM-WNM-WL-0005 (WHITE - DBO)</t>
  </si>
  <si>
    <t>: FG-KUM-WNM-WL-0004 (BLACK - PSO)</t>
  </si>
  <si>
    <t>: FG-KUM-WNM-WL-0003 (BLACK - DBO)</t>
  </si>
  <si>
    <t>Model</t>
  </si>
  <si>
    <t>: DESK &amp; TABLE</t>
  </si>
  <si>
    <t xml:space="preserve">  </t>
  </si>
  <si>
    <t xml:space="preserve">No                 </t>
  </si>
  <si>
    <t xml:space="preserve">KODE SAP     </t>
  </si>
  <si>
    <t xml:space="preserve">NAMA KOMPONEN                                     </t>
  </si>
  <si>
    <t xml:space="preserve">SPESIFIKASI BAHAN                                                                                         </t>
  </si>
  <si>
    <r>
      <t xml:space="preserve">JUMLAH </t>
    </r>
    <r>
      <rPr>
        <i/>
        <sz val="16"/>
        <rFont val="Arial"/>
        <family val="2"/>
      </rPr>
      <t xml:space="preserve">(Qty)   </t>
    </r>
    <r>
      <rPr>
        <b/>
        <sz val="16"/>
        <rFont val="Arial"/>
        <family val="2"/>
      </rPr>
      <t xml:space="preserve">       </t>
    </r>
  </si>
  <si>
    <r>
      <t>BERAT</t>
    </r>
    <r>
      <rPr>
        <i/>
        <sz val="16"/>
        <rFont val="Arial"/>
        <family val="2"/>
      </rPr>
      <t xml:space="preserve">  Kg</t>
    </r>
  </si>
  <si>
    <t>JUMLAH CHROME/CAT</t>
  </si>
  <si>
    <t>Las</t>
  </si>
  <si>
    <r>
      <t xml:space="preserve">NAMA PEMASOK                             </t>
    </r>
    <r>
      <rPr>
        <b/>
        <i/>
        <sz val="14"/>
        <rFont val="Arial"/>
        <family val="2"/>
      </rPr>
      <t xml:space="preserve"> </t>
    </r>
  </si>
  <si>
    <t>PROSES</t>
  </si>
  <si>
    <t>SUBCONT</t>
  </si>
  <si>
    <t>BAHAN</t>
  </si>
  <si>
    <t>Dm2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</si>
  <si>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</si>
  <si>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</si>
  <si>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</si>
  <si>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</si>
  <si>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</si>
  <si>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</si>
  <si>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</si>
  <si>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</si>
  <si>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</si>
  <si>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LEG ASSY L</t>
  </si>
  <si>
    <r>
      <t xml:space="preserve">SF-KUM-I06-PC-0063 (BLACK) / </t>
    </r>
    <r>
      <rPr>
        <b/>
        <sz val="16"/>
        <color rgb="FFFF0000"/>
        <rFont val="Arial"/>
        <family val="2"/>
      </rPr>
      <t>SF-KUM-I06-PC-0064 (WHITE)</t>
    </r>
  </si>
  <si>
    <t>SF-KUM-I04-CT-0057</t>
  </si>
  <si>
    <t>RM-KUM-PIP-00-0106</t>
  </si>
  <si>
    <t xml:space="preserve">Leg Frame L </t>
  </si>
  <si>
    <t xml:space="preserve">Pp Sqr 50/25 x 1.2 x 2350 STKM 11A </t>
  </si>
  <si>
    <t>pcs</t>
  </si>
  <si>
    <t xml:space="preserve">ISTW/Sri Rejeki </t>
  </si>
  <si>
    <t>RM-UNI-ICT-SC-0002</t>
  </si>
  <si>
    <t>RM-YAM-PLT-00-0013</t>
  </si>
  <si>
    <t>Plate Insert KG</t>
  </si>
  <si>
    <t>Pl. t.2.3 x 24 x 24 (for M8)                                                                       or 1219 x 2438 = 4002 pcs SPCC-SD</t>
  </si>
  <si>
    <t>USC/SSI + Hinani</t>
  </si>
  <si>
    <t>RM-KUM-ICT-SC-0002</t>
  </si>
  <si>
    <t>RM-ECH-PLT-00-0054</t>
  </si>
  <si>
    <t>Holder Support L</t>
  </si>
  <si>
    <t>Pl.t 2.5 x 62 x 110                                                                                       or 1219 x 2438 (360) SPCC-SD</t>
  </si>
  <si>
    <t>USCI/SSI + Hinani</t>
  </si>
  <si>
    <t>RM-SUM-ICT-SC-0001</t>
  </si>
  <si>
    <t>RM-NSB-PLT-00-0122</t>
  </si>
  <si>
    <t>Holder Plate [Sumitomo]</t>
  </si>
  <si>
    <t xml:space="preserve">Pl. t. 2.3 x 20 x 25                                                                                  Or 1219 x 2438 (4018) SPHC </t>
  </si>
  <si>
    <t>-</t>
  </si>
  <si>
    <t>LEG ASSY R</t>
  </si>
  <si>
    <r>
      <t xml:space="preserve">SF-KUM-I06-PC-0065 (BLACK) /                 </t>
    </r>
    <r>
      <rPr>
        <b/>
        <sz val="16"/>
        <color rgb="FFFF0000"/>
        <rFont val="Arial"/>
        <family val="2"/>
      </rPr>
      <t>SF-KUM-I06-PC-0066 (WHITE)</t>
    </r>
  </si>
  <si>
    <t>SF-KUM-I04-CT-0058</t>
  </si>
  <si>
    <t>Leg Frame R</t>
  </si>
  <si>
    <t>Pl. t.2.3 x 24 x 24 (for M8)                                                         or 1219 x 2438 = 4002 pcs SPCC-SD</t>
  </si>
  <si>
    <t>Pl.t 2.5 x 62 x 110                                                                        or 1219 x 2438 (360) SPCC-SD</t>
  </si>
  <si>
    <t>Pl. t. 2.3 x 20 x 25                                                                                  Or 1219 x 2438 (4018) SPHC (1lbr=6360)</t>
  </si>
  <si>
    <t>FRAME JOINT ASSY</t>
  </si>
  <si>
    <r>
      <t xml:space="preserve">SF-KUM-I06-PC-0018 (BLACK)/                </t>
    </r>
    <r>
      <rPr>
        <b/>
        <sz val="16"/>
        <color rgb="FFFF0000"/>
        <rFont val="Arial"/>
        <family val="2"/>
      </rPr>
      <t>SF-KUM-I06-PC-0019 (WHITE)</t>
    </r>
  </si>
  <si>
    <t>SF-KUM-I04-CT-0022</t>
  </si>
  <si>
    <t>RM-KUM-PIP-00-0022</t>
  </si>
  <si>
    <t>Frame Joint</t>
  </si>
  <si>
    <t>Pp Sqr 40/20 x 1.2 x 1105 STKM 11A</t>
  </si>
  <si>
    <t>ISTW/Sri Rejeki + Hinani</t>
  </si>
  <si>
    <t>RM-KUM-ICT-SC-0008</t>
  </si>
  <si>
    <t>RM-OLI-PLT-00-0081</t>
  </si>
  <si>
    <t>Joint Bracket</t>
  </si>
  <si>
    <t>Pl.t 3.2 x 68.7 x 110                                                               or 1219 x 2438 (320) SPCC-SD</t>
  </si>
  <si>
    <t>RM-VIS-ICT-SC-0003</t>
  </si>
  <si>
    <t>RM-VIS-PLT-00-0019</t>
  </si>
  <si>
    <t>S/B Holder</t>
  </si>
  <si>
    <t>Pl. t.2,0 x 32.5 x 30.5 or 1219 x 2438 (2040), SPCC-SD</t>
  </si>
  <si>
    <t>PART ASSY</t>
  </si>
  <si>
    <t>PART FOR DRAWER</t>
  </si>
  <si>
    <t>RM-KUM-IOT-SC-0001</t>
  </si>
  <si>
    <t>RM-RAK-ICT-SC-0089</t>
  </si>
  <si>
    <t>Angle L Shirai 1855 Verseng</t>
  </si>
  <si>
    <t>Pl. t.2.3 x 20 x (65)                                                                                                        or 1219 x 2348 = 1925 pcs SPCC-SD</t>
  </si>
  <si>
    <t>RM-RIB-FAS-00-0045</t>
  </si>
  <si>
    <t>Screw for Angle L</t>
  </si>
  <si>
    <t>T/P SCREW T.HEAD M4X14</t>
  </si>
  <si>
    <t>Sinar terang fastener</t>
  </si>
  <si>
    <t>RM-KUM-FAS-00-0263</t>
  </si>
  <si>
    <t>Bolt meubel for Top Board/drawer</t>
  </si>
  <si>
    <t>Bolt L M6 x 30; P1 full drat</t>
  </si>
  <si>
    <t>Garuda M/Sagatek</t>
  </si>
  <si>
    <t>Ginsa</t>
  </si>
  <si>
    <t>RM-OFF-FAS-00-0200</t>
  </si>
  <si>
    <t>Dowel for Side Board L Drawer</t>
  </si>
  <si>
    <t>Wood dia 8 x 30</t>
  </si>
  <si>
    <t>Sukses furnipart</t>
  </si>
  <si>
    <t>Dowel for Side Board R Drawer</t>
  </si>
  <si>
    <t>Dowel for Shelf</t>
  </si>
  <si>
    <t>Dowel for top board</t>
  </si>
  <si>
    <t>Dowel for Box Holder</t>
  </si>
  <si>
    <t>RM-CAB-OTH-00-0004</t>
  </si>
  <si>
    <t>Dowel for Support F &amp; B (laci)</t>
  </si>
  <si>
    <t>Wood dia 6 x 30</t>
  </si>
  <si>
    <t>Primatio</t>
  </si>
  <si>
    <t>RM-OFF-BES-00-0161</t>
  </si>
  <si>
    <t>Handle for Drawer 1</t>
  </si>
  <si>
    <t>Tarikan Sabit TH-211 (Huben) 96 mm Chrome</t>
  </si>
  <si>
    <t>set</t>
  </si>
  <si>
    <t>Jaya kusumah</t>
  </si>
  <si>
    <t>Handle for Drawer 2</t>
  </si>
  <si>
    <t>RM-OFF-BES-00-0158</t>
  </si>
  <si>
    <t>Central Lock for Drawer 1</t>
  </si>
  <si>
    <t>Kunci Central Depan HL 288 Silinder &amp; Tiang 60 cm + Stopper</t>
  </si>
  <si>
    <t>RM-KAW-FAS-00-0004</t>
  </si>
  <si>
    <t>Screw for Central Lock &amp; Stopper for Drawer 1&amp; Stopper plate</t>
  </si>
  <si>
    <t>SCREW  PF/TS#4 X 1/2 PUTIH HD</t>
  </si>
  <si>
    <t xml:space="preserve">Screw for Rel Laci Drawer 1 &amp; 2 </t>
  </si>
  <si>
    <t>RM-OFF-BES-00-0159</t>
  </si>
  <si>
    <t>Rel laci for Drawer 1 &amp; 2</t>
  </si>
  <si>
    <t xml:space="preserve">Rel Laci Roda L 400 mm </t>
  </si>
  <si>
    <t>Others</t>
  </si>
  <si>
    <t>RM-OFF-INC-SC-0007</t>
  </si>
  <si>
    <t>RM-KUM-ICT-SC-0012</t>
  </si>
  <si>
    <t>RM-YAM-PLT-00-0009</t>
  </si>
  <si>
    <t>Stopper plate Wagon verseng</t>
  </si>
  <si>
    <t>Pl. t.1.2 x 33 x 14                                                                    or 1219 x 2438 (5032) SPCC-SD</t>
  </si>
  <si>
    <t>Hinani</t>
  </si>
  <si>
    <t>RM-CAE-FAS-00-0006</t>
  </si>
  <si>
    <t>Screw for Support F</t>
  </si>
  <si>
    <t>SCREW TSAT 5 X 25</t>
  </si>
  <si>
    <t>RM-KUM-DUS-00-0129</t>
  </si>
  <si>
    <t>Packing Case for Drawer</t>
  </si>
  <si>
    <t>C/F 480 x 400 x 430, Quality K200/M150/K200 A1 Glue</t>
  </si>
  <si>
    <t>Dwikarya</t>
  </si>
  <si>
    <t>PART FOR TABLE TOP</t>
  </si>
  <si>
    <t>RM-CAE-FAS-00-0009</t>
  </si>
  <si>
    <t xml:space="preserve">T-NUT Nenas for Table Top </t>
  </si>
  <si>
    <t>M6 x 13</t>
  </si>
  <si>
    <t>PART FOR ASSY</t>
  </si>
  <si>
    <t>RM-KUM-ACC-00-0073</t>
  </si>
  <si>
    <t>RM-DUO-PLS-00-0013</t>
  </si>
  <si>
    <t>Plastic Adjuster for leg</t>
  </si>
  <si>
    <t>Ø42.7, Colour = Black [PP]</t>
  </si>
  <si>
    <t>Pcs</t>
  </si>
  <si>
    <t>Santo Plastic</t>
  </si>
  <si>
    <t>RM-DUO-FAS-00-0003</t>
  </si>
  <si>
    <t>Bolt in Adjuster for leg</t>
  </si>
  <si>
    <t>Hex Bolt M8 x P1.25 x (L) 30</t>
  </si>
  <si>
    <t>Garuda M</t>
  </si>
  <si>
    <t>RM-KUM-PLS-00-0098</t>
  </si>
  <si>
    <t>Plastic Cap for frame joint</t>
  </si>
  <si>
    <t>for 20/20 &gt;PP&lt; (Black)</t>
  </si>
  <si>
    <t>Margahayu</t>
  </si>
  <si>
    <t>RM-KUM-FAS-00-0262</t>
  </si>
  <si>
    <t>Bolt for frame joint &amp; Table Top</t>
  </si>
  <si>
    <t>Bolt L M6 x 15; P1 full drat</t>
  </si>
  <si>
    <t>RM-KUM-FAS-00-0265</t>
  </si>
  <si>
    <t>Bolt Meubel for Front board</t>
  </si>
  <si>
    <t>Bolt L M6 x 25; P1 full drat</t>
  </si>
  <si>
    <t>RM-KUM-FAS-00-0266</t>
  </si>
  <si>
    <t>Flange nut for Front board</t>
  </si>
  <si>
    <t>FLANGE NUT M6XP1.0XB10XH6</t>
  </si>
  <si>
    <t>RM-CAB-OTH-00-0007</t>
  </si>
  <si>
    <t>Spring Pin / Hinge Pivot Nisin for Side board</t>
  </si>
  <si>
    <t>dia 5 x 25</t>
  </si>
  <si>
    <t>Abadi Klender</t>
  </si>
  <si>
    <t>PACKING MATERIAL</t>
  </si>
  <si>
    <t>RM-KUM-DUS-00-0137</t>
  </si>
  <si>
    <t>Packing Case Kumi SD/FD</t>
  </si>
  <si>
    <t>CB/F 1210 x 720 x 130, Quality K150/M125x3/K150</t>
  </si>
  <si>
    <t>RM-KUM-DUS-00-0126</t>
  </si>
  <si>
    <t>Layer Kumi SD/FD</t>
  </si>
  <si>
    <r>
      <t xml:space="preserve">C/F 1200 x </t>
    </r>
    <r>
      <rPr>
        <u/>
        <sz val="16"/>
        <rFont val="Arial"/>
        <family val="2"/>
      </rPr>
      <t>710</t>
    </r>
    <r>
      <rPr>
        <sz val="16"/>
        <rFont val="Arial"/>
        <family val="2"/>
      </rPr>
      <t>, Quality K150/M125/K150</t>
    </r>
  </si>
  <si>
    <t>RM-ALL-FAS-00-0029</t>
  </si>
  <si>
    <t>Kunci L</t>
  </si>
  <si>
    <t>Kunci L4</t>
  </si>
  <si>
    <t>Cakra buana</t>
  </si>
  <si>
    <t>RM-KUM-PLS-00-0099</t>
  </si>
  <si>
    <t>Plastik corner protector</t>
  </si>
  <si>
    <t>&gt;PP&lt;</t>
  </si>
  <si>
    <t>RM-KUM-BES-00-0105</t>
  </si>
  <si>
    <t>Gromet for Table Top</t>
  </si>
  <si>
    <t>Lubang kabel bulat 60 MM</t>
  </si>
  <si>
    <t>PT-000-OTH-PR-0031</t>
  </si>
  <si>
    <t>Label joint frame kumi SD/FD</t>
  </si>
  <si>
    <t>Sticker</t>
  </si>
  <si>
    <t>PT-000-OTH-PR-0018</t>
  </si>
  <si>
    <t>Inspection Label</t>
  </si>
  <si>
    <t>HVS sticker 20 x 64</t>
  </si>
  <si>
    <t>TPO</t>
  </si>
  <si>
    <t>PT-000-OTH-PR-0022</t>
  </si>
  <si>
    <t>Label SNI Multy Purpose Chair</t>
  </si>
  <si>
    <t>HVS sticker 20 x 20</t>
  </si>
  <si>
    <t>PT-000-OTH-PR-0032</t>
  </si>
  <si>
    <t>Label Chitose</t>
  </si>
  <si>
    <t>PC Sheet</t>
  </si>
  <si>
    <t>Batavia</t>
  </si>
  <si>
    <t>Manual Guide</t>
  </si>
  <si>
    <t>Hvs</t>
  </si>
  <si>
    <t>PT-000-PRD-PR-0054</t>
  </si>
  <si>
    <t>Plastic Fastener</t>
  </si>
  <si>
    <t xml:space="preserve">10 x 20 cm </t>
  </si>
  <si>
    <t>Gardu jati plastik</t>
  </si>
  <si>
    <t>PT-SHI-DUS-00-0011</t>
  </si>
  <si>
    <t xml:space="preserve">Single Face L 160 For Bracket </t>
  </si>
  <si>
    <t>B/F  Quality K125/M125</t>
  </si>
  <si>
    <t>mtr</t>
  </si>
  <si>
    <t>PT-000-PRD-PR-0030</t>
  </si>
  <si>
    <t>Plastic Strecth 50 cm</t>
  </si>
  <si>
    <t xml:space="preserve">(W)50 x (L)...cm [PE] </t>
  </si>
  <si>
    <t>Sinar ross</t>
  </si>
  <si>
    <t>PT-UNI-PLS-00-0012</t>
  </si>
  <si>
    <t>Plastic for Frame Joint</t>
  </si>
  <si>
    <t>(T)0.035 x 15 x L, Rangkap [PP]</t>
  </si>
  <si>
    <t>Sinar agung</t>
  </si>
  <si>
    <t>PT-ALL-PRD-PR-0025</t>
  </si>
  <si>
    <t xml:space="preserve">Packing Tape </t>
  </si>
  <si>
    <t>LAKBAN OPP PRINT CHITOSE Uk. 48MM x 80M</t>
  </si>
  <si>
    <t>PT-ALL-OTH-00-0002</t>
  </si>
  <si>
    <t>EPE Foam for table top &amp; drawer</t>
  </si>
  <si>
    <t>1150 x L</t>
  </si>
  <si>
    <t>Putra sinar jaya</t>
  </si>
  <si>
    <t>PT-ALL-OTH-00-0003</t>
  </si>
  <si>
    <t>Plastic packing for table top</t>
  </si>
  <si>
    <t xml:space="preserve">(T)0.06 x (W)650 x L, Rangkap [PE] </t>
  </si>
  <si>
    <t>Trimandiri</t>
  </si>
  <si>
    <t xml:space="preserve">Bahan Cat (Powder Coating) : </t>
  </si>
  <si>
    <t>White Philip EP.ST.800-70 DF &amp; Ezecter Black Sandy LAB. 6623 J</t>
  </si>
  <si>
    <t>dm2</t>
  </si>
  <si>
    <t>Bahan Pengelasan</t>
  </si>
  <si>
    <t>grm</t>
  </si>
  <si>
    <t xml:space="preserve">Berat produk </t>
  </si>
  <si>
    <t>kg</t>
  </si>
  <si>
    <t>Cimahi,  06 Mei 2025</t>
  </si>
  <si>
    <t xml:space="preserve">   DBO &amp; PSO</t>
  </si>
  <si>
    <t xml:space="preserve">: TABLE TOP &amp; DRAWER </t>
  </si>
  <si>
    <t xml:space="preserve">No                    </t>
  </si>
  <si>
    <t>KODE SAP</t>
  </si>
  <si>
    <t xml:space="preserve">NAMA KOMPONEN </t>
  </si>
  <si>
    <r>
      <t xml:space="preserve">SPESIFIKASI BAHAN                             </t>
    </r>
    <r>
      <rPr>
        <sz val="14"/>
        <rFont val="Arial"/>
        <family val="2"/>
      </rPr>
      <t xml:space="preserve">  </t>
    </r>
    <r>
      <rPr>
        <i/>
        <sz val="14"/>
        <rFont val="Arial"/>
        <family val="2"/>
      </rPr>
      <t xml:space="preserve">                                                  </t>
    </r>
  </si>
  <si>
    <t>JUMLAH</t>
  </si>
  <si>
    <r>
      <t>BERAT</t>
    </r>
    <r>
      <rPr>
        <b/>
        <i/>
        <sz val="12"/>
        <rFont val="Arial"/>
        <family val="2"/>
      </rPr>
      <t xml:space="preserve"> </t>
    </r>
    <r>
      <rPr>
        <i/>
        <sz val="12"/>
        <rFont val="Arial"/>
        <family val="2"/>
      </rPr>
      <t xml:space="preserve"> Kg</t>
    </r>
  </si>
  <si>
    <t xml:space="preserve">NAMA PEMASOK   </t>
  </si>
  <si>
    <t>Produk</t>
  </si>
  <si>
    <t>Bahan</t>
  </si>
  <si>
    <t>Sat</t>
  </si>
  <si>
    <t>TABLE TOP ASSY</t>
  </si>
  <si>
    <r>
      <t xml:space="preserve">SF-KUM-I09-WL-0365 (DBO)/                </t>
    </r>
    <r>
      <rPr>
        <b/>
        <sz val="14"/>
        <color rgb="FFFF0000"/>
        <rFont val="Arial"/>
        <family val="2"/>
      </rPr>
      <t>SF-KUM-I09-WL-0367 (PSO)</t>
    </r>
  </si>
  <si>
    <t>RM-KUM-TRX-00-0196</t>
  </si>
  <si>
    <t>Top Board</t>
  </si>
  <si>
    <t xml:space="preserve">PB T.24 (12x2) x 600 x 1200 or 1220 x 2440 = 4 pcs (Grade A Tipe E2)     </t>
  </si>
  <si>
    <t>Daya Sakti</t>
  </si>
  <si>
    <t>Laminated Atas</t>
  </si>
  <si>
    <r>
      <t xml:space="preserve">HPL AICA T.0.65 x 600 x 1200                                                                        or 1220 x 2440 = 4 pcs                                                                                    </t>
    </r>
    <r>
      <rPr>
        <b/>
        <sz val="14"/>
        <rFont val="Arial"/>
        <family val="2"/>
      </rPr>
      <t xml:space="preserve"> </t>
    </r>
    <r>
      <rPr>
        <b/>
        <i/>
        <sz val="14"/>
        <rFont val="Arial"/>
        <family val="2"/>
      </rPr>
      <t/>
    </r>
  </si>
  <si>
    <t>AICA</t>
  </si>
  <si>
    <t>RM-KUM-HPL-00-0290</t>
  </si>
  <si>
    <t xml:space="preserve">  Type 1 Smoked English Oak MB 041 D N 74 (Dark Brown Oak (DBO)                                                         </t>
  </si>
  <si>
    <t>RM-KUM-HPL-00-0322</t>
  </si>
  <si>
    <t>Type 2 White Chedar MB 008 D N 74                                   (Pastel Oak (PSO)</t>
  </si>
  <si>
    <t>RM-KUM-HPL-00-0323</t>
  </si>
  <si>
    <t>Laminated Bawah</t>
  </si>
  <si>
    <t xml:space="preserve">HPL Global GS 12 Tuxedo Black T.0.65 x 600 x 1200 or 1220 x 2440 = 4 pcs                     </t>
  </si>
  <si>
    <t>Europa surya s</t>
  </si>
  <si>
    <t>Edging Tape</t>
  </si>
  <si>
    <r>
      <t xml:space="preserve">PVC T.1 x W x L                                                        </t>
    </r>
    <r>
      <rPr>
        <b/>
        <sz val="14"/>
        <rFont val="Arial"/>
        <family val="2"/>
      </rPr>
      <t xml:space="preserve">                                                                           </t>
    </r>
  </si>
  <si>
    <t>Rehau</t>
  </si>
  <si>
    <t>RM-KUM-EDG-00-0142</t>
  </si>
  <si>
    <t>Brike (DBO) 2024B 55/1</t>
  </si>
  <si>
    <t>RM-OFF-EDG-00-0175</t>
  </si>
  <si>
    <t>Cherry (PSO) 428L 45/1</t>
  </si>
  <si>
    <t>FRONT BOARD ASSY</t>
  </si>
  <si>
    <r>
      <t xml:space="preserve">SF-KUM-I09-WL-0518 (DBO) /           </t>
    </r>
    <r>
      <rPr>
        <b/>
        <sz val="14"/>
        <color rgb="FFFF0000"/>
        <rFont val="Arial"/>
        <family val="2"/>
      </rPr>
      <t>SF-OFF-I09-WL-0169 (PSO)</t>
    </r>
  </si>
  <si>
    <t>Front Board</t>
  </si>
  <si>
    <t xml:space="preserve">PB T.12 x 1075 x 380 or 1220 x 2440 = 6 pcs (Grade A Tipe E2)     </t>
  </si>
  <si>
    <t>Laminated Atas &amp; Bawah</t>
  </si>
  <si>
    <t xml:space="preserve">HPL AICA T.0.65 x 1075 x 380                                                                        or 1220 x 2440 = 6 pcs                                                                                  </t>
  </si>
  <si>
    <t>Marga barata</t>
  </si>
  <si>
    <t>Type 2 White Chedar MB 008 D N 74                                    (Pastel Oak (PSO)</t>
  </si>
  <si>
    <r>
      <t xml:space="preserve">PVC T.1 x W x L                                                        </t>
    </r>
    <r>
      <rPr>
        <b/>
        <sz val="14"/>
        <rFont val="Arial"/>
        <family val="2"/>
      </rPr>
      <t xml:space="preserve">                                                                      </t>
    </r>
  </si>
  <si>
    <t>RM-KUM-EDG-00-0141</t>
  </si>
  <si>
    <t>Brike (DBO) 2024B 23/1</t>
  </si>
  <si>
    <t>RM-OFF-EDG-00-0174</t>
  </si>
  <si>
    <t>Cherry (PSO) 428L 23/1</t>
  </si>
  <si>
    <t>SIDE BOARD ASSY</t>
  </si>
  <si>
    <r>
      <t xml:space="preserve">SF-OFF-I09-WL-0068 (DBO)/                  </t>
    </r>
    <r>
      <rPr>
        <b/>
        <sz val="14"/>
        <color rgb="FFFF0000"/>
        <rFont val="Arial"/>
        <family val="2"/>
      </rPr>
      <t>SF-OFF-I09-WL-0069 (PSO)</t>
    </r>
  </si>
  <si>
    <t xml:space="preserve">Side Board </t>
  </si>
  <si>
    <t xml:space="preserve">PB T.12 x 622 x 250                                                                                   or 1220 x 2440 = 9 pcs (Grade A Tipe E2)     </t>
  </si>
  <si>
    <t xml:space="preserve">HPL AICA T.0.65 x 622 x 250                                                                        or 1220 x 2440 = 9 pcs                                                                                </t>
  </si>
  <si>
    <t>Type 2 White Chedar MB 008 D N 74                                                      (Pastel Oak (PSO)</t>
  </si>
  <si>
    <r>
      <t xml:space="preserve">PVC T.1 x W x L                                                        </t>
    </r>
    <r>
      <rPr>
        <b/>
        <sz val="14"/>
        <rFont val="Arial"/>
        <family val="2"/>
      </rPr>
      <t xml:space="preserve">                                                                          </t>
    </r>
  </si>
  <si>
    <r>
      <rPr>
        <b/>
        <sz val="14"/>
        <rFont val="Arial"/>
        <family val="2"/>
      </rPr>
      <t>SF-KUM-I09-WL-0488 (DBO)</t>
    </r>
    <r>
      <rPr>
        <b/>
        <sz val="14"/>
        <color rgb="FFFF0000"/>
        <rFont val="Arial"/>
        <family val="2"/>
      </rPr>
      <t xml:space="preserve"> /                                                SF-OFF-I09-WL-0145 (PSO)</t>
    </r>
  </si>
  <si>
    <t>DRAWER ASSY</t>
  </si>
  <si>
    <r>
      <t xml:space="preserve">SF-KUM-I09-WL-0494 (DBO) /                                               </t>
    </r>
    <r>
      <rPr>
        <b/>
        <sz val="14"/>
        <color rgb="FFFF0000"/>
        <rFont val="Arial"/>
        <family val="2"/>
      </rPr>
      <t>SF-OFF-I09-WL-0150 (PSO)</t>
    </r>
  </si>
  <si>
    <t>FRAME DRAWER ASSY</t>
  </si>
  <si>
    <t>Top Board 1 Assy</t>
  </si>
  <si>
    <t>SF-KUM-I09-WL-0426</t>
  </si>
  <si>
    <t>RM-KUM-IWL-SC-0036</t>
  </si>
  <si>
    <t>RM-KUM-TRX-00-0190</t>
  </si>
  <si>
    <t>Top Board (TENITA)</t>
  </si>
  <si>
    <r>
      <rPr>
        <b/>
        <sz val="14"/>
        <rFont val="Arial"/>
        <family val="2"/>
      </rPr>
      <t>PB T.18</t>
    </r>
    <r>
      <rPr>
        <sz val="14"/>
        <rFont val="Arial"/>
        <family val="2"/>
      </rPr>
      <t xml:space="preserve"> x 383 x 164  or 1220 x 2440 = 39 pcs (Grade A Tipe E2)     </t>
    </r>
  </si>
  <si>
    <t>CINT + Others</t>
  </si>
  <si>
    <t>PB T.18 2 MUKA</t>
  </si>
  <si>
    <t>RM-KUM-PVC-00-0123</t>
  </si>
  <si>
    <t>Laminated Atas &amp; Dalam</t>
  </si>
  <si>
    <t xml:space="preserve">PVC - Black T.0.18 x 383 x 164                                                                   </t>
  </si>
  <si>
    <t>CINT + Meiwa</t>
  </si>
  <si>
    <t>PB T.18 POLOS</t>
  </si>
  <si>
    <t>Jasa laminasi (2 muka) kebutuhan bahan 5 mtr</t>
  </si>
  <si>
    <t>Pelita</t>
  </si>
  <si>
    <t>PB T.12 2 MUKA</t>
  </si>
  <si>
    <t>RM-KUM-IWL-SC-0040</t>
  </si>
  <si>
    <t>RM-OFF-EDG-00-0188</t>
  </si>
  <si>
    <t>EDGE TAPE LEBAR 21MM BLACK</t>
  </si>
  <si>
    <t>PVC EDGE SHEET CTS 2003 BK 15 UK.0.48 X 125 BLACK</t>
  </si>
  <si>
    <t>CINT + Dollken</t>
  </si>
  <si>
    <t>MDF</t>
  </si>
  <si>
    <t>Bottom Board Assy</t>
  </si>
  <si>
    <t>hpl</t>
  </si>
  <si>
    <t>SF-OFF-I09-WL-0041</t>
  </si>
  <si>
    <t>Bottom Board (SOKOITA)</t>
  </si>
  <si>
    <r>
      <rPr>
        <b/>
        <sz val="14"/>
        <rFont val="Arial"/>
        <family val="2"/>
      </rPr>
      <t>PB T.18</t>
    </r>
    <r>
      <rPr>
        <sz val="14"/>
        <rFont val="Arial"/>
        <family val="2"/>
      </rPr>
      <t xml:space="preserve"> x 386 x 449.5 or 1220 x 2440 = 15 pcs (Grade A Tipe E2)     </t>
    </r>
  </si>
  <si>
    <t>hpl black</t>
  </si>
  <si>
    <t xml:space="preserve">PVC - Black T.0.18 x 386 x 449.5                                                                  </t>
  </si>
  <si>
    <t>edg</t>
  </si>
  <si>
    <t>Side Board L Assy</t>
  </si>
  <si>
    <t>SF-OFF-I09-WL-0079</t>
  </si>
  <si>
    <t>Side Board / Gawaita L</t>
  </si>
  <si>
    <r>
      <rPr>
        <b/>
        <sz val="14"/>
        <rFont val="Arial"/>
        <family val="2"/>
      </rPr>
      <t>PB T.18</t>
    </r>
    <r>
      <rPr>
        <sz val="14"/>
        <rFont val="Arial"/>
        <family val="2"/>
      </rPr>
      <t xml:space="preserve"> x 448.5 x 383  or 1220 x 2440 = 15 pcs (Grade A Tipe E2)     </t>
    </r>
  </si>
  <si>
    <t>Laminated Luar &amp; Dalam</t>
  </si>
  <si>
    <t xml:space="preserve">PVC - Black T.0.18 x 448.5 x 383                                                                  </t>
  </si>
  <si>
    <t>Side Board R Assy</t>
  </si>
  <si>
    <t>SF-OFF-I09-WL-0093</t>
  </si>
  <si>
    <t>Side Board / Gawaita R</t>
  </si>
  <si>
    <t>PVC Black (SF K356W200) T.1 x 23 x L</t>
  </si>
  <si>
    <t>Back Board Assy</t>
  </si>
  <si>
    <t>SF-OFF-I09-WL-0007</t>
  </si>
  <si>
    <t>RM-KUM-IWL-SC-0038</t>
  </si>
  <si>
    <t>RM-OFF-TRX-00-0033</t>
  </si>
  <si>
    <t>Back Board (SEITA)</t>
  </si>
  <si>
    <t>Mdf T.2.7 x 391 x 356 or 1220 x 2420 = 18 pcs</t>
  </si>
  <si>
    <t xml:space="preserve">PVC - Black T.0.18 x 391 x 356                                                                   </t>
  </si>
  <si>
    <t>Shelf Board Assy</t>
  </si>
  <si>
    <t>SF-KUM-I09-WL-0160</t>
  </si>
  <si>
    <t>Shelf Board</t>
  </si>
  <si>
    <r>
      <rPr>
        <b/>
        <sz val="14"/>
        <rFont val="Arial"/>
        <family val="2"/>
      </rPr>
      <t>PB T.18</t>
    </r>
    <r>
      <rPr>
        <sz val="14"/>
        <rFont val="Arial"/>
        <family val="2"/>
      </rPr>
      <t xml:space="preserve"> x 383 x 59.5 or 1220 x 2440 = 102 pcs (Grade A Tipe E2)     </t>
    </r>
  </si>
  <si>
    <t xml:space="preserve">PVC - Black T.0.18 x 383 x 59.5                                                                  </t>
  </si>
  <si>
    <t>BOX HOLDER ASSY</t>
  </si>
  <si>
    <r>
      <t xml:space="preserve">SF-KUM-I09-WL-0122 (DBO)/                                    </t>
    </r>
    <r>
      <rPr>
        <b/>
        <sz val="14"/>
        <color rgb="FFFF0000"/>
        <rFont val="Arial"/>
        <family val="2"/>
      </rPr>
      <t>SF-OFF-I09-WL-0045 (PSO)</t>
    </r>
  </si>
  <si>
    <t>Box holder</t>
  </si>
  <si>
    <r>
      <rPr>
        <b/>
        <sz val="14"/>
        <rFont val="Arial"/>
        <family val="2"/>
      </rPr>
      <t>PB T.18</t>
    </r>
    <r>
      <rPr>
        <sz val="14"/>
        <rFont val="Arial"/>
        <family val="2"/>
      </rPr>
      <t xml:space="preserve"> x 417 x 40 or 1220 x 2440 = 120 pcs (Grade A Tipe E2)     </t>
    </r>
  </si>
  <si>
    <t xml:space="preserve">HPL AICA T.0.65 x 417 x 40                                                                        or 1220 x 2440 = 120 pcs                                                                                </t>
  </si>
  <si>
    <t xml:space="preserve">HPL Global GS 12 Tuxedo Black T.0.65 x 417 x 40                                              or 1220 x 2440 = 120 pcs                     </t>
  </si>
  <si>
    <r>
      <t xml:space="preserve">SF-KUM-I09-WL-0482 (DBO)/                                  </t>
    </r>
    <r>
      <rPr>
        <b/>
        <sz val="14"/>
        <color rgb="FFFF0000"/>
        <rFont val="Arial"/>
        <family val="2"/>
      </rPr>
      <t xml:space="preserve">  SF-OFF-I09-WL-0141 (PSO)</t>
    </r>
  </si>
  <si>
    <t>DRAWER 1 ASSY</t>
  </si>
  <si>
    <t>Front Board Assy</t>
  </si>
  <si>
    <r>
      <t xml:space="preserve">SF-KUM-I09-WL-0502 (DBO) /                 </t>
    </r>
    <r>
      <rPr>
        <b/>
        <sz val="14"/>
        <color rgb="FFFF0000"/>
        <rFont val="Arial"/>
        <family val="2"/>
      </rPr>
      <t>SF-OFF-I09-WL-0155 (PSO)</t>
    </r>
  </si>
  <si>
    <t>Front board</t>
  </si>
  <si>
    <r>
      <rPr>
        <b/>
        <sz val="14"/>
        <rFont val="Arial"/>
        <family val="2"/>
      </rPr>
      <t>PB T.18</t>
    </r>
    <r>
      <rPr>
        <sz val="14"/>
        <rFont val="Arial"/>
        <family val="2"/>
      </rPr>
      <t xml:space="preserve"> x 417 x 168  or 1220 x 2440 = 26 pcs (Grade A Tipe E2)     </t>
    </r>
  </si>
  <si>
    <t xml:space="preserve">Laminated Atas </t>
  </si>
  <si>
    <t xml:space="preserve">HPL AICA T.0.65 x 417 x 168                                                                        or 1220 x 2440 = 26 pcs                                                                                </t>
  </si>
  <si>
    <t xml:space="preserve">HPL Global GS 12 Tuxedo Black T.0.65 x 417 x 168                                              or 1220 x 2440 = 26 pcs                     </t>
  </si>
  <si>
    <t>Support F Assy</t>
  </si>
  <si>
    <t>SF-KUM-I09-WL-0315</t>
  </si>
  <si>
    <t>RM-KUM-IWL-SC-0037</t>
  </si>
  <si>
    <t>Support F</t>
  </si>
  <si>
    <t xml:space="preserve">PB T.12 x 331 x 99  or 1220 x 2440 = 77 pcs (Grade A Tipe E2)     </t>
  </si>
  <si>
    <t>Laminated Depan &amp; Belakang</t>
  </si>
  <si>
    <t xml:space="preserve">PVC - Black T.0.18 x 331 x 99                                                                   </t>
  </si>
  <si>
    <t>Support B Assy</t>
  </si>
  <si>
    <t>SF-KUM-I09-WL-0300</t>
  </si>
  <si>
    <t>Support B</t>
  </si>
  <si>
    <t xml:space="preserve">PB T.12 x 331 x 99 or 1220 x 2440 = 77 pcs (Grade A Tipe E2)     </t>
  </si>
  <si>
    <t>Side Board L/R Assy</t>
  </si>
  <si>
    <t>SF-KUM-I09-WL-0219</t>
  </si>
  <si>
    <t xml:space="preserve">PB T.12 x 390 x 99 or 1220 x 2440 = 66 pcs (Grade A Tipe E2)     </t>
  </si>
  <si>
    <t xml:space="preserve">PVC - Black T.0.18 x 390 x 99                                                                  </t>
  </si>
  <si>
    <t>Base Board Assy</t>
  </si>
  <si>
    <t>SF-KUM-I09-WL-0058</t>
  </si>
  <si>
    <t xml:space="preserve">Mdf T.2.7 x 372 x 341 or 1220 x 2440 = 18 pcs (Grade A Tipe E2)                     </t>
  </si>
  <si>
    <t xml:space="preserve">PVC - Black T.0.18 x 372 x 341                                                                </t>
  </si>
  <si>
    <r>
      <t xml:space="preserve">SF-KUM-I09-WL-0483 (DBO)/                                    </t>
    </r>
    <r>
      <rPr>
        <b/>
        <sz val="14"/>
        <color rgb="FFFF0000"/>
        <rFont val="Arial"/>
        <family val="2"/>
      </rPr>
      <t>SF-OFF-I09-WL-0142 (PSO)</t>
    </r>
  </si>
  <si>
    <t>DRAWER 2 ASSY</t>
  </si>
  <si>
    <r>
      <t xml:space="preserve">SF-OFF-I09-WL-0159 (DBO) /                 </t>
    </r>
    <r>
      <rPr>
        <b/>
        <sz val="14"/>
        <color rgb="FFFF0000"/>
        <rFont val="Arial"/>
        <family val="2"/>
      </rPr>
      <t>SF-OFF-I09-WL-0160 (PSO)</t>
    </r>
  </si>
  <si>
    <t xml:space="preserve">PB T.12 x 390 x 99  or 1220 x 2440 = 66 pcs (Grade A Tipe E2)     </t>
  </si>
  <si>
    <t xml:space="preserve">Mdf T.2.7 x 372 x 341  or 1220 x 2440 = 18 pcs (Grade A Tipe E2)                     </t>
  </si>
  <si>
    <t>Jasa laminasi (1 muka) kebutuhan bahan 2.5 mtr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</si>
</sst>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_([$Rp-421]* #,##0_);_([$Rp-421]* \(#,##0\);_([$Rp-421]* &quot;-&quot;_);_(@_)"/>
    <numFmt numFmtId="165" formatCode="0.000"/>
    <numFmt numFmtId="166" formatCode="_(* #,##0.00_);_(* \(#,##0.00\);_(* &quot;-&quot;_);_(@_)"/>
    <numFmt numFmtId="167" formatCode="0.0"/>
    <numFmt numFmtId="168" formatCode="_(* #,##0_);_(* \(#,##0\);_(* &quot;-&quot;??_);_(@_)"/>
    <numFmt numFmtId="169" formatCode="m\o\n\th\ d\,\ yyyy"/>
    <numFmt numFmtId="170" formatCode="#,#00"/>
    <numFmt numFmtId="171" formatCode="#,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4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6"/>
      <name val="Arial"/>
      <family val="2"/>
    </font>
    <font>
      <sz val="16"/>
      <name val="Courier"/>
      <family val="3"/>
    </font>
    <font>
      <b/>
      <u/>
      <sz val="12"/>
      <name val="Arial"/>
      <family val="2"/>
    </font>
    <font>
      <b/>
      <u/>
      <sz val="9"/>
      <name val="Arial"/>
      <family val="2"/>
    </font>
    <font>
      <i/>
      <sz val="16"/>
      <name val="Arial"/>
      <family val="2"/>
    </font>
    <font>
      <b/>
      <i/>
      <sz val="14"/>
      <name val="Arial"/>
      <family val="2"/>
    </font>
    <font>
      <b/>
      <sz val="16"/>
      <color rgb="FFFF0000"/>
      <name val="Arial"/>
      <family val="2"/>
    </font>
    <font>
      <sz val="16"/>
      <color indexed="8"/>
      <name val="Arial"/>
      <family val="2"/>
    </font>
    <font>
      <u/>
      <sz val="16"/>
      <name val="Arial"/>
      <family val="2"/>
    </font>
    <font>
      <sz val="15"/>
      <name val="Arial"/>
      <family val="2"/>
    </font>
    <font>
      <b/>
      <i/>
      <sz val="15"/>
      <name val="Arial"/>
      <family val="2"/>
    </font>
    <font>
      <b/>
      <i/>
      <sz val="12"/>
      <name val="Arial"/>
      <family val="2"/>
    </font>
    <font>
      <b/>
      <sz val="15"/>
      <name val="Trebuchet MS"/>
      <family val="2"/>
    </font>
    <font>
      <b/>
      <sz val="14"/>
      <name val="Trebuchet MS"/>
      <family val="2"/>
    </font>
    <font>
      <sz val="72"/>
      <name val="Arial"/>
      <family val="2"/>
    </font>
    <font>
      <b/>
      <sz val="15"/>
      <name val="Arial Black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sz val="10"/>
      <color indexed="62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5"/>
      <name val="Arial"/>
      <family val="2"/>
    </font>
    <font>
      <sz val="14"/>
      <name val="Courier"/>
      <family val="3"/>
    </font>
    <font>
      <i/>
      <sz val="12"/>
      <name val="Arial"/>
      <family val="2"/>
    </font>
    <font>
      <i/>
      <sz val="14"/>
      <name val="Arial"/>
      <family val="2"/>
    </font>
    <font>
      <b/>
      <sz val="14"/>
      <color rgb="FFFF0000"/>
      <name val="Arial"/>
      <family val="2"/>
    </font>
    <font>
      <b/>
      <i/>
      <sz val="14"/>
      <color indexed="10"/>
      <name val="Arial"/>
      <family val="2"/>
    </font>
    <font>
      <b/>
      <i/>
      <u/>
      <sz val="12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1" fillId="0" borderId="0">
      <protection locked="0"/>
    </xf>
    <xf numFmtId="170" fontId="41" fillId="0" borderId="0">
      <protection locked="0"/>
    </xf>
    <xf numFmtId="171" fontId="42" fillId="0" borderId="0">
      <protection locked="0"/>
    </xf>
    <xf numFmtId="171" fontId="42" fillId="0" borderId="0">
      <protection locked="0"/>
    </xf>
    <xf numFmtId="0" fontId="1" fillId="0" borderId="0"/>
  </cellStyleXfs>
  <cellXfs count="421">
    <xf numFmtId="0" fontId="0" fillId="0" borderId="0" xfId="0"/>
    <xf numFmtId="0" fontId="2" fillId="0" borderId="0" xfId="3" applyFont="1" applyFill="1" applyAlignment="1" applyProtection="1">
      <alignment vertical="center"/>
    </xf>
    <xf numFmtId="0" fontId="3" fillId="0" borderId="0" xfId="4" applyFont="1" applyFill="1" applyBorder="1" applyAlignment="1" applyProtection="1">
      <alignment vertical="center"/>
    </xf>
    <xf numFmtId="0" fontId="1" fillId="0" borderId="0" xfId="5" applyFont="1" applyFill="1" applyAlignment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0" xfId="4" applyFont="1" applyFill="1" applyAlignment="1" applyProtection="1">
      <alignment horizontal="center" vertical="center"/>
    </xf>
    <xf numFmtId="0" fontId="1" fillId="0" borderId="0" xfId="4" applyFont="1" applyFill="1" applyAlignment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vertical="center"/>
    </xf>
    <xf numFmtId="0" fontId="5" fillId="0" borderId="0" xfId="3" applyFont="1" applyFill="1" applyAlignment="1" applyProtection="1">
      <alignment vertical="center"/>
    </xf>
    <xf numFmtId="0" fontId="3" fillId="0" borderId="0" xfId="4" applyFont="1" applyFill="1" applyBorder="1" applyAlignment="1" applyProtection="1">
      <alignment horizontal="center" vertical="center"/>
    </xf>
    <xf numFmtId="0" fontId="3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6" fillId="0" borderId="0" xfId="4" applyFont="1" applyFill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2" fillId="0" borderId="0" xfId="3" applyFont="1" applyFill="1" applyAlignment="1">
      <alignment vertical="center"/>
    </xf>
    <xf numFmtId="0" fontId="2" fillId="0" borderId="0" xfId="3" applyFont="1" applyFill="1" applyAlignment="1">
      <alignment horizontal="center" vertical="center"/>
    </xf>
    <xf numFmtId="3" fontId="11" fillId="0" borderId="0" xfId="3" applyNumberFormat="1" applyFont="1" applyAlignment="1">
      <alignment horizontal="center" vertical="center"/>
    </xf>
    <xf numFmtId="3" fontId="11" fillId="0" borderId="0" xfId="3" applyNumberFormat="1" applyFont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/>
    </xf>
    <xf numFmtId="0" fontId="2" fillId="2" borderId="2" xfId="3" applyNumberFormat="1" applyFont="1" applyFill="1" applyBorder="1" applyAlignment="1" applyProtection="1">
      <alignment vertical="center"/>
    </xf>
    <xf numFmtId="0" fontId="2" fillId="2" borderId="3" xfId="3" applyNumberFormat="1" applyFont="1" applyFill="1" applyBorder="1" applyAlignment="1" applyProtection="1">
      <alignment vertical="center"/>
    </xf>
    <xf numFmtId="0" fontId="2" fillId="2" borderId="4" xfId="3" applyNumberFormat="1" applyFont="1" applyFill="1" applyBorder="1" applyAlignment="1" applyProtection="1">
      <alignment horizontal="left" vertical="center"/>
    </xf>
    <xf numFmtId="0" fontId="3" fillId="0" borderId="0" xfId="5" applyFont="1" applyFill="1" applyAlignment="1">
      <alignment vertical="center" wrapText="1"/>
    </xf>
    <xf numFmtId="0" fontId="3" fillId="0" borderId="0" xfId="3" applyFont="1" applyFill="1" applyAlignment="1">
      <alignment vertical="center" wrapText="1"/>
    </xf>
    <xf numFmtId="0" fontId="3" fillId="2" borderId="5" xfId="3" applyFont="1" applyFill="1" applyBorder="1" applyAlignment="1">
      <alignment vertical="center"/>
    </xf>
    <xf numFmtId="0" fontId="13" fillId="2" borderId="0" xfId="3" applyFont="1" applyFill="1" applyBorder="1"/>
    <xf numFmtId="0" fontId="2" fillId="2" borderId="6" xfId="3" applyNumberFormat="1" applyFont="1" applyFill="1" applyBorder="1" applyAlignment="1" applyProtection="1">
      <alignment horizontal="left" vertical="center"/>
    </xf>
    <xf numFmtId="0" fontId="2" fillId="3" borderId="7" xfId="3" applyNumberFormat="1" applyFont="1" applyFill="1" applyBorder="1" applyAlignment="1" applyProtection="1">
      <alignment horizontal="left" vertical="center"/>
    </xf>
    <xf numFmtId="0" fontId="2" fillId="2" borderId="8" xfId="3" applyNumberFormat="1" applyFont="1" applyFill="1" applyBorder="1" applyAlignment="1" applyProtection="1">
      <alignment vertical="center"/>
    </xf>
    <xf numFmtId="0" fontId="2" fillId="2" borderId="9" xfId="3" applyNumberFormat="1" applyFont="1" applyFill="1" applyBorder="1" applyAlignment="1" applyProtection="1">
      <alignment vertical="center"/>
    </xf>
    <xf numFmtId="0" fontId="2" fillId="2" borderId="10" xfId="3" applyNumberFormat="1" applyFont="1" applyFill="1" applyBorder="1" applyAlignment="1" applyProtection="1">
      <alignment vertical="center"/>
    </xf>
    <xf numFmtId="0" fontId="2" fillId="2" borderId="4" xfId="3" applyNumberFormat="1" applyFont="1" applyFill="1" applyBorder="1" applyAlignment="1" applyProtection="1">
      <alignment horizontal="left" vertical="center" wrapText="1"/>
    </xf>
    <xf numFmtId="0" fontId="13" fillId="0" borderId="0" xfId="3" applyFont="1" applyBorder="1" applyAlignment="1">
      <alignment vertical="center"/>
    </xf>
    <xf numFmtId="0" fontId="13" fillId="2" borderId="1" xfId="3" applyFont="1" applyFill="1" applyBorder="1" applyAlignment="1">
      <alignment vertical="center"/>
    </xf>
    <xf numFmtId="0" fontId="2" fillId="2" borderId="4" xfId="3" applyNumberFormat="1" applyFont="1" applyFill="1" applyBorder="1" applyAlignment="1" applyProtection="1">
      <alignment vertical="center"/>
    </xf>
    <xf numFmtId="0" fontId="2" fillId="2" borderId="7" xfId="3" applyNumberFormat="1" applyFont="1" applyFill="1" applyBorder="1" applyAlignment="1" applyProtection="1">
      <alignment vertical="center"/>
    </xf>
    <xf numFmtId="0" fontId="2" fillId="2" borderId="0" xfId="3" applyNumberFormat="1" applyFont="1" applyFill="1" applyBorder="1" applyAlignment="1" applyProtection="1">
      <alignment vertical="center"/>
    </xf>
    <xf numFmtId="0" fontId="2" fillId="2" borderId="11" xfId="3" applyNumberFormat="1" applyFont="1" applyFill="1" applyBorder="1" applyAlignment="1" applyProtection="1">
      <alignment vertical="center"/>
    </xf>
    <xf numFmtId="0" fontId="2" fillId="4" borderId="0" xfId="3" applyNumberFormat="1" applyFont="1" applyFill="1" applyBorder="1" applyAlignment="1" applyProtection="1">
      <alignment vertical="center"/>
    </xf>
    <xf numFmtId="0" fontId="3" fillId="4" borderId="0" xfId="3" applyFont="1" applyFill="1" applyBorder="1" applyAlignment="1">
      <alignment vertical="center"/>
    </xf>
    <xf numFmtId="0" fontId="13" fillId="4" borderId="0" xfId="3" applyFont="1" applyFill="1" applyBorder="1" applyAlignment="1">
      <alignment vertical="center"/>
    </xf>
    <xf numFmtId="0" fontId="2" fillId="3" borderId="0" xfId="3" applyNumberFormat="1" applyFont="1" applyFill="1" applyBorder="1" applyAlignment="1" applyProtection="1">
      <alignment horizontal="left" vertical="center"/>
    </xf>
    <xf numFmtId="0" fontId="2" fillId="2" borderId="12" xfId="3" applyNumberFormat="1" applyFont="1" applyFill="1" applyBorder="1" applyAlignment="1" applyProtection="1">
      <alignment vertical="center"/>
    </xf>
    <xf numFmtId="0" fontId="2" fillId="2" borderId="1" xfId="3" applyNumberFormat="1" applyFont="1" applyFill="1" applyBorder="1" applyAlignment="1" applyProtection="1">
      <alignment vertical="center"/>
    </xf>
    <xf numFmtId="0" fontId="2" fillId="2" borderId="13" xfId="3" applyNumberFormat="1" applyFont="1" applyFill="1" applyBorder="1" applyAlignment="1" applyProtection="1">
      <alignment vertical="center"/>
    </xf>
    <xf numFmtId="0" fontId="3" fillId="0" borderId="0" xfId="3" applyFont="1" applyFill="1" applyBorder="1" applyAlignment="1">
      <alignment vertical="center" wrapText="1"/>
    </xf>
    <xf numFmtId="0" fontId="3" fillId="0" borderId="0" xfId="3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1" fillId="0" borderId="0" xfId="3" applyFont="1" applyFill="1" applyAlignment="1">
      <alignment vertical="center"/>
    </xf>
    <xf numFmtId="0" fontId="12" fillId="0" borderId="0" xfId="3" applyFont="1" applyFill="1" applyAlignment="1">
      <alignment horizontal="center" vertical="center"/>
    </xf>
    <xf numFmtId="0" fontId="14" fillId="0" borderId="0" xfId="3" applyNumberFormat="1" applyFont="1" applyFill="1" applyAlignment="1">
      <alignment vertical="center"/>
    </xf>
    <xf numFmtId="0" fontId="14" fillId="0" borderId="0" xfId="3" applyFont="1" applyFill="1" applyAlignment="1">
      <alignment horizontal="center" vertical="center"/>
    </xf>
    <xf numFmtId="0" fontId="15" fillId="0" borderId="0" xfId="3" applyFont="1" applyFill="1" applyBorder="1" applyAlignment="1" applyProtection="1">
      <alignment vertical="center"/>
    </xf>
    <xf numFmtId="0" fontId="2" fillId="2" borderId="6" xfId="3" applyFont="1" applyFill="1" applyBorder="1" applyAlignment="1" applyProtection="1">
      <alignment horizontal="center" vertical="center" wrapText="1"/>
    </xf>
    <xf numFmtId="0" fontId="2" fillId="2" borderId="2" xfId="3" applyFont="1" applyFill="1" applyBorder="1" applyAlignment="1" applyProtection="1">
      <alignment horizontal="center" vertical="center" wrapText="1"/>
    </xf>
    <xf numFmtId="0" fontId="2" fillId="2" borderId="3" xfId="3" applyFont="1" applyFill="1" applyBorder="1" applyAlignment="1" applyProtection="1">
      <alignment horizontal="center" vertical="center" wrapText="1"/>
    </xf>
    <xf numFmtId="0" fontId="2" fillId="2" borderId="5" xfId="3" applyFont="1" applyFill="1" applyBorder="1" applyAlignment="1" applyProtection="1">
      <alignment horizontal="center" vertical="center" wrapText="1"/>
    </xf>
    <xf numFmtId="0" fontId="2" fillId="2" borderId="8" xfId="3" applyFont="1" applyFill="1" applyBorder="1" applyAlignment="1" applyProtection="1">
      <alignment horizontal="center" vertical="center" wrapText="1"/>
    </xf>
    <xf numFmtId="0" fontId="2" fillId="2" borderId="10" xfId="3" applyFont="1" applyFill="1" applyBorder="1" applyAlignment="1" applyProtection="1">
      <alignment horizontal="center" vertical="center" wrapText="1"/>
    </xf>
    <xf numFmtId="0" fontId="2" fillId="2" borderId="6" xfId="3" applyFont="1" applyFill="1" applyBorder="1" applyAlignment="1" applyProtection="1">
      <alignment horizontal="center" vertical="center" wrapText="1"/>
    </xf>
    <xf numFmtId="0" fontId="10" fillId="2" borderId="4" xfId="3" applyFont="1" applyFill="1" applyBorder="1" applyAlignment="1" applyProtection="1">
      <alignment horizontal="center" vertical="center" wrapText="1"/>
    </xf>
    <xf numFmtId="0" fontId="2" fillId="3" borderId="0" xfId="3" applyFont="1" applyFill="1" applyBorder="1" applyAlignment="1" applyProtection="1">
      <alignment horizontal="center" vertical="center" wrapText="1"/>
    </xf>
    <xf numFmtId="0" fontId="2" fillId="2" borderId="14" xfId="3" applyFont="1" applyFill="1" applyBorder="1" applyAlignment="1" applyProtection="1">
      <alignment horizontal="center" vertical="center" wrapText="1"/>
    </xf>
    <xf numFmtId="0" fontId="2" fillId="2" borderId="2" xfId="3" applyFont="1" applyFill="1" applyBorder="1" applyAlignment="1" applyProtection="1">
      <alignment horizontal="center" vertical="center"/>
    </xf>
    <xf numFmtId="0" fontId="2" fillId="2" borderId="5" xfId="3" applyFont="1" applyFill="1" applyBorder="1" applyAlignment="1" applyProtection="1">
      <alignment horizontal="center" vertical="center"/>
    </xf>
    <xf numFmtId="0" fontId="2" fillId="2" borderId="5" xfId="3" applyFont="1" applyFill="1" applyBorder="1" applyAlignment="1" applyProtection="1">
      <alignment horizontal="center" vertical="center"/>
    </xf>
    <xf numFmtId="0" fontId="2" fillId="2" borderId="4" xfId="3" applyFont="1" applyFill="1" applyBorder="1" applyAlignment="1" applyProtection="1">
      <alignment horizontal="center" vertical="center" wrapText="1"/>
    </xf>
    <xf numFmtId="0" fontId="2" fillId="2" borderId="12" xfId="3" applyFont="1" applyFill="1" applyBorder="1" applyAlignment="1" applyProtection="1">
      <alignment horizontal="center" vertical="center" wrapText="1"/>
    </xf>
    <xf numFmtId="0" fontId="2" fillId="2" borderId="13" xfId="3" applyFont="1" applyFill="1" applyBorder="1" applyAlignment="1" applyProtection="1">
      <alignment horizontal="center" vertical="center" wrapText="1"/>
    </xf>
    <xf numFmtId="0" fontId="16" fillId="2" borderId="14" xfId="3" applyFont="1" applyFill="1" applyBorder="1" applyAlignment="1" applyProtection="1">
      <alignment horizontal="center" vertical="center"/>
    </xf>
    <xf numFmtId="0" fontId="2" fillId="0" borderId="15" xfId="3" applyFont="1" applyFill="1" applyBorder="1" applyAlignment="1" applyProtection="1">
      <alignment horizontal="center" vertical="center"/>
    </xf>
    <xf numFmtId="0" fontId="2" fillId="0" borderId="2" xfId="3" applyFont="1" applyFill="1" applyBorder="1" applyAlignment="1" applyProtection="1">
      <alignment horizontal="center" vertical="center"/>
    </xf>
    <xf numFmtId="0" fontId="2" fillId="0" borderId="3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Alignment="1">
      <alignment vertical="center" wrapText="1"/>
    </xf>
    <xf numFmtId="0" fontId="3" fillId="2" borderId="4" xfId="3" applyFont="1" applyFill="1" applyBorder="1" applyAlignment="1" applyProtection="1">
      <alignment horizontal="center" vertical="center"/>
    </xf>
    <xf numFmtId="0" fontId="2" fillId="2" borderId="4" xfId="3" applyFont="1" applyFill="1" applyBorder="1" applyAlignment="1" applyProtection="1">
      <alignment horizontal="left" vertical="center"/>
    </xf>
    <xf numFmtId="0" fontId="3" fillId="2" borderId="2" xfId="3" applyFont="1" applyFill="1" applyBorder="1" applyAlignment="1" applyProtection="1">
      <alignment horizontal="center" vertical="center"/>
    </xf>
    <xf numFmtId="0" fontId="2" fillId="2" borderId="4" xfId="3" applyFont="1" applyFill="1" applyBorder="1" applyAlignment="1" applyProtection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4" xfId="5" applyFont="1" applyFill="1" applyBorder="1" applyAlignment="1" applyProtection="1">
      <alignment horizontal="center" vertical="center" wrapText="1"/>
    </xf>
    <xf numFmtId="0" fontId="2" fillId="0" borderId="6" xfId="5" applyNumberFormat="1" applyFont="1" applyFill="1" applyBorder="1" applyAlignment="1" applyProtection="1">
      <alignment horizontal="left" vertical="center" wrapText="1"/>
    </xf>
    <xf numFmtId="0" fontId="3" fillId="0" borderId="6" xfId="5" applyNumberFormat="1" applyFont="1" applyFill="1" applyBorder="1" applyAlignment="1" applyProtection="1">
      <alignment horizontal="left" vertical="center" wrapText="1"/>
    </xf>
    <xf numFmtId="0" fontId="3" fillId="0" borderId="4" xfId="5" applyNumberFormat="1" applyFont="1" applyFill="1" applyBorder="1" applyAlignment="1" applyProtection="1">
      <alignment horizontal="center" vertical="center" wrapText="1"/>
    </xf>
    <xf numFmtId="0" fontId="3" fillId="0" borderId="4" xfId="5" applyNumberFormat="1" applyFont="1" applyFill="1" applyBorder="1" applyAlignment="1" applyProtection="1">
      <alignment horizontal="left" vertical="center" wrapText="1"/>
    </xf>
    <xf numFmtId="0" fontId="3" fillId="0" borderId="4" xfId="4" applyFont="1" applyFill="1" applyBorder="1" applyAlignment="1">
      <alignment horizontal="left" vertical="center" wrapText="1"/>
    </xf>
    <xf numFmtId="0" fontId="3" fillId="5" borderId="2" xfId="3" applyFont="1" applyFill="1" applyBorder="1" applyAlignment="1" applyProtection="1">
      <alignment horizontal="right" vertical="center" wrapText="1"/>
    </xf>
    <xf numFmtId="0" fontId="3" fillId="0" borderId="4" xfId="4" applyFont="1" applyFill="1" applyBorder="1" applyAlignment="1">
      <alignment horizontal="center" vertical="center" wrapText="1"/>
    </xf>
    <xf numFmtId="2" fontId="3" fillId="0" borderId="4" xfId="1" applyNumberFormat="1" applyFont="1" applyFill="1" applyBorder="1" applyAlignment="1">
      <alignment horizontal="center" vertical="center"/>
    </xf>
    <xf numFmtId="1" fontId="3" fillId="0" borderId="4" xfId="1" applyNumberFormat="1" applyFont="1" applyFill="1" applyBorder="1" applyAlignment="1">
      <alignment horizontal="center" vertical="center"/>
    </xf>
    <xf numFmtId="164" fontId="3" fillId="0" borderId="0" xfId="3" applyNumberFormat="1" applyFont="1" applyAlignment="1">
      <alignment vertical="center"/>
    </xf>
    <xf numFmtId="0" fontId="2" fillId="0" borderId="15" xfId="5" applyNumberFormat="1" applyFont="1" applyFill="1" applyBorder="1" applyAlignment="1" applyProtection="1">
      <alignment horizontal="left" vertical="center" wrapText="1"/>
    </xf>
    <xf numFmtId="0" fontId="3" fillId="0" borderId="15" xfId="5" applyNumberFormat="1" applyFont="1" applyFill="1" applyBorder="1" applyAlignment="1" applyProtection="1">
      <alignment horizontal="left" vertical="center" wrapText="1"/>
    </xf>
    <xf numFmtId="0" fontId="3" fillId="0" borderId="14" xfId="6" applyFont="1" applyBorder="1" applyAlignment="1">
      <alignment horizontal="left" vertical="center" wrapText="1"/>
    </xf>
    <xf numFmtId="0" fontId="3" fillId="0" borderId="4" xfId="7" applyFont="1" applyBorder="1" applyAlignment="1">
      <alignment vertical="center"/>
    </xf>
    <xf numFmtId="0" fontId="3" fillId="5" borderId="2" xfId="7" applyFont="1" applyFill="1" applyBorder="1" applyAlignment="1">
      <alignment horizontal="right" vertical="center" wrapText="1"/>
    </xf>
    <xf numFmtId="0" fontId="19" fillId="0" borderId="4" xfId="7" applyFont="1" applyFill="1" applyBorder="1" applyAlignment="1" applyProtection="1">
      <alignment horizontal="center" vertical="center"/>
    </xf>
    <xf numFmtId="0" fontId="19" fillId="5" borderId="4" xfId="7" applyFont="1" applyFill="1" applyBorder="1" applyAlignment="1" applyProtection="1">
      <alignment horizontal="center" vertical="center"/>
    </xf>
    <xf numFmtId="2" fontId="3" fillId="0" borderId="4" xfId="8" applyNumberFormat="1" applyFont="1" applyBorder="1" applyAlignment="1">
      <alignment horizontal="center" vertical="center"/>
    </xf>
    <xf numFmtId="1" fontId="3" fillId="0" borderId="4" xfId="8" applyNumberFormat="1" applyFont="1" applyBorder="1" applyAlignment="1">
      <alignment horizontal="center" vertical="center"/>
    </xf>
    <xf numFmtId="2" fontId="3" fillId="0" borderId="4" xfId="7" applyNumberFormat="1" applyFont="1" applyBorder="1" applyAlignment="1">
      <alignment horizontal="center" vertical="center"/>
    </xf>
    <xf numFmtId="164" fontId="19" fillId="5" borderId="0" xfId="3" applyNumberFormat="1" applyFont="1" applyFill="1" applyBorder="1" applyAlignment="1" applyProtection="1">
      <alignment horizontal="right" vertical="center"/>
    </xf>
    <xf numFmtId="0" fontId="19" fillId="0" borderId="4" xfId="6" applyFont="1" applyFill="1" applyBorder="1" applyAlignment="1" applyProtection="1">
      <alignment horizontal="center" vertical="center"/>
    </xf>
    <xf numFmtId="2" fontId="19" fillId="0" borderId="4" xfId="3" applyNumberFormat="1" applyFont="1" applyFill="1" applyBorder="1" applyAlignment="1">
      <alignment horizontal="center" vertical="center"/>
    </xf>
    <xf numFmtId="1" fontId="19" fillId="0" borderId="4" xfId="3" applyNumberFormat="1" applyFont="1" applyFill="1" applyBorder="1" applyAlignment="1">
      <alignment horizontal="center" vertical="center"/>
    </xf>
    <xf numFmtId="0" fontId="2" fillId="0" borderId="14" xfId="5" applyNumberFormat="1" applyFont="1" applyFill="1" applyBorder="1" applyAlignment="1" applyProtection="1">
      <alignment horizontal="left" vertical="center" wrapText="1"/>
    </xf>
    <xf numFmtId="0" fontId="3" fillId="0" borderId="14" xfId="5" applyNumberFormat="1" applyFont="1" applyFill="1" applyBorder="1" applyAlignment="1" applyProtection="1">
      <alignment horizontal="left" vertical="center" wrapText="1"/>
    </xf>
    <xf numFmtId="0" fontId="3" fillId="0" borderId="2" xfId="3" applyFont="1" applyFill="1" applyBorder="1" applyAlignment="1" applyProtection="1">
      <alignment horizontal="left" vertical="center" wrapText="1"/>
    </xf>
    <xf numFmtId="0" fontId="3" fillId="0" borderId="4" xfId="3" applyFont="1" applyFill="1" applyBorder="1" applyAlignment="1" applyProtection="1">
      <alignment horizontal="left" vertical="center" wrapText="1"/>
    </xf>
    <xf numFmtId="0" fontId="3" fillId="0" borderId="2" xfId="3" applyFont="1" applyFill="1" applyBorder="1" applyAlignment="1" applyProtection="1">
      <alignment horizontal="right" vertical="center" wrapText="1"/>
    </xf>
    <xf numFmtId="0" fontId="3" fillId="0" borderId="4" xfId="3" applyFont="1" applyFill="1" applyBorder="1" applyAlignment="1" applyProtection="1">
      <alignment horizontal="center" vertical="center" wrapText="1"/>
    </xf>
    <xf numFmtId="2" fontId="3" fillId="0" borderId="2" xfId="9" applyNumberFormat="1" applyFont="1" applyFill="1" applyBorder="1" applyAlignment="1">
      <alignment horizontal="center" vertical="center" wrapText="1"/>
    </xf>
    <xf numFmtId="2" fontId="3" fillId="0" borderId="2" xfId="3" applyNumberFormat="1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2" xfId="3" applyFont="1" applyFill="1" applyBorder="1" applyAlignment="1" applyProtection="1">
      <alignment horizontal="center" vertical="center" wrapText="1"/>
    </xf>
    <xf numFmtId="0" fontId="2" fillId="0" borderId="15" xfId="3" applyFont="1" applyFill="1" applyBorder="1" applyAlignment="1" applyProtection="1">
      <alignment horizontal="left" vertical="center" wrapText="1"/>
    </xf>
    <xf numFmtId="0" fontId="3" fillId="0" borderId="15" xfId="3" applyFont="1" applyFill="1" applyBorder="1" applyAlignment="1" applyProtection="1">
      <alignment horizontal="left" vertical="center" wrapText="1"/>
    </xf>
    <xf numFmtId="0" fontId="2" fillId="0" borderId="14" xfId="3" applyFont="1" applyFill="1" applyBorder="1" applyAlignment="1" applyProtection="1">
      <alignment horizontal="left" vertical="center" wrapText="1"/>
    </xf>
    <xf numFmtId="0" fontId="3" fillId="0" borderId="14" xfId="3" applyFont="1" applyFill="1" applyBorder="1" applyAlignment="1" applyProtection="1">
      <alignment horizontal="left" vertical="center" wrapText="1"/>
    </xf>
    <xf numFmtId="0" fontId="3" fillId="0" borderId="2" xfId="5" applyNumberFormat="1" applyFont="1" applyFill="1" applyBorder="1" applyAlignment="1" applyProtection="1">
      <alignment horizontal="left" vertical="center" wrapText="1"/>
    </xf>
    <xf numFmtId="0" fontId="3" fillId="0" borderId="2" xfId="3" applyFont="1" applyFill="1" applyBorder="1" applyAlignment="1" applyProtection="1">
      <alignment vertical="center" wrapText="1"/>
    </xf>
    <xf numFmtId="2" fontId="3" fillId="0" borderId="4" xfId="3" applyNumberFormat="1" applyFont="1" applyFill="1" applyBorder="1" applyAlignment="1" applyProtection="1">
      <alignment horizontal="center" vertical="center" wrapText="1"/>
    </xf>
    <xf numFmtId="1" fontId="3" fillId="0" borderId="4" xfId="3" applyNumberFormat="1" applyFont="1" applyFill="1" applyBorder="1" applyAlignment="1" applyProtection="1">
      <alignment horizontal="center" vertical="center" wrapText="1"/>
    </xf>
    <xf numFmtId="0" fontId="7" fillId="2" borderId="4" xfId="3" applyFont="1" applyFill="1" applyBorder="1" applyAlignment="1" applyProtection="1">
      <alignment horizontal="left" vertical="center"/>
    </xf>
    <xf numFmtId="0" fontId="3" fillId="0" borderId="4" xfId="3" applyFont="1" applyBorder="1" applyAlignment="1">
      <alignment vertical="center" wrapText="1"/>
    </xf>
    <xf numFmtId="0" fontId="3" fillId="0" borderId="4" xfId="5" applyNumberFormat="1" applyFont="1" applyFill="1" applyBorder="1" applyAlignment="1" applyProtection="1">
      <alignment vertical="center" wrapText="1"/>
    </xf>
    <xf numFmtId="0" fontId="3" fillId="4" borderId="4" xfId="4" applyFont="1" applyFill="1" applyBorder="1" applyAlignment="1">
      <alignment horizontal="left" vertical="center" wrapText="1"/>
    </xf>
    <xf numFmtId="0" fontId="3" fillId="0" borderId="4" xfId="3" applyFont="1" applyFill="1" applyBorder="1" applyAlignment="1" applyProtection="1">
      <alignment horizontal="right" vertical="center" wrapText="1"/>
    </xf>
    <xf numFmtId="1" fontId="3" fillId="0" borderId="4" xfId="4" applyNumberFormat="1" applyFont="1" applyFill="1" applyBorder="1" applyAlignment="1">
      <alignment horizontal="center" vertical="center" wrapText="1"/>
    </xf>
    <xf numFmtId="165" fontId="3" fillId="0" borderId="4" xfId="3" applyNumberFormat="1" applyFont="1" applyFill="1" applyBorder="1" applyAlignment="1" applyProtection="1">
      <alignment horizontal="center" vertical="center" wrapText="1"/>
    </xf>
    <xf numFmtId="2" fontId="3" fillId="0" borderId="16" xfId="10" applyNumberFormat="1" applyFont="1" applyBorder="1" applyAlignment="1">
      <alignment horizontal="center" vertical="center"/>
    </xf>
    <xf numFmtId="0" fontId="3" fillId="4" borderId="4" xfId="3" applyFont="1" applyFill="1" applyBorder="1" applyAlignment="1" applyProtection="1">
      <alignment vertical="center" wrapText="1"/>
    </xf>
    <xf numFmtId="0" fontId="3" fillId="0" borderId="2" xfId="3" applyFont="1" applyBorder="1" applyAlignment="1">
      <alignment vertical="center"/>
    </xf>
    <xf numFmtId="0" fontId="3" fillId="0" borderId="2" xfId="3" applyNumberFormat="1" applyFont="1" applyBorder="1" applyAlignment="1">
      <alignment horizontal="center" vertical="center" wrapText="1"/>
    </xf>
    <xf numFmtId="0" fontId="3" fillId="0" borderId="2" xfId="3" applyNumberFormat="1" applyFont="1" applyBorder="1" applyAlignment="1">
      <alignment vertical="center" wrapText="1"/>
    </xf>
    <xf numFmtId="0" fontId="3" fillId="0" borderId="4" xfId="3" applyFont="1" applyBorder="1" applyAlignment="1">
      <alignment vertical="center"/>
    </xf>
    <xf numFmtId="0" fontId="3" fillId="0" borderId="6" xfId="5" applyFont="1" applyFill="1" applyBorder="1" applyAlignment="1" applyProtection="1">
      <alignment horizontal="center" vertical="center" wrapText="1"/>
    </xf>
    <xf numFmtId="0" fontId="3" fillId="0" borderId="6" xfId="3" applyFont="1" applyBorder="1" applyAlignment="1">
      <alignment vertical="center"/>
    </xf>
    <xf numFmtId="0" fontId="3" fillId="0" borderId="6" xfId="5" applyNumberFormat="1" applyFont="1" applyFill="1" applyBorder="1" applyAlignment="1" applyProtection="1">
      <alignment horizontal="center" vertical="center" wrapText="1"/>
    </xf>
    <xf numFmtId="0" fontId="3" fillId="4" borderId="6" xfId="5" applyNumberFormat="1" applyFont="1" applyFill="1" applyBorder="1" applyAlignment="1" applyProtection="1">
      <alignment horizontal="left" vertical="center" wrapText="1"/>
    </xf>
    <xf numFmtId="0" fontId="3" fillId="4" borderId="6" xfId="3" applyFont="1" applyFill="1" applyBorder="1" applyAlignment="1" applyProtection="1">
      <alignment horizontal="right" vertical="center" wrapText="1"/>
    </xf>
    <xf numFmtId="0" fontId="3" fillId="4" borderId="4" xfId="4" applyFont="1" applyFill="1" applyBorder="1" applyAlignment="1">
      <alignment horizontal="center" vertical="center" wrapText="1"/>
    </xf>
    <xf numFmtId="2" fontId="19" fillId="4" borderId="4" xfId="3" applyNumberFormat="1" applyFont="1" applyFill="1" applyBorder="1" applyAlignment="1">
      <alignment horizontal="center" vertical="center"/>
    </xf>
    <xf numFmtId="165" fontId="3" fillId="4" borderId="4" xfId="3" applyNumberFormat="1" applyFont="1" applyFill="1" applyBorder="1" applyAlignment="1" applyProtection="1">
      <alignment horizontal="center" vertical="center" wrapText="1"/>
    </xf>
    <xf numFmtId="165" fontId="3" fillId="4" borderId="6" xfId="3" applyNumberFormat="1" applyFont="1" applyFill="1" applyBorder="1" applyAlignment="1" applyProtection="1">
      <alignment horizontal="center" vertical="center" wrapText="1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15" xfId="3" applyFont="1" applyBorder="1" applyAlignment="1">
      <alignment vertical="center"/>
    </xf>
    <xf numFmtId="0" fontId="3" fillId="0" borderId="15" xfId="5" applyNumberFormat="1" applyFont="1" applyFill="1" applyBorder="1" applyAlignment="1" applyProtection="1">
      <alignment horizontal="center" vertical="center" wrapText="1"/>
    </xf>
    <xf numFmtId="0" fontId="3" fillId="4" borderId="15" xfId="5" applyNumberFormat="1" applyFont="1" applyFill="1" applyBorder="1" applyAlignment="1" applyProtection="1">
      <alignment horizontal="left" vertical="center" wrapText="1"/>
    </xf>
    <xf numFmtId="0" fontId="3" fillId="4" borderId="15" xfId="3" applyFont="1" applyFill="1" applyBorder="1" applyAlignment="1" applyProtection="1">
      <alignment horizontal="right" vertical="center" wrapText="1"/>
    </xf>
    <xf numFmtId="165" fontId="3" fillId="4" borderId="15" xfId="3" applyNumberFormat="1" applyFont="1" applyFill="1" applyBorder="1" applyAlignment="1" applyProtection="1">
      <alignment horizontal="center" vertical="center" wrapText="1"/>
    </xf>
    <xf numFmtId="0" fontId="3" fillId="0" borderId="14" xfId="5" applyFont="1" applyFill="1" applyBorder="1" applyAlignment="1" applyProtection="1">
      <alignment horizontal="center" vertical="center" wrapText="1"/>
    </xf>
    <xf numFmtId="0" fontId="3" fillId="0" borderId="14" xfId="3" applyFont="1" applyBorder="1" applyAlignment="1">
      <alignment vertical="center"/>
    </xf>
    <xf numFmtId="0" fontId="3" fillId="0" borderId="14" xfId="5" applyNumberFormat="1" applyFont="1" applyFill="1" applyBorder="1" applyAlignment="1" applyProtection="1">
      <alignment horizontal="center" vertical="center" wrapText="1"/>
    </xf>
    <xf numFmtId="0" fontId="3" fillId="4" borderId="14" xfId="5" applyNumberFormat="1" applyFont="1" applyFill="1" applyBorder="1" applyAlignment="1" applyProtection="1">
      <alignment horizontal="left" vertical="center" wrapText="1"/>
    </xf>
    <xf numFmtId="0" fontId="3" fillId="4" borderId="14" xfId="3" applyFont="1" applyFill="1" applyBorder="1" applyAlignment="1" applyProtection="1">
      <alignment horizontal="right" vertical="center" wrapText="1"/>
    </xf>
    <xf numFmtId="165" fontId="3" fillId="4" borderId="14" xfId="3" applyNumberFormat="1" applyFont="1" applyFill="1" applyBorder="1" applyAlignment="1" applyProtection="1">
      <alignment horizontal="center" vertical="center" wrapText="1"/>
    </xf>
    <xf numFmtId="0" fontId="3" fillId="0" borderId="14" xfId="5" applyFont="1" applyFill="1" applyBorder="1" applyAlignment="1" applyProtection="1">
      <alignment horizontal="center" vertical="center" wrapText="1"/>
    </xf>
    <xf numFmtId="0" fontId="3" fillId="4" borderId="14" xfId="5" applyNumberFormat="1" applyFont="1" applyFill="1" applyBorder="1" applyAlignment="1" applyProtection="1">
      <alignment vertical="center" wrapText="1"/>
    </xf>
    <xf numFmtId="0" fontId="3" fillId="4" borderId="14" xfId="3" applyFont="1" applyFill="1" applyBorder="1" applyAlignment="1" applyProtection="1">
      <alignment horizontal="right" vertical="center" wrapText="1"/>
    </xf>
    <xf numFmtId="0" fontId="3" fillId="4" borderId="6" xfId="5" applyNumberFormat="1" applyFont="1" applyFill="1" applyBorder="1" applyAlignment="1" applyProtection="1">
      <alignment vertical="center" wrapText="1"/>
    </xf>
    <xf numFmtId="0" fontId="3" fillId="0" borderId="6" xfId="3" applyFont="1" applyFill="1" applyBorder="1" applyAlignment="1" applyProtection="1">
      <alignment horizontal="right" vertical="center" wrapText="1"/>
    </xf>
    <xf numFmtId="0" fontId="3" fillId="4" borderId="15" xfId="5" applyNumberFormat="1" applyFont="1" applyFill="1" applyBorder="1" applyAlignment="1" applyProtection="1">
      <alignment vertical="center" wrapText="1"/>
    </xf>
    <xf numFmtId="0" fontId="3" fillId="0" borderId="14" xfId="3" applyFont="1" applyFill="1" applyBorder="1" applyAlignment="1" applyProtection="1">
      <alignment horizontal="right" vertical="center" wrapText="1"/>
    </xf>
    <xf numFmtId="0" fontId="3" fillId="4" borderId="6" xfId="3" applyFont="1" applyFill="1" applyBorder="1" applyAlignment="1" applyProtection="1">
      <alignment vertical="center" wrapText="1"/>
    </xf>
    <xf numFmtId="0" fontId="3" fillId="4" borderId="4" xfId="5" applyNumberFormat="1" applyFont="1" applyFill="1" applyBorder="1" applyAlignment="1" applyProtection="1">
      <alignment vertical="center" wrapText="1"/>
    </xf>
    <xf numFmtId="0" fontId="3" fillId="5" borderId="6" xfId="3" applyFont="1" applyFill="1" applyBorder="1" applyAlignment="1" applyProtection="1">
      <alignment horizontal="right" vertical="center" wrapText="1"/>
    </xf>
    <xf numFmtId="0" fontId="3" fillId="5" borderId="15" xfId="3" applyFont="1" applyFill="1" applyBorder="1" applyAlignment="1" applyProtection="1">
      <alignment horizontal="right" vertical="center" wrapText="1"/>
    </xf>
    <xf numFmtId="0" fontId="3" fillId="4" borderId="0" xfId="3" applyFont="1" applyFill="1" applyAlignment="1">
      <alignment vertical="center" wrapText="1"/>
    </xf>
    <xf numFmtId="0" fontId="3" fillId="0" borderId="2" xfId="3" applyNumberFormat="1" applyFont="1" applyFill="1" applyBorder="1" applyAlignment="1" applyProtection="1">
      <alignment horizontal="right" vertical="center" wrapText="1"/>
    </xf>
    <xf numFmtId="0" fontId="2" fillId="0" borderId="2" xfId="3" applyFont="1" applyBorder="1" applyAlignment="1">
      <alignment vertical="center"/>
    </xf>
    <xf numFmtId="0" fontId="2" fillId="0" borderId="2" xfId="3" applyNumberFormat="1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/>
    </xf>
    <xf numFmtId="164" fontId="2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1" fontId="3" fillId="0" borderId="4" xfId="3" applyNumberFormat="1" applyFont="1" applyBorder="1" applyAlignment="1">
      <alignment horizontal="center" vertical="center" wrapText="1"/>
    </xf>
    <xf numFmtId="1" fontId="3" fillId="4" borderId="4" xfId="3" applyNumberFormat="1" applyFont="1" applyFill="1" applyBorder="1" applyAlignment="1">
      <alignment horizontal="left" vertical="center" wrapText="1"/>
    </xf>
    <xf numFmtId="0" fontId="3" fillId="0" borderId="4" xfId="5" applyFont="1" applyFill="1" applyBorder="1" applyAlignment="1">
      <alignment vertical="center" wrapText="1"/>
    </xf>
    <xf numFmtId="0" fontId="3" fillId="0" borderId="2" xfId="5" applyFont="1" applyFill="1" applyBorder="1" applyAlignment="1">
      <alignment horizontal="right" vertical="center" wrapText="1"/>
    </xf>
    <xf numFmtId="0" fontId="3" fillId="0" borderId="4" xfId="5" applyNumberFormat="1" applyFont="1" applyFill="1" applyBorder="1" applyAlignment="1">
      <alignment horizontal="center" vertical="center" wrapText="1"/>
    </xf>
    <xf numFmtId="2" fontId="3" fillId="0" borderId="4" xfId="3" applyNumberFormat="1" applyFont="1" applyFill="1" applyBorder="1" applyAlignment="1" applyProtection="1">
      <alignment horizontal="center" vertical="center"/>
    </xf>
    <xf numFmtId="0" fontId="3" fillId="4" borderId="4" xfId="3" applyFont="1" applyFill="1" applyBorder="1" applyAlignment="1" applyProtection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6" xfId="6" applyFont="1" applyBorder="1" applyAlignment="1">
      <alignment horizontal="left" vertical="center" wrapText="1"/>
    </xf>
    <xf numFmtId="0" fontId="3" fillId="0" borderId="4" xfId="6" applyFont="1" applyBorder="1" applyAlignment="1">
      <alignment vertical="center" wrapText="1"/>
    </xf>
    <xf numFmtId="0" fontId="19" fillId="0" borderId="4" xfId="3" applyFont="1" applyFill="1" applyBorder="1" applyAlignment="1">
      <alignment vertical="center" wrapText="1"/>
    </xf>
    <xf numFmtId="0" fontId="3" fillId="4" borderId="4" xfId="7" applyFont="1" applyFill="1" applyBorder="1" applyAlignment="1">
      <alignment vertical="center"/>
    </xf>
    <xf numFmtId="0" fontId="3" fillId="0" borderId="2" xfId="7" applyFont="1" applyBorder="1" applyAlignment="1">
      <alignment horizontal="right" vertical="center" wrapText="1"/>
    </xf>
    <xf numFmtId="2" fontId="3" fillId="0" borderId="6" xfId="8" applyNumberFormat="1" applyFont="1" applyBorder="1" applyAlignment="1">
      <alignment horizontal="center" vertical="center"/>
    </xf>
    <xf numFmtId="0" fontId="3" fillId="0" borderId="15" xfId="6" applyFont="1" applyBorder="1" applyAlignment="1">
      <alignment horizontal="left" vertical="center" wrapText="1"/>
    </xf>
    <xf numFmtId="0" fontId="3" fillId="0" borderId="14" xfId="6" applyFont="1" applyBorder="1" applyAlignment="1">
      <alignment horizontal="left" vertical="center" wrapText="1"/>
    </xf>
    <xf numFmtId="0" fontId="3" fillId="4" borderId="4" xfId="3" applyFont="1" applyFill="1" applyBorder="1" applyAlignment="1">
      <alignment vertical="center" wrapText="1"/>
    </xf>
    <xf numFmtId="0" fontId="3" fillId="0" borderId="2" xfId="3" applyFont="1" applyBorder="1" applyAlignment="1">
      <alignment horizontal="right" vertical="center" wrapText="1"/>
    </xf>
    <xf numFmtId="0" fontId="19" fillId="0" borderId="17" xfId="3" applyFont="1" applyFill="1" applyBorder="1" applyAlignment="1" applyProtection="1">
      <alignment horizontal="center" vertical="center"/>
    </xf>
    <xf numFmtId="0" fontId="19" fillId="0" borderId="4" xfId="3" applyFont="1" applyFill="1" applyBorder="1" applyAlignment="1" applyProtection="1">
      <alignment horizontal="center" vertical="center"/>
    </xf>
    <xf numFmtId="2" fontId="3" fillId="0" borderId="14" xfId="8" applyNumberFormat="1" applyFont="1" applyBorder="1" applyAlignment="1">
      <alignment horizontal="center" vertical="center"/>
    </xf>
    <xf numFmtId="2" fontId="3" fillId="0" borderId="4" xfId="3" applyNumberFormat="1" applyFont="1" applyBorder="1" applyAlignment="1">
      <alignment horizontal="center" vertical="center" wrapText="1"/>
    </xf>
    <xf numFmtId="0" fontId="3" fillId="4" borderId="4" xfId="3" applyFont="1" applyFill="1" applyBorder="1" applyAlignment="1">
      <alignment vertical="center"/>
    </xf>
    <xf numFmtId="0" fontId="19" fillId="0" borderId="18" xfId="3" applyFont="1" applyFill="1" applyBorder="1" applyAlignment="1" applyProtection="1">
      <alignment horizontal="center" vertical="center"/>
    </xf>
    <xf numFmtId="165" fontId="3" fillId="0" borderId="0" xfId="11" applyNumberFormat="1" applyFont="1" applyFill="1" applyBorder="1" applyAlignment="1">
      <alignment horizontal="center" vertical="center" wrapText="1"/>
    </xf>
    <xf numFmtId="165" fontId="3" fillId="0" borderId="4" xfId="11" applyNumberFormat="1" applyFont="1" applyFill="1" applyBorder="1" applyAlignment="1">
      <alignment horizontal="center" vertical="center" wrapText="1"/>
    </xf>
    <xf numFmtId="0" fontId="3" fillId="0" borderId="19" xfId="11" applyFont="1" applyFill="1" applyBorder="1" applyAlignment="1" applyProtection="1">
      <alignment horizontal="center" vertical="center" wrapText="1"/>
    </xf>
    <xf numFmtId="0" fontId="3" fillId="0" borderId="6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vertical="center" wrapText="1"/>
    </xf>
    <xf numFmtId="0" fontId="3" fillId="4" borderId="6" xfId="12" applyFont="1" applyFill="1" applyBorder="1" applyAlignment="1">
      <alignment vertical="center" wrapText="1"/>
    </xf>
    <xf numFmtId="0" fontId="3" fillId="4" borderId="4" xfId="3" applyFont="1" applyFill="1" applyBorder="1" applyAlignment="1" applyProtection="1">
      <alignment horizontal="left" vertical="center" wrapText="1"/>
    </xf>
    <xf numFmtId="1" fontId="3" fillId="4" borderId="4" xfId="3" applyNumberFormat="1" applyFont="1" applyFill="1" applyBorder="1" applyAlignment="1">
      <alignment horizontal="center" vertical="center" wrapText="1"/>
    </xf>
    <xf numFmtId="0" fontId="3" fillId="4" borderId="4" xfId="5" applyFont="1" applyFill="1" applyBorder="1" applyAlignment="1">
      <alignment vertical="center" wrapText="1"/>
    </xf>
    <xf numFmtId="0" fontId="3" fillId="4" borderId="4" xfId="5" applyFont="1" applyFill="1" applyBorder="1" applyAlignment="1">
      <alignment horizontal="right" vertical="center" wrapText="1"/>
    </xf>
    <xf numFmtId="0" fontId="3" fillId="4" borderId="4" xfId="5" applyNumberFormat="1" applyFont="1" applyFill="1" applyBorder="1" applyAlignment="1">
      <alignment horizontal="center" vertical="center" wrapText="1"/>
    </xf>
    <xf numFmtId="2" fontId="3" fillId="4" borderId="4" xfId="3" applyNumberFormat="1" applyFont="1" applyFill="1" applyBorder="1" applyAlignment="1" applyProtection="1">
      <alignment horizontal="center" vertical="center"/>
    </xf>
    <xf numFmtId="0" fontId="3" fillId="4" borderId="0" xfId="3" applyFont="1" applyFill="1" applyBorder="1" applyAlignment="1">
      <alignment horizontal="center" vertical="center"/>
    </xf>
    <xf numFmtId="164" fontId="3" fillId="4" borderId="0" xfId="3" applyNumberFormat="1" applyFont="1" applyFill="1" applyAlignment="1">
      <alignment vertical="center"/>
    </xf>
    <xf numFmtId="0" fontId="3" fillId="4" borderId="0" xfId="3" applyFont="1" applyFill="1" applyAlignment="1">
      <alignment vertical="center"/>
    </xf>
    <xf numFmtId="43" fontId="3" fillId="0" borderId="4" xfId="5" applyNumberFormat="1" applyFont="1" applyFill="1" applyBorder="1" applyAlignment="1" applyProtection="1">
      <alignment horizontal="center" vertical="center" wrapText="1"/>
    </xf>
    <xf numFmtId="43" fontId="3" fillId="0" borderId="4" xfId="5" applyNumberFormat="1" applyFont="1" applyFill="1" applyBorder="1" applyAlignment="1" applyProtection="1">
      <alignment horizontal="left" vertical="center" wrapText="1"/>
    </xf>
    <xf numFmtId="0" fontId="3" fillId="0" borderId="4" xfId="4" applyNumberFormat="1" applyFont="1" applyFill="1" applyBorder="1" applyAlignment="1">
      <alignment horizontal="left" vertical="center" wrapText="1"/>
    </xf>
    <xf numFmtId="0" fontId="3" fillId="0" borderId="2" xfId="4" applyNumberFormat="1" applyFont="1" applyFill="1" applyBorder="1" applyAlignment="1">
      <alignment horizontal="right" vertical="center" wrapText="1"/>
    </xf>
    <xf numFmtId="0" fontId="3" fillId="0" borderId="4" xfId="5" applyFont="1" applyFill="1" applyBorder="1" applyAlignment="1">
      <alignment horizontal="center" vertical="center" wrapText="1"/>
    </xf>
    <xf numFmtId="0" fontId="3" fillId="0" borderId="5" xfId="3" applyFont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4" borderId="2" xfId="3" applyFont="1" applyFill="1" applyBorder="1" applyAlignment="1" applyProtection="1">
      <alignment horizontal="center" vertical="center"/>
    </xf>
    <xf numFmtId="0" fontId="3" fillId="4" borderId="5" xfId="3" applyFont="1" applyFill="1" applyBorder="1" applyAlignment="1">
      <alignment vertical="center"/>
    </xf>
    <xf numFmtId="43" fontId="3" fillId="0" borderId="4" xfId="5" applyNumberFormat="1" applyFont="1" applyFill="1" applyBorder="1" applyAlignment="1" applyProtection="1">
      <alignment vertical="center" wrapText="1"/>
    </xf>
    <xf numFmtId="0" fontId="3" fillId="4" borderId="0" xfId="3" applyFont="1" applyFill="1" applyBorder="1" applyAlignment="1" applyProtection="1">
      <alignment horizontal="center" vertical="center"/>
    </xf>
    <xf numFmtId="0" fontId="3" fillId="0" borderId="4" xfId="3" applyFont="1" applyFill="1" applyBorder="1" applyAlignment="1" applyProtection="1">
      <alignment horizontal="center" vertical="center"/>
    </xf>
    <xf numFmtId="1" fontId="3" fillId="0" borderId="4" xfId="3" applyNumberFormat="1" applyFont="1" applyBorder="1" applyAlignment="1">
      <alignment horizontal="left" vertical="center" wrapText="1"/>
    </xf>
    <xf numFmtId="0" fontId="3" fillId="0" borderId="2" xfId="4" applyFont="1" applyFill="1" applyBorder="1" applyAlignment="1">
      <alignment horizontal="right" vertical="center" wrapText="1"/>
    </xf>
    <xf numFmtId="0" fontId="3" fillId="0" borderId="14" xfId="7" applyFont="1" applyBorder="1" applyAlignment="1">
      <alignment horizontal="center" vertical="center" wrapText="1"/>
    </xf>
    <xf numFmtId="0" fontId="3" fillId="0" borderId="14" xfId="6" applyFont="1" applyBorder="1" applyAlignment="1">
      <alignment horizontal="center" vertical="center" wrapText="1"/>
    </xf>
    <xf numFmtId="1" fontId="3" fillId="0" borderId="4" xfId="3" applyNumberFormat="1" applyFont="1" applyFill="1" applyBorder="1" applyAlignment="1" applyProtection="1">
      <alignment horizontal="center" vertical="center"/>
    </xf>
    <xf numFmtId="2" fontId="3" fillId="0" borderId="4" xfId="7" applyNumberFormat="1" applyFont="1" applyBorder="1" applyAlignment="1">
      <alignment horizontal="center" vertical="center" wrapText="1"/>
    </xf>
    <xf numFmtId="0" fontId="3" fillId="0" borderId="2" xfId="13" applyNumberFormat="1" applyFont="1" applyFill="1" applyBorder="1" applyAlignment="1">
      <alignment horizontal="right" vertical="center" wrapText="1"/>
    </xf>
    <xf numFmtId="0" fontId="19" fillId="0" borderId="0" xfId="3" applyFont="1" applyFill="1" applyBorder="1" applyAlignment="1" applyProtection="1">
      <alignment horizontal="center" vertical="center" wrapText="1"/>
    </xf>
    <xf numFmtId="166" fontId="19" fillId="0" borderId="0" xfId="2" applyNumberFormat="1" applyFont="1" applyAlignment="1">
      <alignment vertical="center" wrapText="1"/>
    </xf>
    <xf numFmtId="0" fontId="19" fillId="0" borderId="0" xfId="3" applyFont="1" applyFill="1" applyAlignment="1">
      <alignment vertical="center" wrapText="1"/>
    </xf>
    <xf numFmtId="0" fontId="3" fillId="0" borderId="2" xfId="6" applyFont="1" applyBorder="1" applyAlignment="1">
      <alignment horizontal="right" vertical="center" wrapText="1"/>
    </xf>
    <xf numFmtId="43" fontId="3" fillId="0" borderId="2" xfId="14" applyNumberFormat="1" applyFont="1" applyFill="1" applyBorder="1" applyAlignment="1" applyProtection="1">
      <alignment horizontal="left" vertical="center" wrapText="1"/>
    </xf>
    <xf numFmtId="0" fontId="3" fillId="0" borderId="4" xfId="4" applyNumberFormat="1" applyFont="1" applyFill="1" applyBorder="1" applyAlignment="1">
      <alignment horizontal="right" vertical="center" wrapText="1"/>
    </xf>
    <xf numFmtId="2" fontId="3" fillId="0" borderId="4" xfId="4" applyNumberFormat="1" applyFont="1" applyFill="1" applyBorder="1" applyAlignment="1">
      <alignment horizontal="center" vertical="center" wrapText="1"/>
    </xf>
    <xf numFmtId="43" fontId="3" fillId="0" borderId="4" xfId="4" applyNumberFormat="1" applyFont="1" applyFill="1" applyBorder="1" applyAlignment="1">
      <alignment horizontal="center" vertical="center" wrapText="1"/>
    </xf>
    <xf numFmtId="0" fontId="3" fillId="0" borderId="12" xfId="3" applyFont="1" applyFill="1" applyBorder="1" applyAlignment="1" applyProtection="1">
      <alignment horizontal="left" vertical="center" wrapText="1"/>
    </xf>
    <xf numFmtId="0" fontId="3" fillId="0" borderId="0" xfId="5" applyFont="1" applyFill="1" applyBorder="1" applyAlignment="1" applyProtection="1">
      <alignment horizontal="center" vertical="center" wrapText="1"/>
    </xf>
    <xf numFmtId="43" fontId="3" fillId="0" borderId="0" xfId="5" applyNumberFormat="1" applyFont="1" applyFill="1" applyBorder="1" applyAlignment="1" applyProtection="1">
      <alignment horizontal="center" vertical="center" wrapText="1"/>
    </xf>
    <xf numFmtId="0" fontId="3" fillId="0" borderId="0" xfId="4" applyNumberFormat="1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>
      <alignment horizontal="right" vertical="center" wrapText="1"/>
    </xf>
    <xf numFmtId="167" fontId="3" fillId="0" borderId="0" xfId="4" applyNumberFormat="1" applyFont="1" applyFill="1" applyBorder="1" applyAlignment="1">
      <alignment horizontal="center" vertical="center" wrapText="1"/>
    </xf>
    <xf numFmtId="0" fontId="3" fillId="0" borderId="0" xfId="5" applyNumberFormat="1" applyFont="1" applyFill="1" applyBorder="1" applyAlignment="1">
      <alignment horizontal="center" vertical="center" wrapText="1"/>
    </xf>
    <xf numFmtId="2" fontId="3" fillId="0" borderId="0" xfId="3" applyNumberFormat="1" applyFont="1" applyFill="1" applyBorder="1" applyAlignment="1" applyProtection="1">
      <alignment horizontal="center" vertical="center"/>
    </xf>
    <xf numFmtId="2" fontId="3" fillId="0" borderId="0" xfId="3" applyNumberFormat="1" applyFont="1" applyFill="1" applyBorder="1" applyAlignment="1" applyProtection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 wrapText="1"/>
    </xf>
    <xf numFmtId="0" fontId="11" fillId="0" borderId="0" xfId="5" applyFont="1" applyFill="1" applyBorder="1" applyAlignment="1" applyProtection="1">
      <alignment horizontal="center" vertical="center"/>
    </xf>
    <xf numFmtId="43" fontId="11" fillId="0" borderId="0" xfId="5" applyNumberFormat="1" applyFont="1" applyFill="1" applyBorder="1" applyAlignment="1" applyProtection="1">
      <alignment vertical="center"/>
    </xf>
    <xf numFmtId="0" fontId="11" fillId="0" borderId="0" xfId="4" applyNumberFormat="1" applyFont="1" applyFill="1" applyBorder="1" applyAlignment="1">
      <alignment vertical="center"/>
    </xf>
    <xf numFmtId="0" fontId="1" fillId="0" borderId="0" xfId="5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164" fontId="11" fillId="0" borderId="0" xfId="3" applyNumberFormat="1" applyFont="1" applyAlignment="1">
      <alignment vertical="center"/>
    </xf>
    <xf numFmtId="0" fontId="21" fillId="0" borderId="0" xfId="5" applyFont="1" applyFill="1" applyAlignment="1">
      <alignment vertical="center"/>
    </xf>
    <xf numFmtId="0" fontId="21" fillId="0" borderId="2" xfId="3" applyFont="1" applyFill="1" applyBorder="1" applyAlignment="1" applyProtection="1">
      <alignment vertical="center"/>
    </xf>
    <xf numFmtId="0" fontId="21" fillId="0" borderId="3" xfId="3" applyFont="1" applyFill="1" applyBorder="1" applyAlignment="1" applyProtection="1">
      <alignment vertical="center"/>
    </xf>
    <xf numFmtId="0" fontId="21" fillId="0" borderId="3" xfId="5" applyFont="1" applyFill="1" applyBorder="1" applyAlignment="1">
      <alignment vertical="center"/>
    </xf>
    <xf numFmtId="0" fontId="22" fillId="0" borderId="3" xfId="5" applyFont="1" applyFill="1" applyBorder="1" applyAlignment="1">
      <alignment horizontal="left" vertical="center" wrapText="1"/>
    </xf>
    <xf numFmtId="39" fontId="21" fillId="0" borderId="4" xfId="5" applyNumberFormat="1" applyFont="1" applyFill="1" applyBorder="1" applyAlignment="1" applyProtection="1">
      <alignment horizontal="center" vertical="center"/>
    </xf>
    <xf numFmtId="0" fontId="21" fillId="0" borderId="4" xfId="5" applyFont="1" applyFill="1" applyBorder="1" applyAlignment="1" applyProtection="1">
      <alignment horizontal="center" vertical="center"/>
    </xf>
    <xf numFmtId="0" fontId="21" fillId="0" borderId="0" xfId="5" applyFont="1" applyFill="1" applyAlignment="1">
      <alignment horizontal="center" vertical="center"/>
    </xf>
    <xf numFmtId="0" fontId="21" fillId="0" borderId="0" xfId="3" applyFont="1" applyBorder="1" applyAlignment="1">
      <alignment horizontal="center" vertical="center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/>
    </xf>
    <xf numFmtId="0" fontId="21" fillId="0" borderId="3" xfId="3" applyFont="1" applyFill="1" applyBorder="1" applyAlignment="1">
      <alignment vertical="center"/>
    </xf>
    <xf numFmtId="0" fontId="21" fillId="0" borderId="3" xfId="3" applyFont="1" applyBorder="1" applyAlignment="1">
      <alignment vertical="center"/>
    </xf>
    <xf numFmtId="2" fontId="21" fillId="0" borderId="4" xfId="3" applyNumberFormat="1" applyFont="1" applyFill="1" applyBorder="1" applyAlignment="1">
      <alignment horizontal="center" vertical="center"/>
    </xf>
    <xf numFmtId="0" fontId="21" fillId="0" borderId="4" xfId="3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vertical="center"/>
    </xf>
    <xf numFmtId="0" fontId="11" fillId="0" borderId="0" xfId="3" applyFont="1" applyFill="1" applyBorder="1" applyAlignment="1" applyProtection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0" xfId="3" applyFont="1" applyBorder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23" fillId="0" borderId="0" xfId="3" applyFont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0" fontId="11" fillId="0" borderId="0" xfId="5" applyFont="1" applyFill="1" applyAlignment="1">
      <alignment vertical="center"/>
    </xf>
    <xf numFmtId="0" fontId="24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horizontal="center" vertical="center"/>
    </xf>
    <xf numFmtId="0" fontId="17" fillId="0" borderId="0" xfId="3" applyFont="1" applyAlignment="1">
      <alignment vertical="center"/>
    </xf>
    <xf numFmtId="0" fontId="11" fillId="0" borderId="0" xfId="3" applyFont="1" applyFill="1" applyAlignment="1">
      <alignment vertical="center"/>
    </xf>
    <xf numFmtId="0" fontId="26" fillId="0" borderId="0" xfId="5" applyFont="1" applyFill="1" applyBorder="1" applyAlignment="1">
      <alignment vertical="center"/>
    </xf>
    <xf numFmtId="168" fontId="27" fillId="0" borderId="0" xfId="1" applyNumberFormat="1" applyFont="1" applyFill="1" applyBorder="1" applyAlignment="1">
      <alignment horizontal="right" vertical="center"/>
    </xf>
    <xf numFmtId="0" fontId="30" fillId="0" borderId="0" xfId="3" applyFont="1" applyFill="1" applyAlignment="1" applyProtection="1">
      <alignment vertical="center"/>
    </xf>
    <xf numFmtId="0" fontId="2" fillId="0" borderId="0" xfId="3" applyFont="1" applyFill="1" applyBorder="1" applyAlignment="1">
      <alignment horizontal="center" vertical="center"/>
    </xf>
    <xf numFmtId="15" fontId="31" fillId="0" borderId="0" xfId="4" applyNumberFormat="1" applyFont="1" applyFill="1" applyBorder="1" applyAlignment="1">
      <alignment horizontal="center" vertical="center"/>
    </xf>
    <xf numFmtId="0" fontId="31" fillId="0" borderId="0" xfId="4" applyFont="1" applyFill="1" applyBorder="1" applyAlignment="1" applyProtection="1">
      <alignment vertical="center"/>
    </xf>
    <xf numFmtId="0" fontId="31" fillId="0" borderId="0" xfId="4" applyFont="1" applyFill="1" applyBorder="1" applyAlignment="1" applyProtection="1">
      <alignment horizontal="center" vertical="center"/>
    </xf>
    <xf numFmtId="0" fontId="32" fillId="0" borderId="0" xfId="4" applyFont="1" applyFill="1" applyAlignment="1" applyProtection="1">
      <alignment vertical="center"/>
    </xf>
    <xf numFmtId="0" fontId="33" fillId="0" borderId="0" xfId="3" applyFont="1" applyFill="1" applyBorder="1" applyAlignment="1">
      <alignment horizontal="center" vertical="center" wrapText="1"/>
    </xf>
    <xf numFmtId="0" fontId="14" fillId="0" borderId="0" xfId="4" applyFont="1" applyFill="1" applyAlignment="1">
      <alignment vertical="center"/>
    </xf>
    <xf numFmtId="0" fontId="14" fillId="0" borderId="0" xfId="4" applyFont="1" applyFill="1" applyAlignment="1">
      <alignment horizontal="center" vertical="center"/>
    </xf>
    <xf numFmtId="0" fontId="10" fillId="2" borderId="8" xfId="3" applyNumberFormat="1" applyFont="1" applyFill="1" applyBorder="1" applyAlignment="1" applyProtection="1">
      <alignment vertical="center"/>
    </xf>
    <xf numFmtId="0" fontId="10" fillId="2" borderId="9" xfId="3" applyNumberFormat="1" applyFont="1" applyFill="1" applyBorder="1" applyAlignment="1" applyProtection="1">
      <alignment vertical="center"/>
    </xf>
    <xf numFmtId="0" fontId="11" fillId="2" borderId="9" xfId="3" applyNumberFormat="1" applyFont="1" applyFill="1" applyBorder="1" applyAlignment="1" applyProtection="1">
      <alignment vertical="center"/>
    </xf>
    <xf numFmtId="0" fontId="34" fillId="2" borderId="6" xfId="3" applyNumberFormat="1" applyFont="1" applyFill="1" applyBorder="1" applyAlignment="1" applyProtection="1">
      <alignment horizontal="left" vertical="center" wrapText="1"/>
    </xf>
    <xf numFmtId="0" fontId="9" fillId="0" borderId="0" xfId="5" applyFont="1" applyFill="1" applyAlignment="1">
      <alignment vertical="center" wrapText="1"/>
    </xf>
    <xf numFmtId="0" fontId="9" fillId="0" borderId="0" xfId="5" applyFont="1" applyFill="1" applyAlignment="1">
      <alignment horizontal="center" vertical="center" wrapText="1"/>
    </xf>
    <xf numFmtId="0" fontId="32" fillId="2" borderId="8" xfId="3" applyNumberFormat="1" applyFont="1" applyFill="1" applyBorder="1" applyAlignment="1" applyProtection="1">
      <alignment vertical="center"/>
    </xf>
    <xf numFmtId="0" fontId="9" fillId="2" borderId="9" xfId="3" applyFont="1" applyFill="1" applyBorder="1" applyAlignment="1">
      <alignment vertical="center"/>
    </xf>
    <xf numFmtId="0" fontId="35" fillId="2" borderId="0" xfId="3" applyFont="1" applyFill="1" applyBorder="1" applyAlignment="1">
      <alignment horizontal="center" vertical="center"/>
    </xf>
    <xf numFmtId="0" fontId="10" fillId="2" borderId="6" xfId="3" applyNumberFormat="1" applyFont="1" applyFill="1" applyBorder="1" applyAlignment="1" applyProtection="1">
      <alignment horizontal="left" vertical="center"/>
    </xf>
    <xf numFmtId="0" fontId="36" fillId="2" borderId="12" xfId="3" applyNumberFormat="1" applyFont="1" applyFill="1" applyBorder="1" applyAlignment="1" applyProtection="1">
      <alignment vertical="center"/>
    </xf>
    <xf numFmtId="0" fontId="36" fillId="2" borderId="1" xfId="3" applyNumberFormat="1" applyFont="1" applyFill="1" applyBorder="1" applyAlignment="1" applyProtection="1">
      <alignment vertical="center"/>
    </xf>
    <xf numFmtId="0" fontId="11" fillId="2" borderId="13" xfId="3" applyNumberFormat="1" applyFont="1" applyFill="1" applyBorder="1" applyAlignment="1" applyProtection="1">
      <alignment vertical="center"/>
    </xf>
    <xf numFmtId="0" fontId="10" fillId="2" borderId="14" xfId="3" applyNumberFormat="1" applyFont="1" applyFill="1" applyBorder="1" applyAlignment="1" applyProtection="1">
      <alignment horizontal="left" vertical="center" wrapText="1"/>
    </xf>
    <xf numFmtId="0" fontId="9" fillId="2" borderId="1" xfId="3" applyFont="1" applyFill="1" applyBorder="1" applyAlignment="1">
      <alignment vertical="center"/>
    </xf>
    <xf numFmtId="0" fontId="35" fillId="2" borderId="13" xfId="3" applyFont="1" applyFill="1" applyBorder="1" applyAlignment="1">
      <alignment horizontal="center" vertical="center"/>
    </xf>
    <xf numFmtId="0" fontId="10" fillId="2" borderId="14" xfId="3" applyNumberFormat="1" applyFont="1" applyFill="1" applyBorder="1" applyAlignment="1" applyProtection="1">
      <alignment horizontal="left" vertical="center"/>
    </xf>
    <xf numFmtId="0" fontId="10" fillId="2" borderId="7" xfId="3" applyNumberFormat="1" applyFont="1" applyFill="1" applyBorder="1" applyAlignment="1" applyProtection="1">
      <alignment vertical="center"/>
    </xf>
    <xf numFmtId="0" fontId="10" fillId="2" borderId="0" xfId="3" applyNumberFormat="1" applyFont="1" applyFill="1" applyBorder="1" applyAlignment="1" applyProtection="1">
      <alignment vertical="center"/>
    </xf>
    <xf numFmtId="0" fontId="11" fillId="2" borderId="0" xfId="3" applyNumberFormat="1" applyFont="1" applyFill="1" applyBorder="1" applyAlignment="1" applyProtection="1">
      <alignment vertical="center"/>
    </xf>
    <xf numFmtId="0" fontId="10" fillId="2" borderId="6" xfId="3" applyNumberFormat="1" applyFont="1" applyFill="1" applyBorder="1" applyAlignment="1" applyProtection="1">
      <alignment horizontal="left" vertical="center" wrapText="1"/>
    </xf>
    <xf numFmtId="0" fontId="32" fillId="2" borderId="7" xfId="3" applyNumberFormat="1" applyFont="1" applyFill="1" applyBorder="1" applyAlignment="1" applyProtection="1">
      <alignment vertical="center"/>
    </xf>
    <xf numFmtId="0" fontId="9" fillId="2" borderId="0" xfId="3" applyFont="1" applyFill="1" applyBorder="1" applyAlignment="1">
      <alignment vertical="center"/>
    </xf>
    <xf numFmtId="0" fontId="34" fillId="2" borderId="6" xfId="3" applyNumberFormat="1" applyFont="1" applyFill="1" applyBorder="1" applyAlignment="1" applyProtection="1">
      <alignment horizontal="left" vertical="center"/>
    </xf>
    <xf numFmtId="0" fontId="36" fillId="2" borderId="12" xfId="3" applyNumberFormat="1" applyFont="1" applyFill="1" applyBorder="1" applyAlignment="1" applyProtection="1">
      <alignment horizontal="left" vertical="center"/>
    </xf>
    <xf numFmtId="0" fontId="36" fillId="2" borderId="1" xfId="3" applyNumberFormat="1" applyFont="1" applyFill="1" applyBorder="1" applyAlignment="1" applyProtection="1">
      <alignment horizontal="left" vertical="center"/>
    </xf>
    <xf numFmtId="0" fontId="37" fillId="2" borderId="1" xfId="3" applyNumberFormat="1" applyFont="1" applyFill="1" applyBorder="1" applyAlignment="1" applyProtection="1">
      <alignment horizontal="left" vertical="center"/>
    </xf>
    <xf numFmtId="0" fontId="10" fillId="2" borderId="14" xfId="3" applyNumberFormat="1" applyFont="1" applyFill="1" applyBorder="1" applyAlignment="1" applyProtection="1">
      <alignment horizontal="left" vertical="center" wrapText="1"/>
    </xf>
    <xf numFmtId="0" fontId="23" fillId="0" borderId="0" xfId="5" applyFont="1" applyFill="1" applyAlignment="1">
      <alignment vertical="center" wrapText="1"/>
    </xf>
    <xf numFmtId="0" fontId="23" fillId="0" borderId="0" xfId="5" applyFont="1" applyFill="1" applyAlignment="1">
      <alignment horizontal="center" vertical="center" wrapText="1"/>
    </xf>
    <xf numFmtId="0" fontId="36" fillId="2" borderId="12" xfId="3" applyNumberFormat="1" applyFont="1" applyFill="1" applyBorder="1" applyAlignment="1" applyProtection="1">
      <alignment horizontal="left" vertical="center"/>
    </xf>
    <xf numFmtId="0" fontId="34" fillId="2" borderId="14" xfId="3" applyNumberFormat="1" applyFont="1" applyFill="1" applyBorder="1" applyAlignment="1" applyProtection="1">
      <alignment horizontal="left" vertical="center"/>
    </xf>
    <xf numFmtId="0" fontId="10" fillId="2" borderId="2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center" vertical="center" wrapText="1"/>
    </xf>
    <xf numFmtId="0" fontId="10" fillId="2" borderId="5" xfId="3" applyFont="1" applyFill="1" applyBorder="1" applyAlignment="1" applyProtection="1">
      <alignment horizontal="center" vertical="center" wrapText="1"/>
    </xf>
    <xf numFmtId="0" fontId="32" fillId="2" borderId="4" xfId="3" applyFont="1" applyFill="1" applyBorder="1" applyAlignment="1" applyProtection="1">
      <alignment horizontal="center" vertical="center" wrapText="1"/>
    </xf>
    <xf numFmtId="0" fontId="10" fillId="2" borderId="4" xfId="3" applyFont="1" applyFill="1" applyBorder="1" applyAlignment="1" applyProtection="1">
      <alignment horizontal="center" vertical="center" wrapText="1"/>
    </xf>
    <xf numFmtId="0" fontId="10" fillId="2" borderId="14" xfId="3" applyFont="1" applyFill="1" applyBorder="1" applyAlignment="1" applyProtection="1">
      <alignment horizontal="center" vertical="center" wrapText="1"/>
    </xf>
    <xf numFmtId="0" fontId="10" fillId="2" borderId="12" xfId="3" applyFont="1" applyFill="1" applyBorder="1" applyAlignment="1" applyProtection="1">
      <alignment vertical="center" wrapText="1"/>
    </xf>
    <xf numFmtId="0" fontId="10" fillId="2" borderId="4" xfId="3" applyFont="1" applyFill="1" applyBorder="1" applyAlignment="1" applyProtection="1">
      <alignment vertical="center" wrapText="1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2" xfId="3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2" borderId="4" xfId="3" applyFont="1" applyFill="1" applyBorder="1" applyAlignment="1" applyProtection="1">
      <alignment horizontal="center" vertical="center"/>
    </xf>
    <xf numFmtId="0" fontId="10" fillId="2" borderId="4" xfId="3" applyFont="1" applyFill="1" applyBorder="1" applyAlignment="1" applyProtection="1">
      <alignment horizontal="center" vertical="center"/>
    </xf>
    <xf numFmtId="0" fontId="11" fillId="0" borderId="4" xfId="5" applyFont="1" applyFill="1" applyBorder="1" applyAlignment="1" applyProtection="1">
      <alignment horizontal="center" vertical="center" wrapText="1"/>
    </xf>
    <xf numFmtId="0" fontId="10" fillId="0" borderId="6" xfId="5" applyNumberFormat="1" applyFont="1" applyFill="1" applyBorder="1" applyAlignment="1" applyProtection="1">
      <alignment horizontal="left" vertical="center" wrapText="1"/>
    </xf>
    <xf numFmtId="0" fontId="10" fillId="0" borderId="6" xfId="5" applyNumberFormat="1" applyFont="1" applyFill="1" applyBorder="1" applyAlignment="1" applyProtection="1">
      <alignment horizontal="left" vertical="center" wrapText="1"/>
    </xf>
    <xf numFmtId="0" fontId="11" fillId="0" borderId="4" xfId="5" applyNumberFormat="1" applyFont="1" applyFill="1" applyBorder="1" applyAlignment="1" applyProtection="1">
      <alignment horizontal="left" vertical="center" wrapText="1"/>
    </xf>
    <xf numFmtId="0" fontId="11" fillId="0" borderId="4" xfId="4" applyFont="1" applyFill="1" applyBorder="1" applyAlignment="1">
      <alignment horizontal="left" vertical="center" wrapText="1"/>
    </xf>
    <xf numFmtId="0" fontId="11" fillId="0" borderId="4" xfId="3" applyFont="1" applyFill="1" applyBorder="1" applyAlignment="1" applyProtection="1">
      <alignment horizontal="right" vertical="center" wrapText="1"/>
    </xf>
    <xf numFmtId="1" fontId="11" fillId="0" borderId="14" xfId="15" applyNumberFormat="1" applyFont="1" applyFill="1" applyBorder="1" applyAlignment="1" applyProtection="1">
      <alignment horizontal="center" vertical="center" wrapText="1"/>
    </xf>
    <xf numFmtId="2" fontId="11" fillId="0" borderId="4" xfId="4" applyNumberFormat="1" applyFont="1" applyFill="1" applyBorder="1" applyAlignment="1">
      <alignment horizontal="center" vertical="center" wrapText="1"/>
    </xf>
    <xf numFmtId="0" fontId="11" fillId="0" borderId="4" xfId="4" applyFont="1" applyFill="1" applyBorder="1" applyAlignment="1">
      <alignment horizontal="center" vertical="center" wrapText="1"/>
    </xf>
    <xf numFmtId="2" fontId="11" fillId="0" borderId="4" xfId="1" applyNumberFormat="1" applyFont="1" applyFill="1" applyBorder="1" applyAlignment="1">
      <alignment horizontal="center" vertical="center"/>
    </xf>
    <xf numFmtId="0" fontId="11" fillId="0" borderId="6" xfId="5" applyFont="1" applyFill="1" applyBorder="1" applyAlignment="1" applyProtection="1">
      <alignment horizontal="center" vertical="center" wrapText="1"/>
    </xf>
    <xf numFmtId="0" fontId="10" fillId="0" borderId="15" xfId="5" applyNumberFormat="1" applyFont="1" applyFill="1" applyBorder="1" applyAlignment="1" applyProtection="1">
      <alignment horizontal="left" vertical="center" wrapText="1"/>
    </xf>
    <xf numFmtId="0" fontId="10" fillId="0" borderId="15" xfId="5" applyNumberFormat="1" applyFont="1" applyFill="1" applyBorder="1" applyAlignment="1" applyProtection="1">
      <alignment horizontal="left" vertical="center" wrapText="1"/>
    </xf>
    <xf numFmtId="0" fontId="11" fillId="0" borderId="6" xfId="5" applyNumberFormat="1" applyFont="1" applyFill="1" applyBorder="1" applyAlignment="1" applyProtection="1">
      <alignment horizontal="left" vertical="center" wrapText="1"/>
    </xf>
    <xf numFmtId="0" fontId="11" fillId="0" borderId="6" xfId="4" applyFont="1" applyFill="1" applyBorder="1" applyAlignment="1">
      <alignment horizontal="left" vertical="center" wrapText="1"/>
    </xf>
    <xf numFmtId="0" fontId="11" fillId="0" borderId="6" xfId="3" applyFont="1" applyFill="1" applyBorder="1" applyAlignment="1" applyProtection="1">
      <alignment horizontal="right" vertical="center" wrapText="1"/>
    </xf>
    <xf numFmtId="1" fontId="11" fillId="0" borderId="6" xfId="3" applyNumberFormat="1" applyFont="1" applyFill="1" applyBorder="1" applyAlignment="1" applyProtection="1">
      <alignment horizontal="center" vertical="center" wrapText="1"/>
    </xf>
    <xf numFmtId="0" fontId="11" fillId="0" borderId="6" xfId="4" applyFont="1" applyFill="1" applyBorder="1" applyAlignment="1">
      <alignment horizontal="center" vertical="center" wrapText="1"/>
    </xf>
    <xf numFmtId="2" fontId="11" fillId="0" borderId="6" xfId="1" applyNumberFormat="1" applyFont="1" applyFill="1" applyBorder="1" applyAlignment="1">
      <alignment horizontal="center" vertical="center"/>
    </xf>
    <xf numFmtId="0" fontId="11" fillId="0" borderId="15" xfId="5" applyFont="1" applyFill="1" applyBorder="1" applyAlignment="1" applyProtection="1">
      <alignment horizontal="center" vertical="center" wrapText="1"/>
    </xf>
    <xf numFmtId="0" fontId="11" fillId="0" borderId="14" xfId="5" applyNumberFormat="1" applyFont="1" applyFill="1" applyBorder="1" applyAlignment="1" applyProtection="1">
      <alignment horizontal="left" vertical="center" wrapText="1"/>
    </xf>
    <xf numFmtId="0" fontId="11" fillId="0" borderId="15" xfId="4" applyFont="1" applyFill="1" applyBorder="1" applyAlignment="1">
      <alignment horizontal="left" vertical="center" wrapText="1"/>
    </xf>
    <xf numFmtId="0" fontId="17" fillId="0" borderId="14" xfId="3" applyFont="1" applyFill="1" applyBorder="1" applyAlignment="1" applyProtection="1">
      <alignment horizontal="right" vertical="center" wrapText="1"/>
    </xf>
    <xf numFmtId="1" fontId="11" fillId="0" borderId="15" xfId="3" applyNumberFormat="1" applyFont="1" applyFill="1" applyBorder="1" applyAlignment="1" applyProtection="1">
      <alignment horizontal="center" vertical="center" wrapText="1"/>
    </xf>
    <xf numFmtId="0" fontId="11" fillId="0" borderId="15" xfId="4" applyFont="1" applyFill="1" applyBorder="1" applyAlignment="1">
      <alignment horizontal="center" vertical="center" wrapText="1"/>
    </xf>
    <xf numFmtId="2" fontId="11" fillId="0" borderId="15" xfId="1" applyNumberFormat="1" applyFont="1" applyFill="1" applyBorder="1" applyAlignment="1">
      <alignment horizontal="center" vertical="center"/>
    </xf>
    <xf numFmtId="0" fontId="11" fillId="0" borderId="14" xfId="5" applyFont="1" applyFill="1" applyBorder="1" applyAlignment="1" applyProtection="1">
      <alignment horizontal="center" vertical="center" wrapText="1"/>
    </xf>
    <xf numFmtId="0" fontId="11" fillId="0" borderId="14" xfId="4" applyFont="1" applyFill="1" applyBorder="1" applyAlignment="1">
      <alignment horizontal="left" vertical="center" wrapText="1"/>
    </xf>
    <xf numFmtId="0" fontId="39" fillId="0" borderId="14" xfId="3" applyFont="1" applyFill="1" applyBorder="1" applyAlignment="1" applyProtection="1">
      <alignment horizontal="right" vertical="center" wrapText="1"/>
    </xf>
    <xf numFmtId="1" fontId="11" fillId="0" borderId="14" xfId="3" applyNumberFormat="1" applyFont="1" applyFill="1" applyBorder="1" applyAlignment="1" applyProtection="1">
      <alignment horizontal="center" vertical="center" wrapText="1"/>
    </xf>
    <xf numFmtId="0" fontId="11" fillId="0" borderId="14" xfId="4" applyFont="1" applyFill="1" applyBorder="1" applyAlignment="1">
      <alignment horizontal="center" vertical="center" wrapText="1"/>
    </xf>
    <xf numFmtId="2" fontId="11" fillId="0" borderId="14" xfId="1" applyNumberFormat="1" applyFont="1" applyFill="1" applyBorder="1" applyAlignment="1">
      <alignment horizontal="center" vertical="center"/>
    </xf>
    <xf numFmtId="0" fontId="11" fillId="0" borderId="6" xfId="5" applyFont="1" applyFill="1" applyBorder="1" applyAlignment="1" applyProtection="1">
      <alignment horizontal="center" vertical="center" wrapText="1"/>
    </xf>
    <xf numFmtId="0" fontId="11" fillId="0" borderId="6" xfId="4" applyFont="1" applyFill="1" applyBorder="1" applyAlignment="1">
      <alignment horizontal="left" vertical="center" wrapText="1"/>
    </xf>
    <xf numFmtId="2" fontId="11" fillId="0" borderId="6" xfId="4" applyNumberFormat="1" applyFont="1" applyFill="1" applyBorder="1" applyAlignment="1">
      <alignment horizontal="center" vertical="center" wrapText="1"/>
    </xf>
    <xf numFmtId="0" fontId="17" fillId="0" borderId="15" xfId="3" applyFont="1" applyFill="1" applyBorder="1" applyAlignment="1" applyProtection="1">
      <alignment horizontal="right" vertical="center" wrapText="1"/>
    </xf>
    <xf numFmtId="2" fontId="11" fillId="0" borderId="15" xfId="4" applyNumberFormat="1" applyFont="1" applyFill="1" applyBorder="1" applyAlignment="1">
      <alignment horizontal="center" vertical="center" wrapText="1"/>
    </xf>
    <xf numFmtId="0" fontId="10" fillId="0" borderId="14" xfId="5" applyNumberFormat="1" applyFont="1" applyFill="1" applyBorder="1" applyAlignment="1" applyProtection="1">
      <alignment horizontal="left" vertical="center" wrapText="1"/>
    </xf>
    <xf numFmtId="0" fontId="10" fillId="0" borderId="14" xfId="5" applyNumberFormat="1" applyFont="1" applyFill="1" applyBorder="1" applyAlignment="1" applyProtection="1">
      <alignment horizontal="left" vertical="center" wrapText="1"/>
    </xf>
    <xf numFmtId="2" fontId="11" fillId="0" borderId="14" xfId="4" applyNumberFormat="1" applyFont="1" applyFill="1" applyBorder="1" applyAlignment="1">
      <alignment horizontal="center" vertical="center" wrapText="1"/>
    </xf>
    <xf numFmtId="0" fontId="11" fillId="2" borderId="2" xfId="3" applyFont="1" applyFill="1" applyBorder="1" applyAlignment="1" applyProtection="1">
      <alignment horizontal="center" vertical="center"/>
    </xf>
    <xf numFmtId="0" fontId="38" fillId="2" borderId="2" xfId="3" applyFont="1" applyFill="1" applyBorder="1" applyAlignment="1" applyProtection="1">
      <alignment horizontal="center" vertical="center" wrapText="1"/>
    </xf>
    <xf numFmtId="0" fontId="38" fillId="2" borderId="3" xfId="3" applyFont="1" applyFill="1" applyBorder="1" applyAlignment="1" applyProtection="1">
      <alignment horizontal="center" vertical="center" wrapText="1"/>
    </xf>
    <xf numFmtId="0" fontId="2" fillId="2" borderId="3" xfId="3" applyFont="1" applyFill="1" applyBorder="1" applyAlignment="1" applyProtection="1">
      <alignment horizontal="left" vertical="center"/>
    </xf>
    <xf numFmtId="0" fontId="11" fillId="2" borderId="3" xfId="3" applyFont="1" applyFill="1" applyBorder="1" applyAlignment="1" applyProtection="1">
      <alignment horizontal="center" vertical="center"/>
    </xf>
    <xf numFmtId="0" fontId="10" fillId="2" borderId="3" xfId="3" applyFont="1" applyFill="1" applyBorder="1" applyAlignment="1" applyProtection="1">
      <alignment horizontal="center" vertical="center"/>
    </xf>
    <xf numFmtId="0" fontId="11" fillId="2" borderId="5" xfId="3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left" vertical="center" wrapText="1"/>
    </xf>
    <xf numFmtId="0" fontId="11" fillId="0" borderId="6" xfId="5" applyNumberFormat="1" applyFont="1" applyFill="1" applyBorder="1" applyAlignment="1" applyProtection="1">
      <alignment horizontal="left" vertical="center" wrapText="1"/>
    </xf>
    <xf numFmtId="2" fontId="1" fillId="0" borderId="0" xfId="3" applyNumberFormat="1" applyAlignment="1">
      <alignment vertical="center"/>
    </xf>
    <xf numFmtId="0" fontId="11" fillId="0" borderId="15" xfId="5" applyFont="1" applyFill="1" applyBorder="1" applyAlignment="1" applyProtection="1">
      <alignment horizontal="left" vertical="center" wrapText="1"/>
    </xf>
    <xf numFmtId="0" fontId="11" fillId="0" borderId="15" xfId="5" applyNumberFormat="1" applyFont="1" applyFill="1" applyBorder="1" applyAlignment="1" applyProtection="1">
      <alignment horizontal="left" vertical="center" wrapText="1"/>
    </xf>
    <xf numFmtId="1" fontId="11" fillId="0" borderId="6" xfId="16" applyNumberFormat="1" applyFont="1" applyFill="1" applyBorder="1" applyAlignment="1" applyProtection="1">
      <alignment horizontal="center" vertical="center" wrapText="1"/>
    </xf>
    <xf numFmtId="0" fontId="11" fillId="0" borderId="14" xfId="5" applyNumberFormat="1" applyFont="1" applyFill="1" applyBorder="1" applyAlignment="1" applyProtection="1">
      <alignment horizontal="left" vertical="center" wrapText="1"/>
    </xf>
    <xf numFmtId="1" fontId="11" fillId="0" borderId="14" xfId="16" applyNumberFormat="1" applyFont="1" applyFill="1" applyBorder="1" applyAlignment="1" applyProtection="1">
      <alignment horizontal="center" vertical="center" wrapText="1"/>
    </xf>
    <xf numFmtId="0" fontId="11" fillId="0" borderId="14" xfId="5" applyFont="1" applyFill="1" applyBorder="1" applyAlignment="1" applyProtection="1">
      <alignment horizontal="left" vertical="center" wrapText="1"/>
    </xf>
    <xf numFmtId="0" fontId="11" fillId="0" borderId="14" xfId="5" applyNumberFormat="1" applyFont="1" applyFill="1" applyBorder="1" applyAlignment="1" applyProtection="1">
      <alignment vertical="center" wrapText="1"/>
    </xf>
    <xf numFmtId="0" fontId="11" fillId="0" borderId="5" xfId="5" applyNumberFormat="1" applyFont="1" applyFill="1" applyBorder="1" applyAlignment="1" applyProtection="1">
      <alignment horizontal="left" vertical="center" wrapText="1"/>
    </xf>
    <xf numFmtId="167" fontId="1" fillId="0" borderId="0" xfId="3" applyNumberFormat="1" applyAlignment="1">
      <alignment vertical="center"/>
    </xf>
    <xf numFmtId="165" fontId="11" fillId="0" borderId="6" xfId="4" applyNumberFormat="1" applyFont="1" applyFill="1" applyBorder="1" applyAlignment="1">
      <alignment horizontal="center" vertical="center" wrapText="1"/>
    </xf>
    <xf numFmtId="165" fontId="11" fillId="0" borderId="14" xfId="4" applyNumberFormat="1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10" fillId="0" borderId="0" xfId="5" applyFont="1" applyFill="1" applyAlignment="1">
      <alignment vertical="center"/>
    </xf>
    <xf numFmtId="0" fontId="11" fillId="0" borderId="0" xfId="5" applyFont="1" applyFill="1" applyAlignment="1">
      <alignment horizontal="center" vertical="center"/>
    </xf>
    <xf numFmtId="0" fontId="25" fillId="0" borderId="0" xfId="3" applyFont="1" applyFill="1" applyBorder="1" applyAlignment="1">
      <alignment horizontal="left" vertical="center"/>
    </xf>
    <xf numFmtId="0" fontId="11" fillId="0" borderId="0" xfId="3" applyFont="1" applyFill="1" applyAlignment="1">
      <alignment horizontal="center" vertical="center"/>
    </xf>
    <xf numFmtId="0" fontId="11" fillId="0" borderId="0" xfId="3" quotePrefix="1" applyFont="1" applyAlignment="1">
      <alignment vertical="center"/>
    </xf>
    <xf numFmtId="0" fontId="26" fillId="0" borderId="0" xfId="5" applyFont="1" applyFill="1" applyBorder="1" applyAlignment="1">
      <alignment horizontal="center" vertical="center"/>
    </xf>
  </cellXfs>
  <cellStyles count="25">
    <cellStyle name="Comma" xfId="1" builtinId="3"/>
    <cellStyle name="Comma [0]" xfId="2" builtinId="6"/>
    <cellStyle name="Comma [0] 2" xfId="17"/>
    <cellStyle name="Comma 2" xfId="18"/>
    <cellStyle name="Comma 3" xfId="19"/>
    <cellStyle name="Date" xfId="20"/>
    <cellStyle name="Fixed" xfId="21"/>
    <cellStyle name="Heading1" xfId="22"/>
    <cellStyle name="Heading2" xfId="23"/>
    <cellStyle name="Normal" xfId="0" builtinId="0"/>
    <cellStyle name="Normal 2" xfId="3"/>
    <cellStyle name="Normal 3" xfId="24"/>
    <cellStyle name="Normal_1. KINDERGARTEN" xfId="6"/>
    <cellStyle name="Normal_1. KINDERGARTEN 2" xfId="7"/>
    <cellStyle name="Normal_1. LADDER RACK" xfId="10"/>
    <cellStyle name="Normal_2. UNIV.DESK HIGH REVISI 2" xfId="8"/>
    <cellStyle name="Normal_Copy of B3Lpunya ARI1" xfId="5"/>
    <cellStyle name="Normal_Copy of B3Lpunya ARI1_BOM SW OK" xfId="14"/>
    <cellStyle name="Normal_Copy of B3Lpunya ARI1_DSKK MULTY II LOKAL'11" xfId="11"/>
    <cellStyle name="Normal_DOOR PANEL (CLOSED DOOR)" xfId="15"/>
    <cellStyle name="Normal_DOOR PANEL (CLOSED DOOR) 2" xfId="16"/>
    <cellStyle name="Normal_Taro&amp;Hanako" xfId="9"/>
    <cellStyle name="Normal_Taro&amp;Hanako_Book1" xfId="13"/>
    <cellStyle name="Normal_Taro&amp;Hanako_NEW MODEL CAESAR" xfId="4"/>
    <cellStyle name="Normal_Taro&amp;Hanako_new product 201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91</xdr:row>
      <xdr:rowOff>47625</xdr:rowOff>
    </xdr:from>
    <xdr:to>
      <xdr:col>12</xdr:col>
      <xdr:colOff>2524125</xdr:colOff>
      <xdr:row>97</xdr:row>
      <xdr:rowOff>95250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5516225" y="38830250"/>
          <a:ext cx="4803775" cy="1254125"/>
          <a:chOff x="790" y="1231"/>
          <a:chExt cx="270" cy="111"/>
        </a:xfrm>
      </xdr:grpSpPr>
      <xdr:grpSp>
        <xdr:nvGrpSpPr>
          <xdr:cNvPr id="3" name="Group 7"/>
          <xdr:cNvGrpSpPr>
            <a:grpSpLocks/>
          </xdr:cNvGrpSpPr>
        </xdr:nvGrpSpPr>
        <xdr:grpSpPr bwMode="auto">
          <a:xfrm>
            <a:off x="790" y="1231"/>
            <a:ext cx="100" cy="111"/>
            <a:chOff x="790" y="1231"/>
            <a:chExt cx="105" cy="111"/>
          </a:xfrm>
        </xdr:grpSpPr>
        <xdr:sp macro="" textlink="">
          <xdr:nvSpPr>
            <xdr:cNvPr id="12" name="Rectangle 8"/>
            <xdr:cNvSpPr>
              <a:spLocks noChangeArrowheads="1"/>
            </xdr:cNvSpPr>
          </xdr:nvSpPr>
          <xdr:spPr bwMode="auto">
            <a:xfrm>
              <a:off x="790" y="1319"/>
              <a:ext cx="105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Produk Analyst</a:t>
              </a:r>
            </a:p>
          </xdr:txBody>
        </xdr:sp>
        <xdr:sp macro="" textlink="">
          <xdr:nvSpPr>
            <xdr:cNvPr id="13" name="Rectangle 9"/>
            <xdr:cNvSpPr>
              <a:spLocks noChangeArrowheads="1"/>
            </xdr:cNvSpPr>
          </xdr:nvSpPr>
          <xdr:spPr bwMode="auto">
            <a:xfrm>
              <a:off x="790" y="1254"/>
              <a:ext cx="105" cy="69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400" b="1" i="0" strike="noStrike">
                  <a:solidFill>
                    <a:srgbClr val="000000"/>
                  </a:solidFill>
                  <a:latin typeface="Century Gothic"/>
                </a:rPr>
                <a:t>Rini</a:t>
              </a:r>
            </a:p>
          </xdr:txBody>
        </xdr:sp>
        <xdr:sp macro="" textlink="">
          <xdr:nvSpPr>
            <xdr:cNvPr id="14" name="Rectangle 10"/>
            <xdr:cNvSpPr>
              <a:spLocks noChangeArrowheads="1"/>
            </xdr:cNvSpPr>
          </xdr:nvSpPr>
          <xdr:spPr bwMode="auto">
            <a:xfrm>
              <a:off x="790" y="1231"/>
              <a:ext cx="105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Dibuat </a:t>
              </a:r>
            </a:p>
          </xdr:txBody>
        </xdr:sp>
      </xdr:grpSp>
      <xdr:grpSp>
        <xdr:nvGrpSpPr>
          <xdr:cNvPr id="4" name="Group 11"/>
          <xdr:cNvGrpSpPr>
            <a:grpSpLocks/>
          </xdr:cNvGrpSpPr>
        </xdr:nvGrpSpPr>
        <xdr:grpSpPr bwMode="auto">
          <a:xfrm>
            <a:off x="890" y="1231"/>
            <a:ext cx="83" cy="111"/>
            <a:chOff x="890" y="1231"/>
            <a:chExt cx="83" cy="111"/>
          </a:xfrm>
        </xdr:grpSpPr>
        <xdr:sp macro="" textlink="">
          <xdr:nvSpPr>
            <xdr:cNvPr id="9" name="Rectangle 12"/>
            <xdr:cNvSpPr>
              <a:spLocks noChangeArrowheads="1"/>
            </xdr:cNvSpPr>
          </xdr:nvSpPr>
          <xdr:spPr bwMode="auto">
            <a:xfrm>
              <a:off x="890" y="1319"/>
              <a:ext cx="83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Team Leader</a:t>
              </a:r>
            </a:p>
          </xdr:txBody>
        </xdr:sp>
        <xdr:sp macro="" textlink="">
          <xdr:nvSpPr>
            <xdr:cNvPr id="10" name="Rectangle 13"/>
            <xdr:cNvSpPr>
              <a:spLocks noChangeArrowheads="1"/>
            </xdr:cNvSpPr>
          </xdr:nvSpPr>
          <xdr:spPr bwMode="auto">
            <a:xfrm>
              <a:off x="890" y="1231"/>
              <a:ext cx="83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Diperiksa </a:t>
              </a:r>
            </a:p>
          </xdr:txBody>
        </xdr:sp>
        <xdr:sp macro="" textlink="">
          <xdr:nvSpPr>
            <xdr:cNvPr id="11" name="Rectangle 14"/>
            <xdr:cNvSpPr>
              <a:spLocks noChangeArrowheads="1"/>
            </xdr:cNvSpPr>
          </xdr:nvSpPr>
          <xdr:spPr bwMode="auto">
            <a:xfrm>
              <a:off x="890" y="1254"/>
              <a:ext cx="83" cy="69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400" b="1" i="0" strike="noStrike">
                  <a:solidFill>
                    <a:srgbClr val="000000"/>
                  </a:solidFill>
                  <a:latin typeface="Century Gothic"/>
                </a:rPr>
                <a:t>Wahyu</a:t>
              </a:r>
            </a:p>
          </xdr:txBody>
        </xdr:sp>
      </xdr:grpSp>
      <xdr:grpSp>
        <xdr:nvGrpSpPr>
          <xdr:cNvPr id="5" name="Group 15"/>
          <xdr:cNvGrpSpPr>
            <a:grpSpLocks/>
          </xdr:cNvGrpSpPr>
        </xdr:nvGrpSpPr>
        <xdr:grpSpPr bwMode="auto">
          <a:xfrm>
            <a:off x="973" y="1231"/>
            <a:ext cx="87" cy="111"/>
            <a:chOff x="975" y="1231"/>
            <a:chExt cx="87" cy="111"/>
          </a:xfrm>
        </xdr:grpSpPr>
        <xdr:sp macro="" textlink="">
          <xdr:nvSpPr>
            <xdr:cNvPr id="6" name="Rectangle 16"/>
            <xdr:cNvSpPr>
              <a:spLocks noChangeArrowheads="1"/>
            </xdr:cNvSpPr>
          </xdr:nvSpPr>
          <xdr:spPr bwMode="auto">
            <a:xfrm>
              <a:off x="975" y="1319"/>
              <a:ext cx="87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400" b="1" i="0" strike="noStrike">
                  <a:solidFill>
                    <a:srgbClr val="000000"/>
                  </a:solidFill>
                  <a:latin typeface="Century Gothic"/>
                </a:rPr>
                <a:t>Group leader</a:t>
              </a:r>
            </a:p>
          </xdr:txBody>
        </xdr:sp>
        <xdr:sp macro="" textlink="">
          <xdr:nvSpPr>
            <xdr:cNvPr id="7" name="Rectangle 17"/>
            <xdr:cNvSpPr>
              <a:spLocks noChangeArrowheads="1"/>
            </xdr:cNvSpPr>
          </xdr:nvSpPr>
          <xdr:spPr bwMode="auto">
            <a:xfrm>
              <a:off x="975" y="1231"/>
              <a:ext cx="87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Disetujui </a:t>
              </a:r>
            </a:p>
          </xdr:txBody>
        </xdr:sp>
        <xdr:sp macro="" textlink="">
          <xdr:nvSpPr>
            <xdr:cNvPr id="8" name="Rectangle 18"/>
            <xdr:cNvSpPr>
              <a:spLocks noChangeArrowheads="1"/>
            </xdr:cNvSpPr>
          </xdr:nvSpPr>
          <xdr:spPr bwMode="auto">
            <a:xfrm>
              <a:off x="975" y="1254"/>
              <a:ext cx="87" cy="69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400" b="1" i="0" strike="noStrike">
                  <a:solidFill>
                    <a:srgbClr val="000000"/>
                  </a:solidFill>
                  <a:latin typeface="Century Gothic"/>
                </a:rPr>
                <a:t>Ivo A</a:t>
              </a:r>
            </a:p>
          </xdr:txBody>
        </xdr:sp>
      </xdr:grpSp>
    </xdr:grpSp>
    <xdr:clientData/>
  </xdr:twoCellAnchor>
  <xdr:twoCellAnchor>
    <xdr:from>
      <xdr:col>1</xdr:col>
      <xdr:colOff>171066</xdr:colOff>
      <xdr:row>90</xdr:row>
      <xdr:rowOff>0</xdr:rowOff>
    </xdr:from>
    <xdr:to>
      <xdr:col>5</xdr:col>
      <xdr:colOff>485775</xdr:colOff>
      <xdr:row>91</xdr:row>
      <xdr:rowOff>38100</xdr:rowOff>
    </xdr:to>
    <xdr:sp macro="" textlink="">
      <xdr:nvSpPr>
        <xdr:cNvPr id="16" name="Rectangle 69"/>
        <xdr:cNvSpPr>
          <a:spLocks noChangeArrowheads="1"/>
        </xdr:cNvSpPr>
      </xdr:nvSpPr>
      <xdr:spPr bwMode="auto">
        <a:xfrm>
          <a:off x="675891" y="38566725"/>
          <a:ext cx="5572509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"/>
              <a:cs typeface="Arial"/>
            </a:rPr>
            <a:t>Keterangan revisi :</a:t>
          </a:r>
        </a:p>
        <a:p>
          <a:pPr algn="l" rtl="1">
            <a:defRPr sz="1000"/>
          </a:pPr>
          <a:endParaRPr lang="en-US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333375</xdr:colOff>
      <xdr:row>98</xdr:row>
      <xdr:rowOff>50800</xdr:rowOff>
    </xdr:from>
    <xdr:to>
      <xdr:col>6</xdr:col>
      <xdr:colOff>5419725</xdr:colOff>
      <xdr:row>99</xdr:row>
      <xdr:rowOff>146050</xdr:rowOff>
    </xdr:to>
    <xdr:grpSp>
      <xdr:nvGrpSpPr>
        <xdr:cNvPr id="17" name="Group 130"/>
        <xdr:cNvGrpSpPr>
          <a:grpSpLocks/>
        </xdr:cNvGrpSpPr>
      </xdr:nvGrpSpPr>
      <xdr:grpSpPr bwMode="auto">
        <a:xfrm>
          <a:off x="333375" y="40198675"/>
          <a:ext cx="13817600" cy="254000"/>
          <a:chOff x="0" y="1148"/>
          <a:chExt cx="696" cy="43"/>
        </a:xfrm>
      </xdr:grpSpPr>
      <xdr:sp macro="" textlink="">
        <xdr:nvSpPr>
          <xdr:cNvPr id="18" name="Text Box 98"/>
          <xdr:cNvSpPr txBox="1">
            <a:spLocks noChangeArrowheads="1"/>
          </xdr:cNvSpPr>
        </xdr:nvSpPr>
        <xdr:spPr bwMode="auto">
          <a:xfrm>
            <a:off x="0" y="1148"/>
            <a:ext cx="31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</a:t>
            </a:r>
          </a:p>
        </xdr:txBody>
      </xdr:sp>
      <xdr:sp macro="" textlink="">
        <xdr:nvSpPr>
          <xdr:cNvPr id="19" name="Text Box 99"/>
          <xdr:cNvSpPr txBox="1">
            <a:spLocks noChangeArrowheads="1"/>
          </xdr:cNvSpPr>
        </xdr:nvSpPr>
        <xdr:spPr bwMode="auto">
          <a:xfrm>
            <a:off x="116" y="1148"/>
            <a:ext cx="124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16/TI-R&amp;D/Prod/20</a:t>
            </a:r>
          </a:p>
        </xdr:txBody>
      </xdr:sp>
      <xdr:sp macro="" textlink="">
        <xdr:nvSpPr>
          <xdr:cNvPr id="20" name="Text Box 100"/>
          <xdr:cNvSpPr txBox="1">
            <a:spLocks noChangeArrowheads="1"/>
          </xdr:cNvSpPr>
        </xdr:nvSpPr>
        <xdr:spPr bwMode="auto">
          <a:xfrm>
            <a:off x="240" y="1148"/>
            <a:ext cx="456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Perubahan</a:t>
            </a:r>
            <a:r>
              <a:rPr lang="en-US" sz="14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packing case Kumi SD/FD </a:t>
            </a:r>
            <a:endParaRPr lang="en-US" sz="14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1" name="Text Box 101"/>
          <xdr:cNvSpPr txBox="1">
            <a:spLocks noChangeArrowheads="1"/>
          </xdr:cNvSpPr>
        </xdr:nvSpPr>
        <xdr:spPr bwMode="auto">
          <a:xfrm>
            <a:off x="31" y="1148"/>
            <a:ext cx="85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14/12/2020</a:t>
            </a:r>
          </a:p>
        </xdr:txBody>
      </xdr:sp>
    </xdr:grpSp>
    <xdr:clientData/>
  </xdr:twoCellAnchor>
  <xdr:twoCellAnchor>
    <xdr:from>
      <xdr:col>0</xdr:col>
      <xdr:colOff>333375</xdr:colOff>
      <xdr:row>91</xdr:row>
      <xdr:rowOff>95250</xdr:rowOff>
    </xdr:from>
    <xdr:to>
      <xdr:col>6</xdr:col>
      <xdr:colOff>5419725</xdr:colOff>
      <xdr:row>92</xdr:row>
      <xdr:rowOff>142875</xdr:rowOff>
    </xdr:to>
    <xdr:grpSp>
      <xdr:nvGrpSpPr>
        <xdr:cNvPr id="22" name="Group 129"/>
        <xdr:cNvGrpSpPr>
          <a:grpSpLocks/>
        </xdr:cNvGrpSpPr>
      </xdr:nvGrpSpPr>
      <xdr:grpSpPr bwMode="auto">
        <a:xfrm>
          <a:off x="333375" y="38877875"/>
          <a:ext cx="13817600" cy="301625"/>
          <a:chOff x="0" y="1120"/>
          <a:chExt cx="696" cy="29"/>
        </a:xfrm>
      </xdr:grpSpPr>
      <xdr:sp macro="" textlink="">
        <xdr:nvSpPr>
          <xdr:cNvPr id="23" name="Text Box 93"/>
          <xdr:cNvSpPr txBox="1">
            <a:spLocks noChangeArrowheads="1"/>
          </xdr:cNvSpPr>
        </xdr:nvSpPr>
        <xdr:spPr bwMode="auto">
          <a:xfrm>
            <a:off x="0" y="1120"/>
            <a:ext cx="31" cy="2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NO</a:t>
            </a:r>
          </a:p>
        </xdr:txBody>
      </xdr:sp>
      <xdr:sp macro="" textlink="">
        <xdr:nvSpPr>
          <xdr:cNvPr id="24" name="Text Box 94"/>
          <xdr:cNvSpPr txBox="1">
            <a:spLocks noChangeArrowheads="1"/>
          </xdr:cNvSpPr>
        </xdr:nvSpPr>
        <xdr:spPr bwMode="auto">
          <a:xfrm>
            <a:off x="240" y="1120"/>
            <a:ext cx="456" cy="2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Keterangan</a:t>
            </a:r>
          </a:p>
          <a:p>
            <a:pPr algn="ctr" rtl="1">
              <a:defRPr sz="1000"/>
            </a:pPr>
            <a:endParaRPr lang="en-US" sz="14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4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4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4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4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4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5" name="Text Box 95"/>
          <xdr:cNvSpPr txBox="1">
            <a:spLocks noChangeArrowheads="1"/>
          </xdr:cNvSpPr>
        </xdr:nvSpPr>
        <xdr:spPr bwMode="auto">
          <a:xfrm>
            <a:off x="116" y="1120"/>
            <a:ext cx="124" cy="2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No. Tech Info</a:t>
            </a:r>
          </a:p>
        </xdr:txBody>
      </xdr:sp>
      <xdr:sp macro="" textlink="">
        <xdr:nvSpPr>
          <xdr:cNvPr id="26" name="Text Box 96"/>
          <xdr:cNvSpPr txBox="1">
            <a:spLocks noChangeArrowheads="1"/>
          </xdr:cNvSpPr>
        </xdr:nvSpPr>
        <xdr:spPr bwMode="auto">
          <a:xfrm>
            <a:off x="31" y="1120"/>
            <a:ext cx="85" cy="2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Tanggal</a:t>
            </a:r>
          </a:p>
        </xdr:txBody>
      </xdr:sp>
    </xdr:grpSp>
    <xdr:clientData/>
  </xdr:twoCellAnchor>
  <xdr:twoCellAnchor>
    <xdr:from>
      <xdr:col>0</xdr:col>
      <xdr:colOff>333375</xdr:colOff>
      <xdr:row>92</xdr:row>
      <xdr:rowOff>133350</xdr:rowOff>
    </xdr:from>
    <xdr:to>
      <xdr:col>6</xdr:col>
      <xdr:colOff>5419725</xdr:colOff>
      <xdr:row>98</xdr:row>
      <xdr:rowOff>28575</xdr:rowOff>
    </xdr:to>
    <xdr:grpSp>
      <xdr:nvGrpSpPr>
        <xdr:cNvPr id="27" name="Group 130"/>
        <xdr:cNvGrpSpPr>
          <a:grpSpLocks/>
        </xdr:cNvGrpSpPr>
      </xdr:nvGrpSpPr>
      <xdr:grpSpPr bwMode="auto">
        <a:xfrm>
          <a:off x="333375" y="39169975"/>
          <a:ext cx="13817600" cy="1006475"/>
          <a:chOff x="0" y="1148"/>
          <a:chExt cx="696" cy="43"/>
        </a:xfrm>
      </xdr:grpSpPr>
      <xdr:sp macro="" textlink="">
        <xdr:nvSpPr>
          <xdr:cNvPr id="28" name="Text Box 98"/>
          <xdr:cNvSpPr txBox="1">
            <a:spLocks noChangeArrowheads="1"/>
          </xdr:cNvSpPr>
        </xdr:nvSpPr>
        <xdr:spPr bwMode="auto">
          <a:xfrm>
            <a:off x="0" y="1148"/>
            <a:ext cx="31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29" name="Text Box 99"/>
          <xdr:cNvSpPr txBox="1">
            <a:spLocks noChangeArrowheads="1"/>
          </xdr:cNvSpPr>
        </xdr:nvSpPr>
        <xdr:spPr bwMode="auto">
          <a:xfrm>
            <a:off x="116" y="1148"/>
            <a:ext cx="124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28/TI-R&amp;D/Prod/18</a:t>
            </a:r>
          </a:p>
        </xdr:txBody>
      </xdr:sp>
      <xdr:sp macro="" textlink="">
        <xdr:nvSpPr>
          <xdr:cNvPr id="30" name="Text Box 100"/>
          <xdr:cNvSpPr txBox="1">
            <a:spLocks noChangeArrowheads="1"/>
          </xdr:cNvSpPr>
        </xdr:nvSpPr>
        <xdr:spPr bwMode="auto">
          <a:xfrm>
            <a:off x="240" y="1148"/>
            <a:ext cx="456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1. Plain washer &amp; spring washer M6 pada frame joint assy sebanyak</a:t>
            </a:r>
            <a:r>
              <a:rPr lang="en-US" sz="14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@8 </a:t>
            </a:r>
          </a:p>
          <a:p>
            <a:pPr algn="l" rtl="1">
              <a:defRPr sz="1000"/>
            </a:pPr>
            <a:r>
              <a:rPr lang="en-US" sz="14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   pcs dihilangkan</a:t>
            </a:r>
            <a:endParaRPr lang="en-US" sz="14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2. Rel laci drawer 1 (rel laci roda RLH 400 mm) &amp; Rel laci drawer 2 (rel </a:t>
            </a:r>
          </a:p>
          <a:p>
            <a:pPr algn="l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    laci FE37 40 cm) diganti menjadi rel laci 400 mm sebanyak 2 set </a:t>
            </a:r>
          </a:p>
          <a:p>
            <a:pPr algn="l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3. Penambahan</a:t>
            </a:r>
            <a:r>
              <a:rPr lang="en-US" sz="14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stoper plate</a:t>
            </a:r>
            <a:endParaRPr lang="en-US" sz="14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4. Penambahan screw untuk stoper plate M3 x 8</a:t>
            </a:r>
          </a:p>
          <a:p>
            <a:pPr algn="l" rtl="1">
              <a:defRPr sz="1000"/>
            </a:pPr>
            <a:endParaRPr lang="en-US" sz="14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" name="Text Box 101"/>
          <xdr:cNvSpPr txBox="1">
            <a:spLocks noChangeArrowheads="1"/>
          </xdr:cNvSpPr>
        </xdr:nvSpPr>
        <xdr:spPr bwMode="auto">
          <a:xfrm>
            <a:off x="31" y="1148"/>
            <a:ext cx="85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14/08/2018</a:t>
            </a:r>
          </a:p>
        </xdr:txBody>
      </xdr:sp>
    </xdr:grpSp>
    <xdr:clientData/>
  </xdr:twoCellAnchor>
  <xdr:twoCellAnchor>
    <xdr:from>
      <xdr:col>0</xdr:col>
      <xdr:colOff>333375</xdr:colOff>
      <xdr:row>100</xdr:row>
      <xdr:rowOff>3174</xdr:rowOff>
    </xdr:from>
    <xdr:to>
      <xdr:col>6</xdr:col>
      <xdr:colOff>5419725</xdr:colOff>
      <xdr:row>103</xdr:row>
      <xdr:rowOff>31749</xdr:rowOff>
    </xdr:to>
    <xdr:grpSp>
      <xdr:nvGrpSpPr>
        <xdr:cNvPr id="32" name="Group 130"/>
        <xdr:cNvGrpSpPr>
          <a:grpSpLocks/>
        </xdr:cNvGrpSpPr>
      </xdr:nvGrpSpPr>
      <xdr:grpSpPr bwMode="auto">
        <a:xfrm>
          <a:off x="333375" y="40468549"/>
          <a:ext cx="13817600" cy="504825"/>
          <a:chOff x="0" y="1148"/>
          <a:chExt cx="696" cy="43"/>
        </a:xfrm>
      </xdr:grpSpPr>
      <xdr:sp macro="" textlink="">
        <xdr:nvSpPr>
          <xdr:cNvPr id="33" name="Text Box 98"/>
          <xdr:cNvSpPr txBox="1">
            <a:spLocks noChangeArrowheads="1"/>
          </xdr:cNvSpPr>
        </xdr:nvSpPr>
        <xdr:spPr bwMode="auto">
          <a:xfrm>
            <a:off x="0" y="1148"/>
            <a:ext cx="31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3</a:t>
            </a:r>
          </a:p>
        </xdr:txBody>
      </xdr:sp>
      <xdr:sp macro="" textlink="">
        <xdr:nvSpPr>
          <xdr:cNvPr id="34" name="Text Box 99"/>
          <xdr:cNvSpPr txBox="1">
            <a:spLocks noChangeArrowheads="1"/>
          </xdr:cNvSpPr>
        </xdr:nvSpPr>
        <xdr:spPr bwMode="auto">
          <a:xfrm>
            <a:off x="116" y="1148"/>
            <a:ext cx="124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17/TI-R&amp;D/Prod/20</a:t>
            </a:r>
          </a:p>
        </xdr:txBody>
      </xdr:sp>
      <xdr:sp macro="" textlink="">
        <xdr:nvSpPr>
          <xdr:cNvPr id="35" name="Text Box 100"/>
          <xdr:cNvSpPr txBox="1">
            <a:spLocks noChangeArrowheads="1"/>
          </xdr:cNvSpPr>
        </xdr:nvSpPr>
        <xdr:spPr bwMode="auto">
          <a:xfrm>
            <a:off x="240" y="1148"/>
            <a:ext cx="456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4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Perubahan bolt meubel for front board yang awalnya  M6 x 30 menjadi M6 x 25 dan penambahan flange nut M6 sebanyak 4 pcs </a:t>
            </a:r>
            <a:endParaRPr lang="en-US" sz="14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6" name="Text Box 101"/>
          <xdr:cNvSpPr txBox="1">
            <a:spLocks noChangeArrowheads="1"/>
          </xdr:cNvSpPr>
        </xdr:nvSpPr>
        <xdr:spPr bwMode="auto">
          <a:xfrm>
            <a:off x="31" y="1148"/>
            <a:ext cx="85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14/12/2020</a:t>
            </a:r>
          </a:p>
        </xdr:txBody>
      </xdr:sp>
    </xdr:grpSp>
    <xdr:clientData/>
  </xdr:twoCellAnchor>
  <xdr:twoCellAnchor>
    <xdr:from>
      <xdr:col>0</xdr:col>
      <xdr:colOff>323732</xdr:colOff>
      <xdr:row>111</xdr:row>
      <xdr:rowOff>16365</xdr:rowOff>
    </xdr:from>
    <xdr:to>
      <xdr:col>6</xdr:col>
      <xdr:colOff>5410082</xdr:colOff>
      <xdr:row>113</xdr:row>
      <xdr:rowOff>50207</xdr:rowOff>
    </xdr:to>
    <xdr:grpSp>
      <xdr:nvGrpSpPr>
        <xdr:cNvPr id="37" name="Group 130"/>
        <xdr:cNvGrpSpPr>
          <a:grpSpLocks/>
        </xdr:cNvGrpSpPr>
      </xdr:nvGrpSpPr>
      <xdr:grpSpPr bwMode="auto">
        <a:xfrm>
          <a:off x="323732" y="42513740"/>
          <a:ext cx="13817600" cy="351342"/>
          <a:chOff x="0" y="1148"/>
          <a:chExt cx="696" cy="44"/>
        </a:xfrm>
      </xdr:grpSpPr>
      <xdr:sp macro="" textlink="">
        <xdr:nvSpPr>
          <xdr:cNvPr id="38" name="Text Box 98"/>
          <xdr:cNvSpPr txBox="1">
            <a:spLocks noChangeArrowheads="1"/>
          </xdr:cNvSpPr>
        </xdr:nvSpPr>
        <xdr:spPr bwMode="auto">
          <a:xfrm>
            <a:off x="0" y="1148"/>
            <a:ext cx="31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8</a:t>
            </a:r>
          </a:p>
        </xdr:txBody>
      </xdr:sp>
      <xdr:sp macro="" textlink="">
        <xdr:nvSpPr>
          <xdr:cNvPr id="39" name="Text Box 99"/>
          <xdr:cNvSpPr txBox="1">
            <a:spLocks noChangeArrowheads="1"/>
          </xdr:cNvSpPr>
        </xdr:nvSpPr>
        <xdr:spPr bwMode="auto">
          <a:xfrm>
            <a:off x="116" y="1148"/>
            <a:ext cx="124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11/TI-R&amp;D/Prod/23</a:t>
            </a:r>
          </a:p>
        </xdr:txBody>
      </xdr:sp>
      <xdr:sp macro="" textlink="">
        <xdr:nvSpPr>
          <xdr:cNvPr id="40" name="Text Box 100"/>
          <xdr:cNvSpPr txBox="1">
            <a:spLocks noChangeArrowheads="1"/>
          </xdr:cNvSpPr>
        </xdr:nvSpPr>
        <xdr:spPr bwMode="auto">
          <a:xfrm>
            <a:off x="240" y="1148"/>
            <a:ext cx="456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4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Penambahan gromet sebanyak 1 Pcs untuk produk Kumi FD </a:t>
            </a:r>
            <a:endParaRPr lang="en-US" sz="14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1" name="Text Box 101"/>
          <xdr:cNvSpPr txBox="1">
            <a:spLocks noChangeArrowheads="1"/>
          </xdr:cNvSpPr>
        </xdr:nvSpPr>
        <xdr:spPr bwMode="auto">
          <a:xfrm>
            <a:off x="31" y="1148"/>
            <a:ext cx="85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05/05/2023</a:t>
            </a:r>
          </a:p>
        </xdr:txBody>
      </xdr:sp>
    </xdr:grpSp>
    <xdr:clientData/>
  </xdr:twoCellAnchor>
  <xdr:twoCellAnchor>
    <xdr:from>
      <xdr:col>0</xdr:col>
      <xdr:colOff>333374</xdr:colOff>
      <xdr:row>103</xdr:row>
      <xdr:rowOff>47617</xdr:rowOff>
    </xdr:from>
    <xdr:to>
      <xdr:col>6</xdr:col>
      <xdr:colOff>5415338</xdr:colOff>
      <xdr:row>105</xdr:row>
      <xdr:rowOff>22984</xdr:rowOff>
    </xdr:to>
    <xdr:grpSp>
      <xdr:nvGrpSpPr>
        <xdr:cNvPr id="42" name="Group 130"/>
        <xdr:cNvGrpSpPr>
          <a:grpSpLocks/>
        </xdr:cNvGrpSpPr>
      </xdr:nvGrpSpPr>
      <xdr:grpSpPr bwMode="auto">
        <a:xfrm>
          <a:off x="333374" y="40989242"/>
          <a:ext cx="13813214" cy="435742"/>
          <a:chOff x="0" y="1148"/>
          <a:chExt cx="696" cy="44"/>
        </a:xfrm>
      </xdr:grpSpPr>
      <xdr:sp macro="" textlink="">
        <xdr:nvSpPr>
          <xdr:cNvPr id="43" name="Text Box 98"/>
          <xdr:cNvSpPr txBox="1">
            <a:spLocks noChangeArrowheads="1"/>
          </xdr:cNvSpPr>
        </xdr:nvSpPr>
        <xdr:spPr bwMode="auto">
          <a:xfrm>
            <a:off x="0" y="1148"/>
            <a:ext cx="31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4</a:t>
            </a:r>
          </a:p>
        </xdr:txBody>
      </xdr:sp>
      <xdr:sp macro="" textlink="">
        <xdr:nvSpPr>
          <xdr:cNvPr id="44" name="Text Box 99"/>
          <xdr:cNvSpPr txBox="1">
            <a:spLocks noChangeArrowheads="1"/>
          </xdr:cNvSpPr>
        </xdr:nvSpPr>
        <xdr:spPr bwMode="auto">
          <a:xfrm>
            <a:off x="116" y="1148"/>
            <a:ext cx="124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12/TI-R&amp;D/Prod/21</a:t>
            </a:r>
          </a:p>
        </xdr:txBody>
      </xdr:sp>
      <xdr:sp macro="" textlink="">
        <xdr:nvSpPr>
          <xdr:cNvPr id="45" name="Text Box 100"/>
          <xdr:cNvSpPr txBox="1">
            <a:spLocks noChangeArrowheads="1"/>
          </xdr:cNvSpPr>
        </xdr:nvSpPr>
        <xdr:spPr bwMode="auto">
          <a:xfrm>
            <a:off x="240" y="1148"/>
            <a:ext cx="456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Perubahan</a:t>
            </a:r>
            <a:r>
              <a:rPr lang="en-US" sz="14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frame joint dan front board kumi series</a:t>
            </a:r>
            <a:endParaRPr lang="en-US" sz="14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6" name="Text Box 101"/>
          <xdr:cNvSpPr txBox="1">
            <a:spLocks noChangeArrowheads="1"/>
          </xdr:cNvSpPr>
        </xdr:nvSpPr>
        <xdr:spPr bwMode="auto">
          <a:xfrm>
            <a:off x="31" y="1148"/>
            <a:ext cx="85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23/07/2021</a:t>
            </a:r>
          </a:p>
        </xdr:txBody>
      </xdr:sp>
    </xdr:grpSp>
    <xdr:clientData/>
  </xdr:twoCellAnchor>
  <xdr:twoCellAnchor>
    <xdr:from>
      <xdr:col>0</xdr:col>
      <xdr:colOff>323857</xdr:colOff>
      <xdr:row>105</xdr:row>
      <xdr:rowOff>29306</xdr:rowOff>
    </xdr:from>
    <xdr:to>
      <xdr:col>6</xdr:col>
      <xdr:colOff>5405821</xdr:colOff>
      <xdr:row>107</xdr:row>
      <xdr:rowOff>138618</xdr:rowOff>
    </xdr:to>
    <xdr:grpSp>
      <xdr:nvGrpSpPr>
        <xdr:cNvPr id="47" name="Group 130"/>
        <xdr:cNvGrpSpPr>
          <a:grpSpLocks/>
        </xdr:cNvGrpSpPr>
      </xdr:nvGrpSpPr>
      <xdr:grpSpPr bwMode="auto">
        <a:xfrm>
          <a:off x="323857" y="41431306"/>
          <a:ext cx="13813214" cy="426812"/>
          <a:chOff x="0" y="1148"/>
          <a:chExt cx="696" cy="44"/>
        </a:xfrm>
      </xdr:grpSpPr>
      <xdr:sp macro="" textlink="">
        <xdr:nvSpPr>
          <xdr:cNvPr id="48" name="Text Box 98"/>
          <xdr:cNvSpPr txBox="1">
            <a:spLocks noChangeArrowheads="1"/>
          </xdr:cNvSpPr>
        </xdr:nvSpPr>
        <xdr:spPr bwMode="auto">
          <a:xfrm>
            <a:off x="0" y="1148"/>
            <a:ext cx="31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5</a:t>
            </a:r>
          </a:p>
        </xdr:txBody>
      </xdr:sp>
      <xdr:sp macro="" textlink="">
        <xdr:nvSpPr>
          <xdr:cNvPr id="49" name="Text Box 99"/>
          <xdr:cNvSpPr txBox="1">
            <a:spLocks noChangeArrowheads="1"/>
          </xdr:cNvSpPr>
        </xdr:nvSpPr>
        <xdr:spPr bwMode="auto">
          <a:xfrm>
            <a:off x="116" y="1148"/>
            <a:ext cx="124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14/TI-R&amp;D/Prod/21</a:t>
            </a:r>
          </a:p>
        </xdr:txBody>
      </xdr:sp>
      <xdr:sp macro="" textlink="">
        <xdr:nvSpPr>
          <xdr:cNvPr id="50" name="Text Box 100"/>
          <xdr:cNvSpPr txBox="1">
            <a:spLocks noChangeArrowheads="1"/>
          </xdr:cNvSpPr>
        </xdr:nvSpPr>
        <xdr:spPr bwMode="auto">
          <a:xfrm>
            <a:off x="240" y="1148"/>
            <a:ext cx="456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Perubahan metoda packing drawer kumi FD &amp; penambahan komponen plate</a:t>
            </a:r>
          </a:p>
        </xdr:txBody>
      </xdr:sp>
      <xdr:sp macro="" textlink="">
        <xdr:nvSpPr>
          <xdr:cNvPr id="51" name="Text Box 101"/>
          <xdr:cNvSpPr txBox="1">
            <a:spLocks noChangeArrowheads="1"/>
          </xdr:cNvSpPr>
        </xdr:nvSpPr>
        <xdr:spPr bwMode="auto">
          <a:xfrm>
            <a:off x="31" y="1148"/>
            <a:ext cx="85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06/08/2021</a:t>
            </a:r>
          </a:p>
        </xdr:txBody>
      </xdr:sp>
    </xdr:grpSp>
    <xdr:clientData/>
  </xdr:twoCellAnchor>
  <xdr:twoCellAnchor>
    <xdr:from>
      <xdr:col>0</xdr:col>
      <xdr:colOff>322882</xdr:colOff>
      <xdr:row>107</xdr:row>
      <xdr:rowOff>80723</xdr:rowOff>
    </xdr:from>
    <xdr:to>
      <xdr:col>6</xdr:col>
      <xdr:colOff>5409232</xdr:colOff>
      <xdr:row>109</xdr:row>
      <xdr:rowOff>106504</xdr:rowOff>
    </xdr:to>
    <xdr:grpSp>
      <xdr:nvGrpSpPr>
        <xdr:cNvPr id="52" name="Group 130"/>
        <xdr:cNvGrpSpPr>
          <a:grpSpLocks/>
        </xdr:cNvGrpSpPr>
      </xdr:nvGrpSpPr>
      <xdr:grpSpPr bwMode="auto">
        <a:xfrm>
          <a:off x="322882" y="41800223"/>
          <a:ext cx="13817600" cy="343281"/>
          <a:chOff x="0" y="1148"/>
          <a:chExt cx="696" cy="43"/>
        </a:xfrm>
      </xdr:grpSpPr>
      <xdr:sp macro="" textlink="">
        <xdr:nvSpPr>
          <xdr:cNvPr id="53" name="Text Box 98"/>
          <xdr:cNvSpPr txBox="1">
            <a:spLocks noChangeArrowheads="1"/>
          </xdr:cNvSpPr>
        </xdr:nvSpPr>
        <xdr:spPr bwMode="auto">
          <a:xfrm>
            <a:off x="0" y="1148"/>
            <a:ext cx="31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6</a:t>
            </a:r>
          </a:p>
        </xdr:txBody>
      </xdr:sp>
      <xdr:sp macro="" textlink="">
        <xdr:nvSpPr>
          <xdr:cNvPr id="54" name="Text Box 99"/>
          <xdr:cNvSpPr txBox="1">
            <a:spLocks noChangeArrowheads="1"/>
          </xdr:cNvSpPr>
        </xdr:nvSpPr>
        <xdr:spPr bwMode="auto">
          <a:xfrm>
            <a:off x="116" y="1148"/>
            <a:ext cx="124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16/TI-R&amp;D/Prod/22</a:t>
            </a:r>
          </a:p>
        </xdr:txBody>
      </xdr:sp>
      <xdr:sp macro="" textlink="">
        <xdr:nvSpPr>
          <xdr:cNvPr id="55" name="Text Box 100"/>
          <xdr:cNvSpPr txBox="1">
            <a:spLocks noChangeArrowheads="1"/>
          </xdr:cNvSpPr>
        </xdr:nvSpPr>
        <xdr:spPr bwMode="auto">
          <a:xfrm>
            <a:off x="240" y="1148"/>
            <a:ext cx="456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4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Penambahan label joint frame</a:t>
            </a:r>
            <a:endParaRPr lang="en-US" sz="14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56" name="Text Box 101"/>
          <xdr:cNvSpPr txBox="1">
            <a:spLocks noChangeArrowheads="1"/>
          </xdr:cNvSpPr>
        </xdr:nvSpPr>
        <xdr:spPr bwMode="auto">
          <a:xfrm>
            <a:off x="31" y="1148"/>
            <a:ext cx="85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24/11/2022</a:t>
            </a:r>
          </a:p>
        </xdr:txBody>
      </xdr:sp>
    </xdr:grpSp>
    <xdr:clientData/>
  </xdr:twoCellAnchor>
  <xdr:twoCellAnchor>
    <xdr:from>
      <xdr:col>0</xdr:col>
      <xdr:colOff>322882</xdr:colOff>
      <xdr:row>109</xdr:row>
      <xdr:rowOff>113011</xdr:rowOff>
    </xdr:from>
    <xdr:to>
      <xdr:col>6</xdr:col>
      <xdr:colOff>5409232</xdr:colOff>
      <xdr:row>111</xdr:row>
      <xdr:rowOff>9639</xdr:rowOff>
    </xdr:to>
    <xdr:grpSp>
      <xdr:nvGrpSpPr>
        <xdr:cNvPr id="57" name="Group 130"/>
        <xdr:cNvGrpSpPr>
          <a:grpSpLocks/>
        </xdr:cNvGrpSpPr>
      </xdr:nvGrpSpPr>
      <xdr:grpSpPr bwMode="auto">
        <a:xfrm>
          <a:off x="322882" y="42150011"/>
          <a:ext cx="13817600" cy="357003"/>
          <a:chOff x="0" y="1148"/>
          <a:chExt cx="696" cy="43"/>
        </a:xfrm>
      </xdr:grpSpPr>
      <xdr:sp macro="" textlink="">
        <xdr:nvSpPr>
          <xdr:cNvPr id="58" name="Text Box 98"/>
          <xdr:cNvSpPr txBox="1">
            <a:spLocks noChangeArrowheads="1"/>
          </xdr:cNvSpPr>
        </xdr:nvSpPr>
        <xdr:spPr bwMode="auto">
          <a:xfrm>
            <a:off x="0" y="1148"/>
            <a:ext cx="31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7</a:t>
            </a:r>
          </a:p>
        </xdr:txBody>
      </xdr:sp>
      <xdr:sp macro="" textlink="">
        <xdr:nvSpPr>
          <xdr:cNvPr id="59" name="Text Box 99"/>
          <xdr:cNvSpPr txBox="1">
            <a:spLocks noChangeArrowheads="1"/>
          </xdr:cNvSpPr>
        </xdr:nvSpPr>
        <xdr:spPr bwMode="auto">
          <a:xfrm>
            <a:off x="116" y="1148"/>
            <a:ext cx="124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05/TI-R&amp;D/Prod/23</a:t>
            </a:r>
          </a:p>
        </xdr:txBody>
      </xdr:sp>
      <xdr:sp macro="" textlink="">
        <xdr:nvSpPr>
          <xdr:cNvPr id="60" name="Text Box 100"/>
          <xdr:cNvSpPr txBox="1">
            <a:spLocks noChangeArrowheads="1"/>
          </xdr:cNvSpPr>
        </xdr:nvSpPr>
        <xdr:spPr bwMode="auto">
          <a:xfrm>
            <a:off x="240" y="1148"/>
            <a:ext cx="456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4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Penambahan finishing &amp; diameter lubang angke L shirai 1855</a:t>
            </a:r>
            <a:endParaRPr lang="en-US" sz="14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61" name="Text Box 101"/>
          <xdr:cNvSpPr txBox="1">
            <a:spLocks noChangeArrowheads="1"/>
          </xdr:cNvSpPr>
        </xdr:nvSpPr>
        <xdr:spPr bwMode="auto">
          <a:xfrm>
            <a:off x="31" y="1148"/>
            <a:ext cx="85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13/02/2023</a:t>
            </a:r>
          </a:p>
        </xdr:txBody>
      </xdr:sp>
    </xdr:grpSp>
    <xdr:clientData/>
  </xdr:twoCellAnchor>
  <xdr:twoCellAnchor>
    <xdr:from>
      <xdr:col>0</xdr:col>
      <xdr:colOff>322881</xdr:colOff>
      <xdr:row>113</xdr:row>
      <xdr:rowOff>48433</xdr:rowOff>
    </xdr:from>
    <xdr:to>
      <xdr:col>6</xdr:col>
      <xdr:colOff>5408261</xdr:colOff>
      <xdr:row>116</xdr:row>
      <xdr:rowOff>5304</xdr:rowOff>
    </xdr:to>
    <xdr:grpSp>
      <xdr:nvGrpSpPr>
        <xdr:cNvPr id="62" name="Group 130"/>
        <xdr:cNvGrpSpPr>
          <a:grpSpLocks/>
        </xdr:cNvGrpSpPr>
      </xdr:nvGrpSpPr>
      <xdr:grpSpPr bwMode="auto">
        <a:xfrm>
          <a:off x="322881" y="42863308"/>
          <a:ext cx="13816630" cy="433121"/>
          <a:chOff x="0" y="1148"/>
          <a:chExt cx="696" cy="45"/>
        </a:xfrm>
      </xdr:grpSpPr>
      <xdr:sp macro="" textlink="">
        <xdr:nvSpPr>
          <xdr:cNvPr id="63" name="Text Box 98"/>
          <xdr:cNvSpPr txBox="1">
            <a:spLocks noChangeArrowheads="1"/>
          </xdr:cNvSpPr>
        </xdr:nvSpPr>
        <xdr:spPr bwMode="auto">
          <a:xfrm>
            <a:off x="0" y="1148"/>
            <a:ext cx="31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9</a:t>
            </a:r>
          </a:p>
        </xdr:txBody>
      </xdr:sp>
      <xdr:sp macro="" textlink="">
        <xdr:nvSpPr>
          <xdr:cNvPr id="64" name="Text Box 99"/>
          <xdr:cNvSpPr txBox="1">
            <a:spLocks noChangeArrowheads="1"/>
          </xdr:cNvSpPr>
        </xdr:nvSpPr>
        <xdr:spPr bwMode="auto">
          <a:xfrm>
            <a:off x="116" y="1148"/>
            <a:ext cx="124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29/TI-R&amp;D/Prod/24</a:t>
            </a:r>
          </a:p>
        </xdr:txBody>
      </xdr:sp>
      <xdr:sp macro="" textlink="">
        <xdr:nvSpPr>
          <xdr:cNvPr id="65" name="Text Box 100"/>
          <xdr:cNvSpPr txBox="1">
            <a:spLocks noChangeArrowheads="1"/>
          </xdr:cNvSpPr>
        </xdr:nvSpPr>
        <xdr:spPr bwMode="auto">
          <a:xfrm>
            <a:off x="240" y="1148"/>
            <a:ext cx="456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Perubahan</a:t>
            </a:r>
            <a:r>
              <a:rPr lang="en-US" sz="14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packing tape coklat menjadi lakban bening printing Chitose</a:t>
            </a:r>
            <a:endParaRPr lang="en-US" sz="14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66" name="Text Box 101"/>
          <xdr:cNvSpPr txBox="1">
            <a:spLocks noChangeArrowheads="1"/>
          </xdr:cNvSpPr>
        </xdr:nvSpPr>
        <xdr:spPr bwMode="auto">
          <a:xfrm>
            <a:off x="31" y="1148"/>
            <a:ext cx="85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18/12/2024</a:t>
            </a:r>
          </a:p>
        </xdr:txBody>
      </xdr:sp>
    </xdr:grpSp>
    <xdr:clientData/>
  </xdr:twoCellAnchor>
  <xdr:twoCellAnchor>
    <xdr:from>
      <xdr:col>0</xdr:col>
      <xdr:colOff>317499</xdr:colOff>
      <xdr:row>116</xdr:row>
      <xdr:rowOff>0</xdr:rowOff>
    </xdr:from>
    <xdr:to>
      <xdr:col>6</xdr:col>
      <xdr:colOff>5413374</xdr:colOff>
      <xdr:row>119</xdr:row>
      <xdr:rowOff>95250</xdr:rowOff>
    </xdr:to>
    <xdr:grpSp>
      <xdr:nvGrpSpPr>
        <xdr:cNvPr id="67" name="Group 130"/>
        <xdr:cNvGrpSpPr>
          <a:grpSpLocks/>
        </xdr:cNvGrpSpPr>
      </xdr:nvGrpSpPr>
      <xdr:grpSpPr bwMode="auto">
        <a:xfrm>
          <a:off x="317499" y="43291125"/>
          <a:ext cx="13827125" cy="571500"/>
          <a:chOff x="0" y="1148"/>
          <a:chExt cx="696" cy="45"/>
        </a:xfrm>
      </xdr:grpSpPr>
      <xdr:sp macro="" textlink="">
        <xdr:nvSpPr>
          <xdr:cNvPr id="68" name="Text Box 98"/>
          <xdr:cNvSpPr txBox="1">
            <a:spLocks noChangeArrowheads="1"/>
          </xdr:cNvSpPr>
        </xdr:nvSpPr>
        <xdr:spPr bwMode="auto">
          <a:xfrm>
            <a:off x="0" y="1148"/>
            <a:ext cx="31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10</a:t>
            </a:r>
          </a:p>
        </xdr:txBody>
      </xdr:sp>
      <xdr:sp macro="" textlink="">
        <xdr:nvSpPr>
          <xdr:cNvPr id="69" name="Text Box 99"/>
          <xdr:cNvSpPr txBox="1">
            <a:spLocks noChangeArrowheads="1"/>
          </xdr:cNvSpPr>
        </xdr:nvSpPr>
        <xdr:spPr bwMode="auto">
          <a:xfrm>
            <a:off x="116" y="1148"/>
            <a:ext cx="124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/TI-R&amp;D/Prod/25</a:t>
            </a:r>
          </a:p>
        </xdr:txBody>
      </xdr:sp>
      <xdr:sp macro="" textlink="">
        <xdr:nvSpPr>
          <xdr:cNvPr id="70" name="Text Box 100"/>
          <xdr:cNvSpPr txBox="1">
            <a:spLocks noChangeArrowheads="1"/>
          </xdr:cNvSpPr>
        </xdr:nvSpPr>
        <xdr:spPr bwMode="auto">
          <a:xfrm>
            <a:off x="240" y="1148"/>
            <a:ext cx="456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Perubahan panjang pipa 50/25 x 1.2 karena ada perubahan proses pipa yang awalnya cutting size menjadi laser cutting</a:t>
            </a:r>
          </a:p>
        </xdr:txBody>
      </xdr:sp>
      <xdr:sp macro="" textlink="">
        <xdr:nvSpPr>
          <xdr:cNvPr id="71" name="Text Box 101"/>
          <xdr:cNvSpPr txBox="1">
            <a:spLocks noChangeArrowheads="1"/>
          </xdr:cNvSpPr>
        </xdr:nvSpPr>
        <xdr:spPr bwMode="auto">
          <a:xfrm>
            <a:off x="31" y="1148"/>
            <a:ext cx="85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06/05/2025</a:t>
            </a:r>
          </a:p>
        </xdr:txBody>
      </xdr:sp>
    </xdr:grpSp>
    <xdr:clientData/>
  </xdr:twoCellAnchor>
  <xdr:twoCellAnchor editAs="oneCell">
    <xdr:from>
      <xdr:col>10</xdr:col>
      <xdr:colOff>1238251</xdr:colOff>
      <xdr:row>1</xdr:row>
      <xdr:rowOff>31750</xdr:rowOff>
    </xdr:from>
    <xdr:to>
      <xdr:col>12</xdr:col>
      <xdr:colOff>2244726</xdr:colOff>
      <xdr:row>8</xdr:row>
      <xdr:rowOff>99392</xdr:rowOff>
    </xdr:to>
    <xdr:pic>
      <xdr:nvPicPr>
        <xdr:cNvPr id="72" name="Picture 16" descr="Konvensional Desk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055" t="5833" r="11389" b="4791"/>
        <a:stretch>
          <a:fillRect/>
        </a:stretch>
      </xdr:blipFill>
      <xdr:spPr bwMode="auto">
        <a:xfrm>
          <a:off x="17589501" y="285750"/>
          <a:ext cx="2451100" cy="18138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141</xdr:row>
      <xdr:rowOff>180975</xdr:rowOff>
    </xdr:from>
    <xdr:to>
      <xdr:col>4</xdr:col>
      <xdr:colOff>485775</xdr:colOff>
      <xdr:row>143</xdr:row>
      <xdr:rowOff>38100</xdr:rowOff>
    </xdr:to>
    <xdr:grpSp>
      <xdr:nvGrpSpPr>
        <xdr:cNvPr id="3" name="Group 68"/>
        <xdr:cNvGrpSpPr>
          <a:grpSpLocks/>
        </xdr:cNvGrpSpPr>
      </xdr:nvGrpSpPr>
      <xdr:grpSpPr bwMode="auto">
        <a:xfrm>
          <a:off x="76200" y="50873767"/>
          <a:ext cx="4553569" cy="339560"/>
          <a:chOff x="158" y="15160"/>
          <a:chExt cx="215" cy="26"/>
        </a:xfrm>
      </xdr:grpSpPr>
      <xdr:sp macro="" textlink="">
        <xdr:nvSpPr>
          <xdr:cNvPr id="4" name="Rectangle 69"/>
          <xdr:cNvSpPr>
            <a:spLocks noChangeArrowheads="1"/>
          </xdr:cNvSpPr>
        </xdr:nvSpPr>
        <xdr:spPr bwMode="auto">
          <a:xfrm>
            <a:off x="179" y="15160"/>
            <a:ext cx="194" cy="2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rial"/>
                <a:cs typeface="Arial"/>
              </a:rPr>
              <a:t>Keterangan revisi :</a:t>
            </a:r>
          </a:p>
          <a:p>
            <a:pPr algn="l" rtl="1">
              <a:defRPr sz="1000"/>
            </a:pPr>
            <a:endParaRPr lang="en-US" sz="14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5" name="AutoShape 70"/>
          <xdr:cNvSpPr>
            <a:spLocks noChangeArrowheads="1"/>
          </xdr:cNvSpPr>
        </xdr:nvSpPr>
        <xdr:spPr bwMode="auto">
          <a:xfrm rot="5400000">
            <a:off x="160" y="15168"/>
            <a:ext cx="9" cy="14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38100</xdr:colOff>
      <xdr:row>142</xdr:row>
      <xdr:rowOff>228600</xdr:rowOff>
    </xdr:from>
    <xdr:to>
      <xdr:col>6</xdr:col>
      <xdr:colOff>419100</xdr:colOff>
      <xdr:row>144</xdr:row>
      <xdr:rowOff>0</xdr:rowOff>
    </xdr:to>
    <xdr:grpSp>
      <xdr:nvGrpSpPr>
        <xdr:cNvPr id="6" name="Group 72"/>
        <xdr:cNvGrpSpPr>
          <a:grpSpLocks/>
        </xdr:cNvGrpSpPr>
      </xdr:nvGrpSpPr>
      <xdr:grpSpPr bwMode="auto">
        <a:xfrm>
          <a:off x="38100" y="51144055"/>
          <a:ext cx="11971812" cy="266205"/>
          <a:chOff x="44" y="4721"/>
          <a:chExt cx="837" cy="25"/>
        </a:xfrm>
      </xdr:grpSpPr>
      <xdr:sp macro="" textlink="">
        <xdr:nvSpPr>
          <xdr:cNvPr id="7" name="Rectangle 73"/>
          <xdr:cNvSpPr>
            <a:spLocks noChangeArrowheads="1"/>
          </xdr:cNvSpPr>
        </xdr:nvSpPr>
        <xdr:spPr bwMode="auto">
          <a:xfrm>
            <a:off x="44" y="4721"/>
            <a:ext cx="43" cy="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rial"/>
                <a:cs typeface="Arial"/>
              </a:rPr>
              <a:t>No</a:t>
            </a:r>
          </a:p>
        </xdr:txBody>
      </xdr:sp>
      <xdr:sp macro="" textlink="">
        <xdr:nvSpPr>
          <xdr:cNvPr id="8" name="Rectangle 74"/>
          <xdr:cNvSpPr>
            <a:spLocks noChangeArrowheads="1"/>
          </xdr:cNvSpPr>
        </xdr:nvSpPr>
        <xdr:spPr bwMode="auto">
          <a:xfrm>
            <a:off x="86" y="4721"/>
            <a:ext cx="76" cy="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rial"/>
                <a:cs typeface="Arial"/>
              </a:rPr>
              <a:t>Tanggal</a:t>
            </a:r>
          </a:p>
        </xdr:txBody>
      </xdr:sp>
      <xdr:sp macro="" textlink="">
        <xdr:nvSpPr>
          <xdr:cNvPr id="9" name="Rectangle 75"/>
          <xdr:cNvSpPr>
            <a:spLocks noChangeArrowheads="1"/>
          </xdr:cNvSpPr>
        </xdr:nvSpPr>
        <xdr:spPr bwMode="auto">
          <a:xfrm>
            <a:off x="162" y="4721"/>
            <a:ext cx="138" cy="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rial"/>
                <a:cs typeface="Arial"/>
              </a:rPr>
              <a:t>No. Tech Info</a:t>
            </a:r>
          </a:p>
        </xdr:txBody>
      </xdr:sp>
      <xdr:sp macro="" textlink="">
        <xdr:nvSpPr>
          <xdr:cNvPr id="10" name="Rectangle 76"/>
          <xdr:cNvSpPr>
            <a:spLocks noChangeArrowheads="1"/>
          </xdr:cNvSpPr>
        </xdr:nvSpPr>
        <xdr:spPr bwMode="auto">
          <a:xfrm>
            <a:off x="303" y="4721"/>
            <a:ext cx="578" cy="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rial"/>
                <a:cs typeface="Arial"/>
              </a:rPr>
              <a:t>Keterangan</a:t>
            </a:r>
          </a:p>
        </xdr:txBody>
      </xdr:sp>
    </xdr:grpSp>
    <xdr:clientData/>
  </xdr:twoCellAnchor>
  <xdr:twoCellAnchor>
    <xdr:from>
      <xdr:col>0</xdr:col>
      <xdr:colOff>38100</xdr:colOff>
      <xdr:row>144</xdr:row>
      <xdr:rowOff>0</xdr:rowOff>
    </xdr:from>
    <xdr:to>
      <xdr:col>6</xdr:col>
      <xdr:colOff>419100</xdr:colOff>
      <xdr:row>149</xdr:row>
      <xdr:rowOff>123825</xdr:rowOff>
    </xdr:to>
    <xdr:grpSp>
      <xdr:nvGrpSpPr>
        <xdr:cNvPr id="11" name="Group 72"/>
        <xdr:cNvGrpSpPr>
          <a:grpSpLocks/>
        </xdr:cNvGrpSpPr>
      </xdr:nvGrpSpPr>
      <xdr:grpSpPr bwMode="auto">
        <a:xfrm>
          <a:off x="38100" y="51410260"/>
          <a:ext cx="11971812" cy="1175286"/>
          <a:chOff x="44" y="4721"/>
          <a:chExt cx="837" cy="25"/>
        </a:xfrm>
      </xdr:grpSpPr>
      <xdr:sp macro="" textlink="">
        <xdr:nvSpPr>
          <xdr:cNvPr id="12" name="Rectangle 73"/>
          <xdr:cNvSpPr>
            <a:spLocks noChangeArrowheads="1"/>
          </xdr:cNvSpPr>
        </xdr:nvSpPr>
        <xdr:spPr bwMode="auto">
          <a:xfrm>
            <a:off x="44" y="4721"/>
            <a:ext cx="43" cy="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3" name="Rectangle 74"/>
          <xdr:cNvSpPr>
            <a:spLocks noChangeArrowheads="1"/>
          </xdr:cNvSpPr>
        </xdr:nvSpPr>
        <xdr:spPr bwMode="auto">
          <a:xfrm>
            <a:off x="86" y="4721"/>
            <a:ext cx="76" cy="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14/08/18</a:t>
            </a:r>
          </a:p>
        </xdr:txBody>
      </xdr:sp>
      <xdr:sp macro="" textlink="">
        <xdr:nvSpPr>
          <xdr:cNvPr id="14" name="Rectangle 75"/>
          <xdr:cNvSpPr>
            <a:spLocks noChangeArrowheads="1"/>
          </xdr:cNvSpPr>
        </xdr:nvSpPr>
        <xdr:spPr bwMode="auto">
          <a:xfrm>
            <a:off x="162" y="4721"/>
            <a:ext cx="138" cy="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28/TI-R&amp;D/Prod/18</a:t>
            </a:r>
          </a:p>
        </xdr:txBody>
      </xdr:sp>
      <xdr:sp macro="" textlink="">
        <xdr:nvSpPr>
          <xdr:cNvPr id="15" name="Rectangle 76"/>
          <xdr:cNvSpPr>
            <a:spLocks noChangeArrowheads="1"/>
          </xdr:cNvSpPr>
        </xdr:nvSpPr>
        <xdr:spPr bwMode="auto">
          <a:xfrm>
            <a:off x="303" y="4721"/>
            <a:ext cx="578" cy="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1. Plain washer &amp; Spring washer M6 pada frame joint assy sebanyak @ 8 pcs </a:t>
            </a:r>
          </a:p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    dihilangkan</a:t>
            </a:r>
          </a:p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2. Rel laci drawer 1 (rel laci roda RLH 400mm) &amp; rel laci drawer 2 (rel laci FE37 </a:t>
            </a:r>
          </a:p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    40cm) diganti menjadi rel laci L 400mm sebanyak 2 set</a:t>
            </a:r>
          </a:p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3. Penambahan stoper plate</a:t>
            </a:r>
          </a:p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4. Penambahan screw for stoper plate M3 x 8</a:t>
            </a:r>
          </a:p>
        </xdr:txBody>
      </xdr:sp>
    </xdr:grpSp>
    <xdr:clientData/>
  </xdr:twoCellAnchor>
  <xdr:twoCellAnchor>
    <xdr:from>
      <xdr:col>0</xdr:col>
      <xdr:colOff>38100</xdr:colOff>
      <xdr:row>149</xdr:row>
      <xdr:rowOff>123825</xdr:rowOff>
    </xdr:from>
    <xdr:to>
      <xdr:col>6</xdr:col>
      <xdr:colOff>419100</xdr:colOff>
      <xdr:row>152</xdr:row>
      <xdr:rowOff>123825</xdr:rowOff>
    </xdr:to>
    <xdr:grpSp>
      <xdr:nvGrpSpPr>
        <xdr:cNvPr id="16" name="Group 72"/>
        <xdr:cNvGrpSpPr>
          <a:grpSpLocks/>
        </xdr:cNvGrpSpPr>
      </xdr:nvGrpSpPr>
      <xdr:grpSpPr bwMode="auto">
        <a:xfrm>
          <a:off x="38100" y="52585546"/>
          <a:ext cx="11971812" cy="482435"/>
          <a:chOff x="44" y="4721"/>
          <a:chExt cx="837" cy="25"/>
        </a:xfrm>
      </xdr:grpSpPr>
      <xdr:sp macro="" textlink="">
        <xdr:nvSpPr>
          <xdr:cNvPr id="17" name="Rectangle 73"/>
          <xdr:cNvSpPr>
            <a:spLocks noChangeArrowheads="1"/>
          </xdr:cNvSpPr>
        </xdr:nvSpPr>
        <xdr:spPr bwMode="auto">
          <a:xfrm>
            <a:off x="44" y="4721"/>
            <a:ext cx="43" cy="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xdr:txBody>
      </xdr:sp>
      <xdr:sp macro="" textlink="">
        <xdr:nvSpPr>
          <xdr:cNvPr id="18" name="Rectangle 74"/>
          <xdr:cNvSpPr>
            <a:spLocks noChangeArrowheads="1"/>
          </xdr:cNvSpPr>
        </xdr:nvSpPr>
        <xdr:spPr bwMode="auto">
          <a:xfrm>
            <a:off x="86" y="4721"/>
            <a:ext cx="76" cy="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23/07/19</a:t>
            </a:r>
          </a:p>
        </xdr:txBody>
      </xdr:sp>
      <xdr:sp macro="" textlink="">
        <xdr:nvSpPr>
          <xdr:cNvPr id="19" name="Rectangle 75"/>
          <xdr:cNvSpPr>
            <a:spLocks noChangeArrowheads="1"/>
          </xdr:cNvSpPr>
        </xdr:nvSpPr>
        <xdr:spPr bwMode="auto">
          <a:xfrm>
            <a:off x="162" y="4721"/>
            <a:ext cx="138" cy="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18/TI-R&amp;D/Prod/19</a:t>
            </a:r>
          </a:p>
        </xdr:txBody>
      </xdr:sp>
      <xdr:sp macro="" textlink="">
        <xdr:nvSpPr>
          <xdr:cNvPr id="20" name="Rectangle 76"/>
          <xdr:cNvSpPr>
            <a:spLocks noChangeArrowheads="1"/>
          </xdr:cNvSpPr>
        </xdr:nvSpPr>
        <xdr:spPr bwMode="auto">
          <a:xfrm>
            <a:off x="303" y="4721"/>
            <a:ext cx="578" cy="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tebal particle board yang awalnya menggunakan tebal 12, 18 diganti menjadi tebal 12,15 dan 18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_Data\DOC%20RNI\MY%20JOBS\DAFTAR%20STANDAR%20KOMPONEN%20ALL\DSKK%20REGULER%20VERSI%20SAP\WORKING%20MEETING\TABLE\3.%20KUMI%20SERIES%20(PIPA%20LASER%20CUTTIN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MI SD"/>
      <sheetName val="TABLE SD"/>
      <sheetName val="KUMI MD"/>
      <sheetName val="TABLE MD"/>
      <sheetName val="KUMI ED"/>
      <sheetName val="TABLE ED"/>
      <sheetName val="KUMI FD"/>
      <sheetName val="TABLE FD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P110"/>
  <sheetViews>
    <sheetView showGridLines="0" tabSelected="1" view="pageBreakPreview" zoomScale="60" zoomScaleNormal="70" workbookViewId="0">
      <selection activeCell="G12" sqref="G12"/>
    </sheetView>
  </sheetViews>
  <sheetFormatPr defaultRowHeight="12.75" x14ac:dyDescent="0.25"/>
  <cols>
    <col min="1" max="1" width="7.5703125" style="3" customWidth="1"/>
    <col min="2" max="2" width="19.5703125" style="3" customWidth="1"/>
    <col min="3" max="3" width="19" style="3" customWidth="1"/>
    <col min="4" max="4" width="19.5703125" style="3" customWidth="1"/>
    <col min="5" max="5" width="20.7109375" style="3" customWidth="1"/>
    <col min="6" max="6" width="44.42578125" style="3" customWidth="1"/>
    <col min="7" max="7" width="82.5703125" style="3" customWidth="1"/>
    <col min="8" max="8" width="11.28515625" style="3" customWidth="1"/>
    <col min="9" max="9" width="6.5703125" style="3" customWidth="1"/>
    <col min="10" max="10" width="13.85546875" style="265" customWidth="1"/>
    <col min="11" max="11" width="21.5703125" style="265" customWidth="1"/>
    <col min="12" max="12" width="13.85546875" style="265" hidden="1" customWidth="1"/>
    <col min="13" max="13" width="38.5703125" style="3" customWidth="1"/>
    <col min="14" max="14" width="10.7109375" style="7" customWidth="1"/>
    <col min="15" max="15" width="26.7109375" style="8" customWidth="1"/>
    <col min="16" max="16" width="16.5703125" style="8" customWidth="1"/>
    <col min="17" max="19" width="9.140625" style="8"/>
    <col min="20" max="20" width="28.5703125" style="8" customWidth="1"/>
    <col min="21" max="256" width="9.140625" style="8"/>
    <col min="257" max="257" width="7.140625" style="8" customWidth="1"/>
    <col min="258" max="258" width="22.140625" style="8" customWidth="1"/>
    <col min="259" max="259" width="44.42578125" style="8" customWidth="1"/>
    <col min="260" max="260" width="90.28515625" style="8" customWidth="1"/>
    <col min="261" max="261" width="11.28515625" style="8" customWidth="1"/>
    <col min="262" max="262" width="6.5703125" style="8" customWidth="1"/>
    <col min="263" max="263" width="13.85546875" style="8" customWidth="1"/>
    <col min="264" max="264" width="20.42578125" style="8" customWidth="1"/>
    <col min="265" max="265" width="0" style="8" hidden="1" customWidth="1"/>
    <col min="266" max="266" width="38.5703125" style="8" customWidth="1"/>
    <col min="267" max="267" width="23.5703125" style="8" customWidth="1"/>
    <col min="268" max="268" width="9.140625" style="8"/>
    <col min="269" max="269" width="11.5703125" style="8" bestFit="1" customWidth="1"/>
    <col min="270" max="270" width="10.7109375" style="8" customWidth="1"/>
    <col min="271" max="271" width="26.7109375" style="8" customWidth="1"/>
    <col min="272" max="272" width="16.5703125" style="8" customWidth="1"/>
    <col min="273" max="275" width="9.140625" style="8"/>
    <col min="276" max="276" width="28.5703125" style="8" customWidth="1"/>
    <col min="277" max="512" width="9.140625" style="8"/>
    <col min="513" max="513" width="7.140625" style="8" customWidth="1"/>
    <col min="514" max="514" width="22.140625" style="8" customWidth="1"/>
    <col min="515" max="515" width="44.42578125" style="8" customWidth="1"/>
    <col min="516" max="516" width="90.28515625" style="8" customWidth="1"/>
    <col min="517" max="517" width="11.28515625" style="8" customWidth="1"/>
    <col min="518" max="518" width="6.5703125" style="8" customWidth="1"/>
    <col min="519" max="519" width="13.85546875" style="8" customWidth="1"/>
    <col min="520" max="520" width="20.42578125" style="8" customWidth="1"/>
    <col min="521" max="521" width="0" style="8" hidden="1" customWidth="1"/>
    <col min="522" max="522" width="38.5703125" style="8" customWidth="1"/>
    <col min="523" max="523" width="23.5703125" style="8" customWidth="1"/>
    <col min="524" max="524" width="9.140625" style="8"/>
    <col min="525" max="525" width="11.5703125" style="8" bestFit="1" customWidth="1"/>
    <col min="526" max="526" width="10.7109375" style="8" customWidth="1"/>
    <col min="527" max="527" width="26.7109375" style="8" customWidth="1"/>
    <col min="528" max="528" width="16.5703125" style="8" customWidth="1"/>
    <col min="529" max="531" width="9.140625" style="8"/>
    <col min="532" max="532" width="28.5703125" style="8" customWidth="1"/>
    <col min="533" max="768" width="9.140625" style="8"/>
    <col min="769" max="769" width="7.140625" style="8" customWidth="1"/>
    <col min="770" max="770" width="22.140625" style="8" customWidth="1"/>
    <col min="771" max="771" width="44.42578125" style="8" customWidth="1"/>
    <col min="772" max="772" width="90.28515625" style="8" customWidth="1"/>
    <col min="773" max="773" width="11.28515625" style="8" customWidth="1"/>
    <col min="774" max="774" width="6.5703125" style="8" customWidth="1"/>
    <col min="775" max="775" width="13.85546875" style="8" customWidth="1"/>
    <col min="776" max="776" width="20.42578125" style="8" customWidth="1"/>
    <col min="777" max="777" width="0" style="8" hidden="1" customWidth="1"/>
    <col min="778" max="778" width="38.5703125" style="8" customWidth="1"/>
    <col min="779" max="779" width="23.5703125" style="8" customWidth="1"/>
    <col min="780" max="780" width="9.140625" style="8"/>
    <col min="781" max="781" width="11.5703125" style="8" bestFit="1" customWidth="1"/>
    <col min="782" max="782" width="10.7109375" style="8" customWidth="1"/>
    <col min="783" max="783" width="26.7109375" style="8" customWidth="1"/>
    <col min="784" max="784" width="16.5703125" style="8" customWidth="1"/>
    <col min="785" max="787" width="9.140625" style="8"/>
    <col min="788" max="788" width="28.5703125" style="8" customWidth="1"/>
    <col min="789" max="1024" width="9.140625" style="8"/>
    <col min="1025" max="1025" width="7.140625" style="8" customWidth="1"/>
    <col min="1026" max="1026" width="22.140625" style="8" customWidth="1"/>
    <col min="1027" max="1027" width="44.42578125" style="8" customWidth="1"/>
    <col min="1028" max="1028" width="90.28515625" style="8" customWidth="1"/>
    <col min="1029" max="1029" width="11.28515625" style="8" customWidth="1"/>
    <col min="1030" max="1030" width="6.5703125" style="8" customWidth="1"/>
    <col min="1031" max="1031" width="13.85546875" style="8" customWidth="1"/>
    <col min="1032" max="1032" width="20.42578125" style="8" customWidth="1"/>
    <col min="1033" max="1033" width="0" style="8" hidden="1" customWidth="1"/>
    <col min="1034" max="1034" width="38.5703125" style="8" customWidth="1"/>
    <col min="1035" max="1035" width="23.5703125" style="8" customWidth="1"/>
    <col min="1036" max="1036" width="9.140625" style="8"/>
    <col min="1037" max="1037" width="11.5703125" style="8" bestFit="1" customWidth="1"/>
    <col min="1038" max="1038" width="10.7109375" style="8" customWidth="1"/>
    <col min="1039" max="1039" width="26.7109375" style="8" customWidth="1"/>
    <col min="1040" max="1040" width="16.5703125" style="8" customWidth="1"/>
    <col min="1041" max="1043" width="9.140625" style="8"/>
    <col min="1044" max="1044" width="28.5703125" style="8" customWidth="1"/>
    <col min="1045" max="1280" width="9.140625" style="8"/>
    <col min="1281" max="1281" width="7.140625" style="8" customWidth="1"/>
    <col min="1282" max="1282" width="22.140625" style="8" customWidth="1"/>
    <col min="1283" max="1283" width="44.42578125" style="8" customWidth="1"/>
    <col min="1284" max="1284" width="90.28515625" style="8" customWidth="1"/>
    <col min="1285" max="1285" width="11.28515625" style="8" customWidth="1"/>
    <col min="1286" max="1286" width="6.5703125" style="8" customWidth="1"/>
    <col min="1287" max="1287" width="13.85546875" style="8" customWidth="1"/>
    <col min="1288" max="1288" width="20.42578125" style="8" customWidth="1"/>
    <col min="1289" max="1289" width="0" style="8" hidden="1" customWidth="1"/>
    <col min="1290" max="1290" width="38.5703125" style="8" customWidth="1"/>
    <col min="1291" max="1291" width="23.5703125" style="8" customWidth="1"/>
    <col min="1292" max="1292" width="9.140625" style="8"/>
    <col min="1293" max="1293" width="11.5703125" style="8" bestFit="1" customWidth="1"/>
    <col min="1294" max="1294" width="10.7109375" style="8" customWidth="1"/>
    <col min="1295" max="1295" width="26.7109375" style="8" customWidth="1"/>
    <col min="1296" max="1296" width="16.5703125" style="8" customWidth="1"/>
    <col min="1297" max="1299" width="9.140625" style="8"/>
    <col min="1300" max="1300" width="28.5703125" style="8" customWidth="1"/>
    <col min="1301" max="1536" width="9.140625" style="8"/>
    <col min="1537" max="1537" width="7.140625" style="8" customWidth="1"/>
    <col min="1538" max="1538" width="22.140625" style="8" customWidth="1"/>
    <col min="1539" max="1539" width="44.42578125" style="8" customWidth="1"/>
    <col min="1540" max="1540" width="90.28515625" style="8" customWidth="1"/>
    <col min="1541" max="1541" width="11.28515625" style="8" customWidth="1"/>
    <col min="1542" max="1542" width="6.5703125" style="8" customWidth="1"/>
    <col min="1543" max="1543" width="13.85546875" style="8" customWidth="1"/>
    <col min="1544" max="1544" width="20.42578125" style="8" customWidth="1"/>
    <col min="1545" max="1545" width="0" style="8" hidden="1" customWidth="1"/>
    <col min="1546" max="1546" width="38.5703125" style="8" customWidth="1"/>
    <col min="1547" max="1547" width="23.5703125" style="8" customWidth="1"/>
    <col min="1548" max="1548" width="9.140625" style="8"/>
    <col min="1549" max="1549" width="11.5703125" style="8" bestFit="1" customWidth="1"/>
    <col min="1550" max="1550" width="10.7109375" style="8" customWidth="1"/>
    <col min="1551" max="1551" width="26.7109375" style="8" customWidth="1"/>
    <col min="1552" max="1552" width="16.5703125" style="8" customWidth="1"/>
    <col min="1553" max="1555" width="9.140625" style="8"/>
    <col min="1556" max="1556" width="28.5703125" style="8" customWidth="1"/>
    <col min="1557" max="1792" width="9.140625" style="8"/>
    <col min="1793" max="1793" width="7.140625" style="8" customWidth="1"/>
    <col min="1794" max="1794" width="22.140625" style="8" customWidth="1"/>
    <col min="1795" max="1795" width="44.42578125" style="8" customWidth="1"/>
    <col min="1796" max="1796" width="90.28515625" style="8" customWidth="1"/>
    <col min="1797" max="1797" width="11.28515625" style="8" customWidth="1"/>
    <col min="1798" max="1798" width="6.5703125" style="8" customWidth="1"/>
    <col min="1799" max="1799" width="13.85546875" style="8" customWidth="1"/>
    <col min="1800" max="1800" width="20.42578125" style="8" customWidth="1"/>
    <col min="1801" max="1801" width="0" style="8" hidden="1" customWidth="1"/>
    <col min="1802" max="1802" width="38.5703125" style="8" customWidth="1"/>
    <col min="1803" max="1803" width="23.5703125" style="8" customWidth="1"/>
    <col min="1804" max="1804" width="9.140625" style="8"/>
    <col min="1805" max="1805" width="11.5703125" style="8" bestFit="1" customWidth="1"/>
    <col min="1806" max="1806" width="10.7109375" style="8" customWidth="1"/>
    <col min="1807" max="1807" width="26.7109375" style="8" customWidth="1"/>
    <col min="1808" max="1808" width="16.5703125" style="8" customWidth="1"/>
    <col min="1809" max="1811" width="9.140625" style="8"/>
    <col min="1812" max="1812" width="28.5703125" style="8" customWidth="1"/>
    <col min="1813" max="2048" width="9.140625" style="8"/>
    <col min="2049" max="2049" width="7.140625" style="8" customWidth="1"/>
    <col min="2050" max="2050" width="22.140625" style="8" customWidth="1"/>
    <col min="2051" max="2051" width="44.42578125" style="8" customWidth="1"/>
    <col min="2052" max="2052" width="90.28515625" style="8" customWidth="1"/>
    <col min="2053" max="2053" width="11.28515625" style="8" customWidth="1"/>
    <col min="2054" max="2054" width="6.5703125" style="8" customWidth="1"/>
    <col min="2055" max="2055" width="13.85546875" style="8" customWidth="1"/>
    <col min="2056" max="2056" width="20.42578125" style="8" customWidth="1"/>
    <col min="2057" max="2057" width="0" style="8" hidden="1" customWidth="1"/>
    <col min="2058" max="2058" width="38.5703125" style="8" customWidth="1"/>
    <col min="2059" max="2059" width="23.5703125" style="8" customWidth="1"/>
    <col min="2060" max="2060" width="9.140625" style="8"/>
    <col min="2061" max="2061" width="11.5703125" style="8" bestFit="1" customWidth="1"/>
    <col min="2062" max="2062" width="10.7109375" style="8" customWidth="1"/>
    <col min="2063" max="2063" width="26.7109375" style="8" customWidth="1"/>
    <col min="2064" max="2064" width="16.5703125" style="8" customWidth="1"/>
    <col min="2065" max="2067" width="9.140625" style="8"/>
    <col min="2068" max="2068" width="28.5703125" style="8" customWidth="1"/>
    <col min="2069" max="2304" width="9.140625" style="8"/>
    <col min="2305" max="2305" width="7.140625" style="8" customWidth="1"/>
    <col min="2306" max="2306" width="22.140625" style="8" customWidth="1"/>
    <col min="2307" max="2307" width="44.42578125" style="8" customWidth="1"/>
    <col min="2308" max="2308" width="90.28515625" style="8" customWidth="1"/>
    <col min="2309" max="2309" width="11.28515625" style="8" customWidth="1"/>
    <col min="2310" max="2310" width="6.5703125" style="8" customWidth="1"/>
    <col min="2311" max="2311" width="13.85546875" style="8" customWidth="1"/>
    <col min="2312" max="2312" width="20.42578125" style="8" customWidth="1"/>
    <col min="2313" max="2313" width="0" style="8" hidden="1" customWidth="1"/>
    <col min="2314" max="2314" width="38.5703125" style="8" customWidth="1"/>
    <col min="2315" max="2315" width="23.5703125" style="8" customWidth="1"/>
    <col min="2316" max="2316" width="9.140625" style="8"/>
    <col min="2317" max="2317" width="11.5703125" style="8" bestFit="1" customWidth="1"/>
    <col min="2318" max="2318" width="10.7109375" style="8" customWidth="1"/>
    <col min="2319" max="2319" width="26.7109375" style="8" customWidth="1"/>
    <col min="2320" max="2320" width="16.5703125" style="8" customWidth="1"/>
    <col min="2321" max="2323" width="9.140625" style="8"/>
    <col min="2324" max="2324" width="28.5703125" style="8" customWidth="1"/>
    <col min="2325" max="2560" width="9.140625" style="8"/>
    <col min="2561" max="2561" width="7.140625" style="8" customWidth="1"/>
    <col min="2562" max="2562" width="22.140625" style="8" customWidth="1"/>
    <col min="2563" max="2563" width="44.42578125" style="8" customWidth="1"/>
    <col min="2564" max="2564" width="90.28515625" style="8" customWidth="1"/>
    <col min="2565" max="2565" width="11.28515625" style="8" customWidth="1"/>
    <col min="2566" max="2566" width="6.5703125" style="8" customWidth="1"/>
    <col min="2567" max="2567" width="13.85546875" style="8" customWidth="1"/>
    <col min="2568" max="2568" width="20.42578125" style="8" customWidth="1"/>
    <col min="2569" max="2569" width="0" style="8" hidden="1" customWidth="1"/>
    <col min="2570" max="2570" width="38.5703125" style="8" customWidth="1"/>
    <col min="2571" max="2571" width="23.5703125" style="8" customWidth="1"/>
    <col min="2572" max="2572" width="9.140625" style="8"/>
    <col min="2573" max="2573" width="11.5703125" style="8" bestFit="1" customWidth="1"/>
    <col min="2574" max="2574" width="10.7109375" style="8" customWidth="1"/>
    <col min="2575" max="2575" width="26.7109375" style="8" customWidth="1"/>
    <col min="2576" max="2576" width="16.5703125" style="8" customWidth="1"/>
    <col min="2577" max="2579" width="9.140625" style="8"/>
    <col min="2580" max="2580" width="28.5703125" style="8" customWidth="1"/>
    <col min="2581" max="2816" width="9.140625" style="8"/>
    <col min="2817" max="2817" width="7.140625" style="8" customWidth="1"/>
    <col min="2818" max="2818" width="22.140625" style="8" customWidth="1"/>
    <col min="2819" max="2819" width="44.42578125" style="8" customWidth="1"/>
    <col min="2820" max="2820" width="90.28515625" style="8" customWidth="1"/>
    <col min="2821" max="2821" width="11.28515625" style="8" customWidth="1"/>
    <col min="2822" max="2822" width="6.5703125" style="8" customWidth="1"/>
    <col min="2823" max="2823" width="13.85546875" style="8" customWidth="1"/>
    <col min="2824" max="2824" width="20.42578125" style="8" customWidth="1"/>
    <col min="2825" max="2825" width="0" style="8" hidden="1" customWidth="1"/>
    <col min="2826" max="2826" width="38.5703125" style="8" customWidth="1"/>
    <col min="2827" max="2827" width="23.5703125" style="8" customWidth="1"/>
    <col min="2828" max="2828" width="9.140625" style="8"/>
    <col min="2829" max="2829" width="11.5703125" style="8" bestFit="1" customWidth="1"/>
    <col min="2830" max="2830" width="10.7109375" style="8" customWidth="1"/>
    <col min="2831" max="2831" width="26.7109375" style="8" customWidth="1"/>
    <col min="2832" max="2832" width="16.5703125" style="8" customWidth="1"/>
    <col min="2833" max="2835" width="9.140625" style="8"/>
    <col min="2836" max="2836" width="28.5703125" style="8" customWidth="1"/>
    <col min="2837" max="3072" width="9.140625" style="8"/>
    <col min="3073" max="3073" width="7.140625" style="8" customWidth="1"/>
    <col min="3074" max="3074" width="22.140625" style="8" customWidth="1"/>
    <col min="3075" max="3075" width="44.42578125" style="8" customWidth="1"/>
    <col min="3076" max="3076" width="90.28515625" style="8" customWidth="1"/>
    <col min="3077" max="3077" width="11.28515625" style="8" customWidth="1"/>
    <col min="3078" max="3078" width="6.5703125" style="8" customWidth="1"/>
    <col min="3079" max="3079" width="13.85546875" style="8" customWidth="1"/>
    <col min="3080" max="3080" width="20.42578125" style="8" customWidth="1"/>
    <col min="3081" max="3081" width="0" style="8" hidden="1" customWidth="1"/>
    <col min="3082" max="3082" width="38.5703125" style="8" customWidth="1"/>
    <col min="3083" max="3083" width="23.5703125" style="8" customWidth="1"/>
    <col min="3084" max="3084" width="9.140625" style="8"/>
    <col min="3085" max="3085" width="11.5703125" style="8" bestFit="1" customWidth="1"/>
    <col min="3086" max="3086" width="10.7109375" style="8" customWidth="1"/>
    <col min="3087" max="3087" width="26.7109375" style="8" customWidth="1"/>
    <col min="3088" max="3088" width="16.5703125" style="8" customWidth="1"/>
    <col min="3089" max="3091" width="9.140625" style="8"/>
    <col min="3092" max="3092" width="28.5703125" style="8" customWidth="1"/>
    <col min="3093" max="3328" width="9.140625" style="8"/>
    <col min="3329" max="3329" width="7.140625" style="8" customWidth="1"/>
    <col min="3330" max="3330" width="22.140625" style="8" customWidth="1"/>
    <col min="3331" max="3331" width="44.42578125" style="8" customWidth="1"/>
    <col min="3332" max="3332" width="90.28515625" style="8" customWidth="1"/>
    <col min="3333" max="3333" width="11.28515625" style="8" customWidth="1"/>
    <col min="3334" max="3334" width="6.5703125" style="8" customWidth="1"/>
    <col min="3335" max="3335" width="13.85546875" style="8" customWidth="1"/>
    <col min="3336" max="3336" width="20.42578125" style="8" customWidth="1"/>
    <col min="3337" max="3337" width="0" style="8" hidden="1" customWidth="1"/>
    <col min="3338" max="3338" width="38.5703125" style="8" customWidth="1"/>
    <col min="3339" max="3339" width="23.5703125" style="8" customWidth="1"/>
    <col min="3340" max="3340" width="9.140625" style="8"/>
    <col min="3341" max="3341" width="11.5703125" style="8" bestFit="1" customWidth="1"/>
    <col min="3342" max="3342" width="10.7109375" style="8" customWidth="1"/>
    <col min="3343" max="3343" width="26.7109375" style="8" customWidth="1"/>
    <col min="3344" max="3344" width="16.5703125" style="8" customWidth="1"/>
    <col min="3345" max="3347" width="9.140625" style="8"/>
    <col min="3348" max="3348" width="28.5703125" style="8" customWidth="1"/>
    <col min="3349" max="3584" width="9.140625" style="8"/>
    <col min="3585" max="3585" width="7.140625" style="8" customWidth="1"/>
    <col min="3586" max="3586" width="22.140625" style="8" customWidth="1"/>
    <col min="3587" max="3587" width="44.42578125" style="8" customWidth="1"/>
    <col min="3588" max="3588" width="90.28515625" style="8" customWidth="1"/>
    <col min="3589" max="3589" width="11.28515625" style="8" customWidth="1"/>
    <col min="3590" max="3590" width="6.5703125" style="8" customWidth="1"/>
    <col min="3591" max="3591" width="13.85546875" style="8" customWidth="1"/>
    <col min="3592" max="3592" width="20.42578125" style="8" customWidth="1"/>
    <col min="3593" max="3593" width="0" style="8" hidden="1" customWidth="1"/>
    <col min="3594" max="3594" width="38.5703125" style="8" customWidth="1"/>
    <col min="3595" max="3595" width="23.5703125" style="8" customWidth="1"/>
    <col min="3596" max="3596" width="9.140625" style="8"/>
    <col min="3597" max="3597" width="11.5703125" style="8" bestFit="1" customWidth="1"/>
    <col min="3598" max="3598" width="10.7109375" style="8" customWidth="1"/>
    <col min="3599" max="3599" width="26.7109375" style="8" customWidth="1"/>
    <col min="3600" max="3600" width="16.5703125" style="8" customWidth="1"/>
    <col min="3601" max="3603" width="9.140625" style="8"/>
    <col min="3604" max="3604" width="28.5703125" style="8" customWidth="1"/>
    <col min="3605" max="3840" width="9.140625" style="8"/>
    <col min="3841" max="3841" width="7.140625" style="8" customWidth="1"/>
    <col min="3842" max="3842" width="22.140625" style="8" customWidth="1"/>
    <col min="3843" max="3843" width="44.42578125" style="8" customWidth="1"/>
    <col min="3844" max="3844" width="90.28515625" style="8" customWidth="1"/>
    <col min="3845" max="3845" width="11.28515625" style="8" customWidth="1"/>
    <col min="3846" max="3846" width="6.5703125" style="8" customWidth="1"/>
    <col min="3847" max="3847" width="13.85546875" style="8" customWidth="1"/>
    <col min="3848" max="3848" width="20.42578125" style="8" customWidth="1"/>
    <col min="3849" max="3849" width="0" style="8" hidden="1" customWidth="1"/>
    <col min="3850" max="3850" width="38.5703125" style="8" customWidth="1"/>
    <col min="3851" max="3851" width="23.5703125" style="8" customWidth="1"/>
    <col min="3852" max="3852" width="9.140625" style="8"/>
    <col min="3853" max="3853" width="11.5703125" style="8" bestFit="1" customWidth="1"/>
    <col min="3854" max="3854" width="10.7109375" style="8" customWidth="1"/>
    <col min="3855" max="3855" width="26.7109375" style="8" customWidth="1"/>
    <col min="3856" max="3856" width="16.5703125" style="8" customWidth="1"/>
    <col min="3857" max="3859" width="9.140625" style="8"/>
    <col min="3860" max="3860" width="28.5703125" style="8" customWidth="1"/>
    <col min="3861" max="4096" width="9.140625" style="8"/>
    <col min="4097" max="4097" width="7.140625" style="8" customWidth="1"/>
    <col min="4098" max="4098" width="22.140625" style="8" customWidth="1"/>
    <col min="4099" max="4099" width="44.42578125" style="8" customWidth="1"/>
    <col min="4100" max="4100" width="90.28515625" style="8" customWidth="1"/>
    <col min="4101" max="4101" width="11.28515625" style="8" customWidth="1"/>
    <col min="4102" max="4102" width="6.5703125" style="8" customWidth="1"/>
    <col min="4103" max="4103" width="13.85546875" style="8" customWidth="1"/>
    <col min="4104" max="4104" width="20.42578125" style="8" customWidth="1"/>
    <col min="4105" max="4105" width="0" style="8" hidden="1" customWidth="1"/>
    <col min="4106" max="4106" width="38.5703125" style="8" customWidth="1"/>
    <col min="4107" max="4107" width="23.5703125" style="8" customWidth="1"/>
    <col min="4108" max="4108" width="9.140625" style="8"/>
    <col min="4109" max="4109" width="11.5703125" style="8" bestFit="1" customWidth="1"/>
    <col min="4110" max="4110" width="10.7109375" style="8" customWidth="1"/>
    <col min="4111" max="4111" width="26.7109375" style="8" customWidth="1"/>
    <col min="4112" max="4112" width="16.5703125" style="8" customWidth="1"/>
    <col min="4113" max="4115" width="9.140625" style="8"/>
    <col min="4116" max="4116" width="28.5703125" style="8" customWidth="1"/>
    <col min="4117" max="4352" width="9.140625" style="8"/>
    <col min="4353" max="4353" width="7.140625" style="8" customWidth="1"/>
    <col min="4354" max="4354" width="22.140625" style="8" customWidth="1"/>
    <col min="4355" max="4355" width="44.42578125" style="8" customWidth="1"/>
    <col min="4356" max="4356" width="90.28515625" style="8" customWidth="1"/>
    <col min="4357" max="4357" width="11.28515625" style="8" customWidth="1"/>
    <col min="4358" max="4358" width="6.5703125" style="8" customWidth="1"/>
    <col min="4359" max="4359" width="13.85546875" style="8" customWidth="1"/>
    <col min="4360" max="4360" width="20.42578125" style="8" customWidth="1"/>
    <col min="4361" max="4361" width="0" style="8" hidden="1" customWidth="1"/>
    <col min="4362" max="4362" width="38.5703125" style="8" customWidth="1"/>
    <col min="4363" max="4363" width="23.5703125" style="8" customWidth="1"/>
    <col min="4364" max="4364" width="9.140625" style="8"/>
    <col min="4365" max="4365" width="11.5703125" style="8" bestFit="1" customWidth="1"/>
    <col min="4366" max="4366" width="10.7109375" style="8" customWidth="1"/>
    <col min="4367" max="4367" width="26.7109375" style="8" customWidth="1"/>
    <col min="4368" max="4368" width="16.5703125" style="8" customWidth="1"/>
    <col min="4369" max="4371" width="9.140625" style="8"/>
    <col min="4372" max="4372" width="28.5703125" style="8" customWidth="1"/>
    <col min="4373" max="4608" width="9.140625" style="8"/>
    <col min="4609" max="4609" width="7.140625" style="8" customWidth="1"/>
    <col min="4610" max="4610" width="22.140625" style="8" customWidth="1"/>
    <col min="4611" max="4611" width="44.42578125" style="8" customWidth="1"/>
    <col min="4612" max="4612" width="90.28515625" style="8" customWidth="1"/>
    <col min="4613" max="4613" width="11.28515625" style="8" customWidth="1"/>
    <col min="4614" max="4614" width="6.5703125" style="8" customWidth="1"/>
    <col min="4615" max="4615" width="13.85546875" style="8" customWidth="1"/>
    <col min="4616" max="4616" width="20.42578125" style="8" customWidth="1"/>
    <col min="4617" max="4617" width="0" style="8" hidden="1" customWidth="1"/>
    <col min="4618" max="4618" width="38.5703125" style="8" customWidth="1"/>
    <col min="4619" max="4619" width="23.5703125" style="8" customWidth="1"/>
    <col min="4620" max="4620" width="9.140625" style="8"/>
    <col min="4621" max="4621" width="11.5703125" style="8" bestFit="1" customWidth="1"/>
    <col min="4622" max="4622" width="10.7109375" style="8" customWidth="1"/>
    <col min="4623" max="4623" width="26.7109375" style="8" customWidth="1"/>
    <col min="4624" max="4624" width="16.5703125" style="8" customWidth="1"/>
    <col min="4625" max="4627" width="9.140625" style="8"/>
    <col min="4628" max="4628" width="28.5703125" style="8" customWidth="1"/>
    <col min="4629" max="4864" width="9.140625" style="8"/>
    <col min="4865" max="4865" width="7.140625" style="8" customWidth="1"/>
    <col min="4866" max="4866" width="22.140625" style="8" customWidth="1"/>
    <col min="4867" max="4867" width="44.42578125" style="8" customWidth="1"/>
    <col min="4868" max="4868" width="90.28515625" style="8" customWidth="1"/>
    <col min="4869" max="4869" width="11.28515625" style="8" customWidth="1"/>
    <col min="4870" max="4870" width="6.5703125" style="8" customWidth="1"/>
    <col min="4871" max="4871" width="13.85546875" style="8" customWidth="1"/>
    <col min="4872" max="4872" width="20.42578125" style="8" customWidth="1"/>
    <col min="4873" max="4873" width="0" style="8" hidden="1" customWidth="1"/>
    <col min="4874" max="4874" width="38.5703125" style="8" customWidth="1"/>
    <col min="4875" max="4875" width="23.5703125" style="8" customWidth="1"/>
    <col min="4876" max="4876" width="9.140625" style="8"/>
    <col min="4877" max="4877" width="11.5703125" style="8" bestFit="1" customWidth="1"/>
    <col min="4878" max="4878" width="10.7109375" style="8" customWidth="1"/>
    <col min="4879" max="4879" width="26.7109375" style="8" customWidth="1"/>
    <col min="4880" max="4880" width="16.5703125" style="8" customWidth="1"/>
    <col min="4881" max="4883" width="9.140625" style="8"/>
    <col min="4884" max="4884" width="28.5703125" style="8" customWidth="1"/>
    <col min="4885" max="5120" width="9.140625" style="8"/>
    <col min="5121" max="5121" width="7.140625" style="8" customWidth="1"/>
    <col min="5122" max="5122" width="22.140625" style="8" customWidth="1"/>
    <col min="5123" max="5123" width="44.42578125" style="8" customWidth="1"/>
    <col min="5124" max="5124" width="90.28515625" style="8" customWidth="1"/>
    <col min="5125" max="5125" width="11.28515625" style="8" customWidth="1"/>
    <col min="5126" max="5126" width="6.5703125" style="8" customWidth="1"/>
    <col min="5127" max="5127" width="13.85546875" style="8" customWidth="1"/>
    <col min="5128" max="5128" width="20.42578125" style="8" customWidth="1"/>
    <col min="5129" max="5129" width="0" style="8" hidden="1" customWidth="1"/>
    <col min="5130" max="5130" width="38.5703125" style="8" customWidth="1"/>
    <col min="5131" max="5131" width="23.5703125" style="8" customWidth="1"/>
    <col min="5132" max="5132" width="9.140625" style="8"/>
    <col min="5133" max="5133" width="11.5703125" style="8" bestFit="1" customWidth="1"/>
    <col min="5134" max="5134" width="10.7109375" style="8" customWidth="1"/>
    <col min="5135" max="5135" width="26.7109375" style="8" customWidth="1"/>
    <col min="5136" max="5136" width="16.5703125" style="8" customWidth="1"/>
    <col min="5137" max="5139" width="9.140625" style="8"/>
    <col min="5140" max="5140" width="28.5703125" style="8" customWidth="1"/>
    <col min="5141" max="5376" width="9.140625" style="8"/>
    <col min="5377" max="5377" width="7.140625" style="8" customWidth="1"/>
    <col min="5378" max="5378" width="22.140625" style="8" customWidth="1"/>
    <col min="5379" max="5379" width="44.42578125" style="8" customWidth="1"/>
    <col min="5380" max="5380" width="90.28515625" style="8" customWidth="1"/>
    <col min="5381" max="5381" width="11.28515625" style="8" customWidth="1"/>
    <col min="5382" max="5382" width="6.5703125" style="8" customWidth="1"/>
    <col min="5383" max="5383" width="13.85546875" style="8" customWidth="1"/>
    <col min="5384" max="5384" width="20.42578125" style="8" customWidth="1"/>
    <col min="5385" max="5385" width="0" style="8" hidden="1" customWidth="1"/>
    <col min="5386" max="5386" width="38.5703125" style="8" customWidth="1"/>
    <col min="5387" max="5387" width="23.5703125" style="8" customWidth="1"/>
    <col min="5388" max="5388" width="9.140625" style="8"/>
    <col min="5389" max="5389" width="11.5703125" style="8" bestFit="1" customWidth="1"/>
    <col min="5390" max="5390" width="10.7109375" style="8" customWidth="1"/>
    <col min="5391" max="5391" width="26.7109375" style="8" customWidth="1"/>
    <col min="5392" max="5392" width="16.5703125" style="8" customWidth="1"/>
    <col min="5393" max="5395" width="9.140625" style="8"/>
    <col min="5396" max="5396" width="28.5703125" style="8" customWidth="1"/>
    <col min="5397" max="5632" width="9.140625" style="8"/>
    <col min="5633" max="5633" width="7.140625" style="8" customWidth="1"/>
    <col min="5634" max="5634" width="22.140625" style="8" customWidth="1"/>
    <col min="5635" max="5635" width="44.42578125" style="8" customWidth="1"/>
    <col min="5636" max="5636" width="90.28515625" style="8" customWidth="1"/>
    <col min="5637" max="5637" width="11.28515625" style="8" customWidth="1"/>
    <col min="5638" max="5638" width="6.5703125" style="8" customWidth="1"/>
    <col min="5639" max="5639" width="13.85546875" style="8" customWidth="1"/>
    <col min="5640" max="5640" width="20.42578125" style="8" customWidth="1"/>
    <col min="5641" max="5641" width="0" style="8" hidden="1" customWidth="1"/>
    <col min="5642" max="5642" width="38.5703125" style="8" customWidth="1"/>
    <col min="5643" max="5643" width="23.5703125" style="8" customWidth="1"/>
    <col min="5644" max="5644" width="9.140625" style="8"/>
    <col min="5645" max="5645" width="11.5703125" style="8" bestFit="1" customWidth="1"/>
    <col min="5646" max="5646" width="10.7109375" style="8" customWidth="1"/>
    <col min="5647" max="5647" width="26.7109375" style="8" customWidth="1"/>
    <col min="5648" max="5648" width="16.5703125" style="8" customWidth="1"/>
    <col min="5649" max="5651" width="9.140625" style="8"/>
    <col min="5652" max="5652" width="28.5703125" style="8" customWidth="1"/>
    <col min="5653" max="5888" width="9.140625" style="8"/>
    <col min="5889" max="5889" width="7.140625" style="8" customWidth="1"/>
    <col min="5890" max="5890" width="22.140625" style="8" customWidth="1"/>
    <col min="5891" max="5891" width="44.42578125" style="8" customWidth="1"/>
    <col min="5892" max="5892" width="90.28515625" style="8" customWidth="1"/>
    <col min="5893" max="5893" width="11.28515625" style="8" customWidth="1"/>
    <col min="5894" max="5894" width="6.5703125" style="8" customWidth="1"/>
    <col min="5895" max="5895" width="13.85546875" style="8" customWidth="1"/>
    <col min="5896" max="5896" width="20.42578125" style="8" customWidth="1"/>
    <col min="5897" max="5897" width="0" style="8" hidden="1" customWidth="1"/>
    <col min="5898" max="5898" width="38.5703125" style="8" customWidth="1"/>
    <col min="5899" max="5899" width="23.5703125" style="8" customWidth="1"/>
    <col min="5900" max="5900" width="9.140625" style="8"/>
    <col min="5901" max="5901" width="11.5703125" style="8" bestFit="1" customWidth="1"/>
    <col min="5902" max="5902" width="10.7109375" style="8" customWidth="1"/>
    <col min="5903" max="5903" width="26.7109375" style="8" customWidth="1"/>
    <col min="5904" max="5904" width="16.5703125" style="8" customWidth="1"/>
    <col min="5905" max="5907" width="9.140625" style="8"/>
    <col min="5908" max="5908" width="28.5703125" style="8" customWidth="1"/>
    <col min="5909" max="6144" width="9.140625" style="8"/>
    <col min="6145" max="6145" width="7.140625" style="8" customWidth="1"/>
    <col min="6146" max="6146" width="22.140625" style="8" customWidth="1"/>
    <col min="6147" max="6147" width="44.42578125" style="8" customWidth="1"/>
    <col min="6148" max="6148" width="90.28515625" style="8" customWidth="1"/>
    <col min="6149" max="6149" width="11.28515625" style="8" customWidth="1"/>
    <col min="6150" max="6150" width="6.5703125" style="8" customWidth="1"/>
    <col min="6151" max="6151" width="13.85546875" style="8" customWidth="1"/>
    <col min="6152" max="6152" width="20.42578125" style="8" customWidth="1"/>
    <col min="6153" max="6153" width="0" style="8" hidden="1" customWidth="1"/>
    <col min="6154" max="6154" width="38.5703125" style="8" customWidth="1"/>
    <col min="6155" max="6155" width="23.5703125" style="8" customWidth="1"/>
    <col min="6156" max="6156" width="9.140625" style="8"/>
    <col min="6157" max="6157" width="11.5703125" style="8" bestFit="1" customWidth="1"/>
    <col min="6158" max="6158" width="10.7109375" style="8" customWidth="1"/>
    <col min="6159" max="6159" width="26.7109375" style="8" customWidth="1"/>
    <col min="6160" max="6160" width="16.5703125" style="8" customWidth="1"/>
    <col min="6161" max="6163" width="9.140625" style="8"/>
    <col min="6164" max="6164" width="28.5703125" style="8" customWidth="1"/>
    <col min="6165" max="6400" width="9.140625" style="8"/>
    <col min="6401" max="6401" width="7.140625" style="8" customWidth="1"/>
    <col min="6402" max="6402" width="22.140625" style="8" customWidth="1"/>
    <col min="6403" max="6403" width="44.42578125" style="8" customWidth="1"/>
    <col min="6404" max="6404" width="90.28515625" style="8" customWidth="1"/>
    <col min="6405" max="6405" width="11.28515625" style="8" customWidth="1"/>
    <col min="6406" max="6406" width="6.5703125" style="8" customWidth="1"/>
    <col min="6407" max="6407" width="13.85546875" style="8" customWidth="1"/>
    <col min="6408" max="6408" width="20.42578125" style="8" customWidth="1"/>
    <col min="6409" max="6409" width="0" style="8" hidden="1" customWidth="1"/>
    <col min="6410" max="6410" width="38.5703125" style="8" customWidth="1"/>
    <col min="6411" max="6411" width="23.5703125" style="8" customWidth="1"/>
    <col min="6412" max="6412" width="9.140625" style="8"/>
    <col min="6413" max="6413" width="11.5703125" style="8" bestFit="1" customWidth="1"/>
    <col min="6414" max="6414" width="10.7109375" style="8" customWidth="1"/>
    <col min="6415" max="6415" width="26.7109375" style="8" customWidth="1"/>
    <col min="6416" max="6416" width="16.5703125" style="8" customWidth="1"/>
    <col min="6417" max="6419" width="9.140625" style="8"/>
    <col min="6420" max="6420" width="28.5703125" style="8" customWidth="1"/>
    <col min="6421" max="6656" width="9.140625" style="8"/>
    <col min="6657" max="6657" width="7.140625" style="8" customWidth="1"/>
    <col min="6658" max="6658" width="22.140625" style="8" customWidth="1"/>
    <col min="6659" max="6659" width="44.42578125" style="8" customWidth="1"/>
    <col min="6660" max="6660" width="90.28515625" style="8" customWidth="1"/>
    <col min="6661" max="6661" width="11.28515625" style="8" customWidth="1"/>
    <col min="6662" max="6662" width="6.5703125" style="8" customWidth="1"/>
    <col min="6663" max="6663" width="13.85546875" style="8" customWidth="1"/>
    <col min="6664" max="6664" width="20.42578125" style="8" customWidth="1"/>
    <col min="6665" max="6665" width="0" style="8" hidden="1" customWidth="1"/>
    <col min="6666" max="6666" width="38.5703125" style="8" customWidth="1"/>
    <col min="6667" max="6667" width="23.5703125" style="8" customWidth="1"/>
    <col min="6668" max="6668" width="9.140625" style="8"/>
    <col min="6669" max="6669" width="11.5703125" style="8" bestFit="1" customWidth="1"/>
    <col min="6670" max="6670" width="10.7109375" style="8" customWidth="1"/>
    <col min="6671" max="6671" width="26.7109375" style="8" customWidth="1"/>
    <col min="6672" max="6672" width="16.5703125" style="8" customWidth="1"/>
    <col min="6673" max="6675" width="9.140625" style="8"/>
    <col min="6676" max="6676" width="28.5703125" style="8" customWidth="1"/>
    <col min="6677" max="6912" width="9.140625" style="8"/>
    <col min="6913" max="6913" width="7.140625" style="8" customWidth="1"/>
    <col min="6914" max="6914" width="22.140625" style="8" customWidth="1"/>
    <col min="6915" max="6915" width="44.42578125" style="8" customWidth="1"/>
    <col min="6916" max="6916" width="90.28515625" style="8" customWidth="1"/>
    <col min="6917" max="6917" width="11.28515625" style="8" customWidth="1"/>
    <col min="6918" max="6918" width="6.5703125" style="8" customWidth="1"/>
    <col min="6919" max="6919" width="13.85546875" style="8" customWidth="1"/>
    <col min="6920" max="6920" width="20.42578125" style="8" customWidth="1"/>
    <col min="6921" max="6921" width="0" style="8" hidden="1" customWidth="1"/>
    <col min="6922" max="6922" width="38.5703125" style="8" customWidth="1"/>
    <col min="6923" max="6923" width="23.5703125" style="8" customWidth="1"/>
    <col min="6924" max="6924" width="9.140625" style="8"/>
    <col min="6925" max="6925" width="11.5703125" style="8" bestFit="1" customWidth="1"/>
    <col min="6926" max="6926" width="10.7109375" style="8" customWidth="1"/>
    <col min="6927" max="6927" width="26.7109375" style="8" customWidth="1"/>
    <col min="6928" max="6928" width="16.5703125" style="8" customWidth="1"/>
    <col min="6929" max="6931" width="9.140625" style="8"/>
    <col min="6932" max="6932" width="28.5703125" style="8" customWidth="1"/>
    <col min="6933" max="7168" width="9.140625" style="8"/>
    <col min="7169" max="7169" width="7.140625" style="8" customWidth="1"/>
    <col min="7170" max="7170" width="22.140625" style="8" customWidth="1"/>
    <col min="7171" max="7171" width="44.42578125" style="8" customWidth="1"/>
    <col min="7172" max="7172" width="90.28515625" style="8" customWidth="1"/>
    <col min="7173" max="7173" width="11.28515625" style="8" customWidth="1"/>
    <col min="7174" max="7174" width="6.5703125" style="8" customWidth="1"/>
    <col min="7175" max="7175" width="13.85546875" style="8" customWidth="1"/>
    <col min="7176" max="7176" width="20.42578125" style="8" customWidth="1"/>
    <col min="7177" max="7177" width="0" style="8" hidden="1" customWidth="1"/>
    <col min="7178" max="7178" width="38.5703125" style="8" customWidth="1"/>
    <col min="7179" max="7179" width="23.5703125" style="8" customWidth="1"/>
    <col min="7180" max="7180" width="9.140625" style="8"/>
    <col min="7181" max="7181" width="11.5703125" style="8" bestFit="1" customWidth="1"/>
    <col min="7182" max="7182" width="10.7109375" style="8" customWidth="1"/>
    <col min="7183" max="7183" width="26.7109375" style="8" customWidth="1"/>
    <col min="7184" max="7184" width="16.5703125" style="8" customWidth="1"/>
    <col min="7185" max="7187" width="9.140625" style="8"/>
    <col min="7188" max="7188" width="28.5703125" style="8" customWidth="1"/>
    <col min="7189" max="7424" width="9.140625" style="8"/>
    <col min="7425" max="7425" width="7.140625" style="8" customWidth="1"/>
    <col min="7426" max="7426" width="22.140625" style="8" customWidth="1"/>
    <col min="7427" max="7427" width="44.42578125" style="8" customWidth="1"/>
    <col min="7428" max="7428" width="90.28515625" style="8" customWidth="1"/>
    <col min="7429" max="7429" width="11.28515625" style="8" customWidth="1"/>
    <col min="7430" max="7430" width="6.5703125" style="8" customWidth="1"/>
    <col min="7431" max="7431" width="13.85546875" style="8" customWidth="1"/>
    <col min="7432" max="7432" width="20.42578125" style="8" customWidth="1"/>
    <col min="7433" max="7433" width="0" style="8" hidden="1" customWidth="1"/>
    <col min="7434" max="7434" width="38.5703125" style="8" customWidth="1"/>
    <col min="7435" max="7435" width="23.5703125" style="8" customWidth="1"/>
    <col min="7436" max="7436" width="9.140625" style="8"/>
    <col min="7437" max="7437" width="11.5703125" style="8" bestFit="1" customWidth="1"/>
    <col min="7438" max="7438" width="10.7109375" style="8" customWidth="1"/>
    <col min="7439" max="7439" width="26.7109375" style="8" customWidth="1"/>
    <col min="7440" max="7440" width="16.5703125" style="8" customWidth="1"/>
    <col min="7441" max="7443" width="9.140625" style="8"/>
    <col min="7444" max="7444" width="28.5703125" style="8" customWidth="1"/>
    <col min="7445" max="7680" width="9.140625" style="8"/>
    <col min="7681" max="7681" width="7.140625" style="8" customWidth="1"/>
    <col min="7682" max="7682" width="22.140625" style="8" customWidth="1"/>
    <col min="7683" max="7683" width="44.42578125" style="8" customWidth="1"/>
    <col min="7684" max="7684" width="90.28515625" style="8" customWidth="1"/>
    <col min="7685" max="7685" width="11.28515625" style="8" customWidth="1"/>
    <col min="7686" max="7686" width="6.5703125" style="8" customWidth="1"/>
    <col min="7687" max="7687" width="13.85546875" style="8" customWidth="1"/>
    <col min="7688" max="7688" width="20.42578125" style="8" customWidth="1"/>
    <col min="7689" max="7689" width="0" style="8" hidden="1" customWidth="1"/>
    <col min="7690" max="7690" width="38.5703125" style="8" customWidth="1"/>
    <col min="7691" max="7691" width="23.5703125" style="8" customWidth="1"/>
    <col min="7692" max="7692" width="9.140625" style="8"/>
    <col min="7693" max="7693" width="11.5703125" style="8" bestFit="1" customWidth="1"/>
    <col min="7694" max="7694" width="10.7109375" style="8" customWidth="1"/>
    <col min="7695" max="7695" width="26.7109375" style="8" customWidth="1"/>
    <col min="7696" max="7696" width="16.5703125" style="8" customWidth="1"/>
    <col min="7697" max="7699" width="9.140625" style="8"/>
    <col min="7700" max="7700" width="28.5703125" style="8" customWidth="1"/>
    <col min="7701" max="7936" width="9.140625" style="8"/>
    <col min="7937" max="7937" width="7.140625" style="8" customWidth="1"/>
    <col min="7938" max="7938" width="22.140625" style="8" customWidth="1"/>
    <col min="7939" max="7939" width="44.42578125" style="8" customWidth="1"/>
    <col min="7940" max="7940" width="90.28515625" style="8" customWidth="1"/>
    <col min="7941" max="7941" width="11.28515625" style="8" customWidth="1"/>
    <col min="7942" max="7942" width="6.5703125" style="8" customWidth="1"/>
    <col min="7943" max="7943" width="13.85546875" style="8" customWidth="1"/>
    <col min="7944" max="7944" width="20.42578125" style="8" customWidth="1"/>
    <col min="7945" max="7945" width="0" style="8" hidden="1" customWidth="1"/>
    <col min="7946" max="7946" width="38.5703125" style="8" customWidth="1"/>
    <col min="7947" max="7947" width="23.5703125" style="8" customWidth="1"/>
    <col min="7948" max="7948" width="9.140625" style="8"/>
    <col min="7949" max="7949" width="11.5703125" style="8" bestFit="1" customWidth="1"/>
    <col min="7950" max="7950" width="10.7109375" style="8" customWidth="1"/>
    <col min="7951" max="7951" width="26.7109375" style="8" customWidth="1"/>
    <col min="7952" max="7952" width="16.5703125" style="8" customWidth="1"/>
    <col min="7953" max="7955" width="9.140625" style="8"/>
    <col min="7956" max="7956" width="28.5703125" style="8" customWidth="1"/>
    <col min="7957" max="8192" width="9.140625" style="8"/>
    <col min="8193" max="8193" width="7.140625" style="8" customWidth="1"/>
    <col min="8194" max="8194" width="22.140625" style="8" customWidth="1"/>
    <col min="8195" max="8195" width="44.42578125" style="8" customWidth="1"/>
    <col min="8196" max="8196" width="90.28515625" style="8" customWidth="1"/>
    <col min="8197" max="8197" width="11.28515625" style="8" customWidth="1"/>
    <col min="8198" max="8198" width="6.5703125" style="8" customWidth="1"/>
    <col min="8199" max="8199" width="13.85546875" style="8" customWidth="1"/>
    <col min="8200" max="8200" width="20.42578125" style="8" customWidth="1"/>
    <col min="8201" max="8201" width="0" style="8" hidden="1" customWidth="1"/>
    <col min="8202" max="8202" width="38.5703125" style="8" customWidth="1"/>
    <col min="8203" max="8203" width="23.5703125" style="8" customWidth="1"/>
    <col min="8204" max="8204" width="9.140625" style="8"/>
    <col min="8205" max="8205" width="11.5703125" style="8" bestFit="1" customWidth="1"/>
    <col min="8206" max="8206" width="10.7109375" style="8" customWidth="1"/>
    <col min="8207" max="8207" width="26.7109375" style="8" customWidth="1"/>
    <col min="8208" max="8208" width="16.5703125" style="8" customWidth="1"/>
    <col min="8209" max="8211" width="9.140625" style="8"/>
    <col min="8212" max="8212" width="28.5703125" style="8" customWidth="1"/>
    <col min="8213" max="8448" width="9.140625" style="8"/>
    <col min="8449" max="8449" width="7.140625" style="8" customWidth="1"/>
    <col min="8450" max="8450" width="22.140625" style="8" customWidth="1"/>
    <col min="8451" max="8451" width="44.42578125" style="8" customWidth="1"/>
    <col min="8452" max="8452" width="90.28515625" style="8" customWidth="1"/>
    <col min="8453" max="8453" width="11.28515625" style="8" customWidth="1"/>
    <col min="8454" max="8454" width="6.5703125" style="8" customWidth="1"/>
    <col min="8455" max="8455" width="13.85546875" style="8" customWidth="1"/>
    <col min="8456" max="8456" width="20.42578125" style="8" customWidth="1"/>
    <col min="8457" max="8457" width="0" style="8" hidden="1" customWidth="1"/>
    <col min="8458" max="8458" width="38.5703125" style="8" customWidth="1"/>
    <col min="8459" max="8459" width="23.5703125" style="8" customWidth="1"/>
    <col min="8460" max="8460" width="9.140625" style="8"/>
    <col min="8461" max="8461" width="11.5703125" style="8" bestFit="1" customWidth="1"/>
    <col min="8462" max="8462" width="10.7109375" style="8" customWidth="1"/>
    <col min="8463" max="8463" width="26.7109375" style="8" customWidth="1"/>
    <col min="8464" max="8464" width="16.5703125" style="8" customWidth="1"/>
    <col min="8465" max="8467" width="9.140625" style="8"/>
    <col min="8468" max="8468" width="28.5703125" style="8" customWidth="1"/>
    <col min="8469" max="8704" width="9.140625" style="8"/>
    <col min="8705" max="8705" width="7.140625" style="8" customWidth="1"/>
    <col min="8706" max="8706" width="22.140625" style="8" customWidth="1"/>
    <col min="8707" max="8707" width="44.42578125" style="8" customWidth="1"/>
    <col min="8708" max="8708" width="90.28515625" style="8" customWidth="1"/>
    <col min="8709" max="8709" width="11.28515625" style="8" customWidth="1"/>
    <col min="8710" max="8710" width="6.5703125" style="8" customWidth="1"/>
    <col min="8711" max="8711" width="13.85546875" style="8" customWidth="1"/>
    <col min="8712" max="8712" width="20.42578125" style="8" customWidth="1"/>
    <col min="8713" max="8713" width="0" style="8" hidden="1" customWidth="1"/>
    <col min="8714" max="8714" width="38.5703125" style="8" customWidth="1"/>
    <col min="8715" max="8715" width="23.5703125" style="8" customWidth="1"/>
    <col min="8716" max="8716" width="9.140625" style="8"/>
    <col min="8717" max="8717" width="11.5703125" style="8" bestFit="1" customWidth="1"/>
    <col min="8718" max="8718" width="10.7109375" style="8" customWidth="1"/>
    <col min="8719" max="8719" width="26.7109375" style="8" customWidth="1"/>
    <col min="8720" max="8720" width="16.5703125" style="8" customWidth="1"/>
    <col min="8721" max="8723" width="9.140625" style="8"/>
    <col min="8724" max="8724" width="28.5703125" style="8" customWidth="1"/>
    <col min="8725" max="8960" width="9.140625" style="8"/>
    <col min="8961" max="8961" width="7.140625" style="8" customWidth="1"/>
    <col min="8962" max="8962" width="22.140625" style="8" customWidth="1"/>
    <col min="8963" max="8963" width="44.42578125" style="8" customWidth="1"/>
    <col min="8964" max="8964" width="90.28515625" style="8" customWidth="1"/>
    <col min="8965" max="8965" width="11.28515625" style="8" customWidth="1"/>
    <col min="8966" max="8966" width="6.5703125" style="8" customWidth="1"/>
    <col min="8967" max="8967" width="13.85546875" style="8" customWidth="1"/>
    <col min="8968" max="8968" width="20.42578125" style="8" customWidth="1"/>
    <col min="8969" max="8969" width="0" style="8" hidden="1" customWidth="1"/>
    <col min="8970" max="8970" width="38.5703125" style="8" customWidth="1"/>
    <col min="8971" max="8971" width="23.5703125" style="8" customWidth="1"/>
    <col min="8972" max="8972" width="9.140625" style="8"/>
    <col min="8973" max="8973" width="11.5703125" style="8" bestFit="1" customWidth="1"/>
    <col min="8974" max="8974" width="10.7109375" style="8" customWidth="1"/>
    <col min="8975" max="8975" width="26.7109375" style="8" customWidth="1"/>
    <col min="8976" max="8976" width="16.5703125" style="8" customWidth="1"/>
    <col min="8977" max="8979" width="9.140625" style="8"/>
    <col min="8980" max="8980" width="28.5703125" style="8" customWidth="1"/>
    <col min="8981" max="9216" width="9.140625" style="8"/>
    <col min="9217" max="9217" width="7.140625" style="8" customWidth="1"/>
    <col min="9218" max="9218" width="22.140625" style="8" customWidth="1"/>
    <col min="9219" max="9219" width="44.42578125" style="8" customWidth="1"/>
    <col min="9220" max="9220" width="90.28515625" style="8" customWidth="1"/>
    <col min="9221" max="9221" width="11.28515625" style="8" customWidth="1"/>
    <col min="9222" max="9222" width="6.5703125" style="8" customWidth="1"/>
    <col min="9223" max="9223" width="13.85546875" style="8" customWidth="1"/>
    <col min="9224" max="9224" width="20.42578125" style="8" customWidth="1"/>
    <col min="9225" max="9225" width="0" style="8" hidden="1" customWidth="1"/>
    <col min="9226" max="9226" width="38.5703125" style="8" customWidth="1"/>
    <col min="9227" max="9227" width="23.5703125" style="8" customWidth="1"/>
    <col min="9228" max="9228" width="9.140625" style="8"/>
    <col min="9229" max="9229" width="11.5703125" style="8" bestFit="1" customWidth="1"/>
    <col min="9230" max="9230" width="10.7109375" style="8" customWidth="1"/>
    <col min="9231" max="9231" width="26.7109375" style="8" customWidth="1"/>
    <col min="9232" max="9232" width="16.5703125" style="8" customWidth="1"/>
    <col min="9233" max="9235" width="9.140625" style="8"/>
    <col min="9236" max="9236" width="28.5703125" style="8" customWidth="1"/>
    <col min="9237" max="9472" width="9.140625" style="8"/>
    <col min="9473" max="9473" width="7.140625" style="8" customWidth="1"/>
    <col min="9474" max="9474" width="22.140625" style="8" customWidth="1"/>
    <col min="9475" max="9475" width="44.42578125" style="8" customWidth="1"/>
    <col min="9476" max="9476" width="90.28515625" style="8" customWidth="1"/>
    <col min="9477" max="9477" width="11.28515625" style="8" customWidth="1"/>
    <col min="9478" max="9478" width="6.5703125" style="8" customWidth="1"/>
    <col min="9479" max="9479" width="13.85546875" style="8" customWidth="1"/>
    <col min="9480" max="9480" width="20.42578125" style="8" customWidth="1"/>
    <col min="9481" max="9481" width="0" style="8" hidden="1" customWidth="1"/>
    <col min="9482" max="9482" width="38.5703125" style="8" customWidth="1"/>
    <col min="9483" max="9483" width="23.5703125" style="8" customWidth="1"/>
    <col min="9484" max="9484" width="9.140625" style="8"/>
    <col min="9485" max="9485" width="11.5703125" style="8" bestFit="1" customWidth="1"/>
    <col min="9486" max="9486" width="10.7109375" style="8" customWidth="1"/>
    <col min="9487" max="9487" width="26.7109375" style="8" customWidth="1"/>
    <col min="9488" max="9488" width="16.5703125" style="8" customWidth="1"/>
    <col min="9489" max="9491" width="9.140625" style="8"/>
    <col min="9492" max="9492" width="28.5703125" style="8" customWidth="1"/>
    <col min="9493" max="9728" width="9.140625" style="8"/>
    <col min="9729" max="9729" width="7.140625" style="8" customWidth="1"/>
    <col min="9730" max="9730" width="22.140625" style="8" customWidth="1"/>
    <col min="9731" max="9731" width="44.42578125" style="8" customWidth="1"/>
    <col min="9732" max="9732" width="90.28515625" style="8" customWidth="1"/>
    <col min="9733" max="9733" width="11.28515625" style="8" customWidth="1"/>
    <col min="9734" max="9734" width="6.5703125" style="8" customWidth="1"/>
    <col min="9735" max="9735" width="13.85546875" style="8" customWidth="1"/>
    <col min="9736" max="9736" width="20.42578125" style="8" customWidth="1"/>
    <col min="9737" max="9737" width="0" style="8" hidden="1" customWidth="1"/>
    <col min="9738" max="9738" width="38.5703125" style="8" customWidth="1"/>
    <col min="9739" max="9739" width="23.5703125" style="8" customWidth="1"/>
    <col min="9740" max="9740" width="9.140625" style="8"/>
    <col min="9741" max="9741" width="11.5703125" style="8" bestFit="1" customWidth="1"/>
    <col min="9742" max="9742" width="10.7109375" style="8" customWidth="1"/>
    <col min="9743" max="9743" width="26.7109375" style="8" customWidth="1"/>
    <col min="9744" max="9744" width="16.5703125" style="8" customWidth="1"/>
    <col min="9745" max="9747" width="9.140625" style="8"/>
    <col min="9748" max="9748" width="28.5703125" style="8" customWidth="1"/>
    <col min="9749" max="9984" width="9.140625" style="8"/>
    <col min="9985" max="9985" width="7.140625" style="8" customWidth="1"/>
    <col min="9986" max="9986" width="22.140625" style="8" customWidth="1"/>
    <col min="9987" max="9987" width="44.42578125" style="8" customWidth="1"/>
    <col min="9988" max="9988" width="90.28515625" style="8" customWidth="1"/>
    <col min="9989" max="9989" width="11.28515625" style="8" customWidth="1"/>
    <col min="9990" max="9990" width="6.5703125" style="8" customWidth="1"/>
    <col min="9991" max="9991" width="13.85546875" style="8" customWidth="1"/>
    <col min="9992" max="9992" width="20.42578125" style="8" customWidth="1"/>
    <col min="9993" max="9993" width="0" style="8" hidden="1" customWidth="1"/>
    <col min="9994" max="9994" width="38.5703125" style="8" customWidth="1"/>
    <col min="9995" max="9995" width="23.5703125" style="8" customWidth="1"/>
    <col min="9996" max="9996" width="9.140625" style="8"/>
    <col min="9997" max="9997" width="11.5703125" style="8" bestFit="1" customWidth="1"/>
    <col min="9998" max="9998" width="10.7109375" style="8" customWidth="1"/>
    <col min="9999" max="9999" width="26.7109375" style="8" customWidth="1"/>
    <col min="10000" max="10000" width="16.5703125" style="8" customWidth="1"/>
    <col min="10001" max="10003" width="9.140625" style="8"/>
    <col min="10004" max="10004" width="28.5703125" style="8" customWidth="1"/>
    <col min="10005" max="10240" width="9.140625" style="8"/>
    <col min="10241" max="10241" width="7.140625" style="8" customWidth="1"/>
    <col min="10242" max="10242" width="22.140625" style="8" customWidth="1"/>
    <col min="10243" max="10243" width="44.42578125" style="8" customWidth="1"/>
    <col min="10244" max="10244" width="90.28515625" style="8" customWidth="1"/>
    <col min="10245" max="10245" width="11.28515625" style="8" customWidth="1"/>
    <col min="10246" max="10246" width="6.5703125" style="8" customWidth="1"/>
    <col min="10247" max="10247" width="13.85546875" style="8" customWidth="1"/>
    <col min="10248" max="10248" width="20.42578125" style="8" customWidth="1"/>
    <col min="10249" max="10249" width="0" style="8" hidden="1" customWidth="1"/>
    <col min="10250" max="10250" width="38.5703125" style="8" customWidth="1"/>
    <col min="10251" max="10251" width="23.5703125" style="8" customWidth="1"/>
    <col min="10252" max="10252" width="9.140625" style="8"/>
    <col min="10253" max="10253" width="11.5703125" style="8" bestFit="1" customWidth="1"/>
    <col min="10254" max="10254" width="10.7109375" style="8" customWidth="1"/>
    <col min="10255" max="10255" width="26.7109375" style="8" customWidth="1"/>
    <col min="10256" max="10256" width="16.5703125" style="8" customWidth="1"/>
    <col min="10257" max="10259" width="9.140625" style="8"/>
    <col min="10260" max="10260" width="28.5703125" style="8" customWidth="1"/>
    <col min="10261" max="10496" width="9.140625" style="8"/>
    <col min="10497" max="10497" width="7.140625" style="8" customWidth="1"/>
    <col min="10498" max="10498" width="22.140625" style="8" customWidth="1"/>
    <col min="10499" max="10499" width="44.42578125" style="8" customWidth="1"/>
    <col min="10500" max="10500" width="90.28515625" style="8" customWidth="1"/>
    <col min="10501" max="10501" width="11.28515625" style="8" customWidth="1"/>
    <col min="10502" max="10502" width="6.5703125" style="8" customWidth="1"/>
    <col min="10503" max="10503" width="13.85546875" style="8" customWidth="1"/>
    <col min="10504" max="10504" width="20.42578125" style="8" customWidth="1"/>
    <col min="10505" max="10505" width="0" style="8" hidden="1" customWidth="1"/>
    <col min="10506" max="10506" width="38.5703125" style="8" customWidth="1"/>
    <col min="10507" max="10507" width="23.5703125" style="8" customWidth="1"/>
    <col min="10508" max="10508" width="9.140625" style="8"/>
    <col min="10509" max="10509" width="11.5703125" style="8" bestFit="1" customWidth="1"/>
    <col min="10510" max="10510" width="10.7109375" style="8" customWidth="1"/>
    <col min="10511" max="10511" width="26.7109375" style="8" customWidth="1"/>
    <col min="10512" max="10512" width="16.5703125" style="8" customWidth="1"/>
    <col min="10513" max="10515" width="9.140625" style="8"/>
    <col min="10516" max="10516" width="28.5703125" style="8" customWidth="1"/>
    <col min="10517" max="10752" width="9.140625" style="8"/>
    <col min="10753" max="10753" width="7.140625" style="8" customWidth="1"/>
    <col min="10754" max="10754" width="22.140625" style="8" customWidth="1"/>
    <col min="10755" max="10755" width="44.42578125" style="8" customWidth="1"/>
    <col min="10756" max="10756" width="90.28515625" style="8" customWidth="1"/>
    <col min="10757" max="10757" width="11.28515625" style="8" customWidth="1"/>
    <col min="10758" max="10758" width="6.5703125" style="8" customWidth="1"/>
    <col min="10759" max="10759" width="13.85546875" style="8" customWidth="1"/>
    <col min="10760" max="10760" width="20.42578125" style="8" customWidth="1"/>
    <col min="10761" max="10761" width="0" style="8" hidden="1" customWidth="1"/>
    <col min="10762" max="10762" width="38.5703125" style="8" customWidth="1"/>
    <col min="10763" max="10763" width="23.5703125" style="8" customWidth="1"/>
    <col min="10764" max="10764" width="9.140625" style="8"/>
    <col min="10765" max="10765" width="11.5703125" style="8" bestFit="1" customWidth="1"/>
    <col min="10766" max="10766" width="10.7109375" style="8" customWidth="1"/>
    <col min="10767" max="10767" width="26.7109375" style="8" customWidth="1"/>
    <col min="10768" max="10768" width="16.5703125" style="8" customWidth="1"/>
    <col min="10769" max="10771" width="9.140625" style="8"/>
    <col min="10772" max="10772" width="28.5703125" style="8" customWidth="1"/>
    <col min="10773" max="11008" width="9.140625" style="8"/>
    <col min="11009" max="11009" width="7.140625" style="8" customWidth="1"/>
    <col min="11010" max="11010" width="22.140625" style="8" customWidth="1"/>
    <col min="11011" max="11011" width="44.42578125" style="8" customWidth="1"/>
    <col min="11012" max="11012" width="90.28515625" style="8" customWidth="1"/>
    <col min="11013" max="11013" width="11.28515625" style="8" customWidth="1"/>
    <col min="11014" max="11014" width="6.5703125" style="8" customWidth="1"/>
    <col min="11015" max="11015" width="13.85546875" style="8" customWidth="1"/>
    <col min="11016" max="11016" width="20.42578125" style="8" customWidth="1"/>
    <col min="11017" max="11017" width="0" style="8" hidden="1" customWidth="1"/>
    <col min="11018" max="11018" width="38.5703125" style="8" customWidth="1"/>
    <col min="11019" max="11019" width="23.5703125" style="8" customWidth="1"/>
    <col min="11020" max="11020" width="9.140625" style="8"/>
    <col min="11021" max="11021" width="11.5703125" style="8" bestFit="1" customWidth="1"/>
    <col min="11022" max="11022" width="10.7109375" style="8" customWidth="1"/>
    <col min="11023" max="11023" width="26.7109375" style="8" customWidth="1"/>
    <col min="11024" max="11024" width="16.5703125" style="8" customWidth="1"/>
    <col min="11025" max="11027" width="9.140625" style="8"/>
    <col min="11028" max="11028" width="28.5703125" style="8" customWidth="1"/>
    <col min="11029" max="11264" width="9.140625" style="8"/>
    <col min="11265" max="11265" width="7.140625" style="8" customWidth="1"/>
    <col min="11266" max="11266" width="22.140625" style="8" customWidth="1"/>
    <col min="11267" max="11267" width="44.42578125" style="8" customWidth="1"/>
    <col min="11268" max="11268" width="90.28515625" style="8" customWidth="1"/>
    <col min="11269" max="11269" width="11.28515625" style="8" customWidth="1"/>
    <col min="11270" max="11270" width="6.5703125" style="8" customWidth="1"/>
    <col min="11271" max="11271" width="13.85546875" style="8" customWidth="1"/>
    <col min="11272" max="11272" width="20.42578125" style="8" customWidth="1"/>
    <col min="11273" max="11273" width="0" style="8" hidden="1" customWidth="1"/>
    <col min="11274" max="11274" width="38.5703125" style="8" customWidth="1"/>
    <col min="11275" max="11275" width="23.5703125" style="8" customWidth="1"/>
    <col min="11276" max="11276" width="9.140625" style="8"/>
    <col min="11277" max="11277" width="11.5703125" style="8" bestFit="1" customWidth="1"/>
    <col min="11278" max="11278" width="10.7109375" style="8" customWidth="1"/>
    <col min="11279" max="11279" width="26.7109375" style="8" customWidth="1"/>
    <col min="11280" max="11280" width="16.5703125" style="8" customWidth="1"/>
    <col min="11281" max="11283" width="9.140625" style="8"/>
    <col min="11284" max="11284" width="28.5703125" style="8" customWidth="1"/>
    <col min="11285" max="11520" width="9.140625" style="8"/>
    <col min="11521" max="11521" width="7.140625" style="8" customWidth="1"/>
    <col min="11522" max="11522" width="22.140625" style="8" customWidth="1"/>
    <col min="11523" max="11523" width="44.42578125" style="8" customWidth="1"/>
    <col min="11524" max="11524" width="90.28515625" style="8" customWidth="1"/>
    <col min="11525" max="11525" width="11.28515625" style="8" customWidth="1"/>
    <col min="11526" max="11526" width="6.5703125" style="8" customWidth="1"/>
    <col min="11527" max="11527" width="13.85546875" style="8" customWidth="1"/>
    <col min="11528" max="11528" width="20.42578125" style="8" customWidth="1"/>
    <col min="11529" max="11529" width="0" style="8" hidden="1" customWidth="1"/>
    <col min="11530" max="11530" width="38.5703125" style="8" customWidth="1"/>
    <col min="11531" max="11531" width="23.5703125" style="8" customWidth="1"/>
    <col min="11532" max="11532" width="9.140625" style="8"/>
    <col min="11533" max="11533" width="11.5703125" style="8" bestFit="1" customWidth="1"/>
    <col min="11534" max="11534" width="10.7109375" style="8" customWidth="1"/>
    <col min="11535" max="11535" width="26.7109375" style="8" customWidth="1"/>
    <col min="11536" max="11536" width="16.5703125" style="8" customWidth="1"/>
    <col min="11537" max="11539" width="9.140625" style="8"/>
    <col min="11540" max="11540" width="28.5703125" style="8" customWidth="1"/>
    <col min="11541" max="11776" width="9.140625" style="8"/>
    <col min="11777" max="11777" width="7.140625" style="8" customWidth="1"/>
    <col min="11778" max="11778" width="22.140625" style="8" customWidth="1"/>
    <col min="11779" max="11779" width="44.42578125" style="8" customWidth="1"/>
    <col min="11780" max="11780" width="90.28515625" style="8" customWidth="1"/>
    <col min="11781" max="11781" width="11.28515625" style="8" customWidth="1"/>
    <col min="11782" max="11782" width="6.5703125" style="8" customWidth="1"/>
    <col min="11783" max="11783" width="13.85546875" style="8" customWidth="1"/>
    <col min="11784" max="11784" width="20.42578125" style="8" customWidth="1"/>
    <col min="11785" max="11785" width="0" style="8" hidden="1" customWidth="1"/>
    <col min="11786" max="11786" width="38.5703125" style="8" customWidth="1"/>
    <col min="11787" max="11787" width="23.5703125" style="8" customWidth="1"/>
    <col min="11788" max="11788" width="9.140625" style="8"/>
    <col min="11789" max="11789" width="11.5703125" style="8" bestFit="1" customWidth="1"/>
    <col min="11790" max="11790" width="10.7109375" style="8" customWidth="1"/>
    <col min="11791" max="11791" width="26.7109375" style="8" customWidth="1"/>
    <col min="11792" max="11792" width="16.5703125" style="8" customWidth="1"/>
    <col min="11793" max="11795" width="9.140625" style="8"/>
    <col min="11796" max="11796" width="28.5703125" style="8" customWidth="1"/>
    <col min="11797" max="12032" width="9.140625" style="8"/>
    <col min="12033" max="12033" width="7.140625" style="8" customWidth="1"/>
    <col min="12034" max="12034" width="22.140625" style="8" customWidth="1"/>
    <col min="12035" max="12035" width="44.42578125" style="8" customWidth="1"/>
    <col min="12036" max="12036" width="90.28515625" style="8" customWidth="1"/>
    <col min="12037" max="12037" width="11.28515625" style="8" customWidth="1"/>
    <col min="12038" max="12038" width="6.5703125" style="8" customWidth="1"/>
    <col min="12039" max="12039" width="13.85546875" style="8" customWidth="1"/>
    <col min="12040" max="12040" width="20.42578125" style="8" customWidth="1"/>
    <col min="12041" max="12041" width="0" style="8" hidden="1" customWidth="1"/>
    <col min="12042" max="12042" width="38.5703125" style="8" customWidth="1"/>
    <col min="12043" max="12043" width="23.5703125" style="8" customWidth="1"/>
    <col min="12044" max="12044" width="9.140625" style="8"/>
    <col min="12045" max="12045" width="11.5703125" style="8" bestFit="1" customWidth="1"/>
    <col min="12046" max="12046" width="10.7109375" style="8" customWidth="1"/>
    <col min="12047" max="12047" width="26.7109375" style="8" customWidth="1"/>
    <col min="12048" max="12048" width="16.5703125" style="8" customWidth="1"/>
    <col min="12049" max="12051" width="9.140625" style="8"/>
    <col min="12052" max="12052" width="28.5703125" style="8" customWidth="1"/>
    <col min="12053" max="12288" width="9.140625" style="8"/>
    <col min="12289" max="12289" width="7.140625" style="8" customWidth="1"/>
    <col min="12290" max="12290" width="22.140625" style="8" customWidth="1"/>
    <col min="12291" max="12291" width="44.42578125" style="8" customWidth="1"/>
    <col min="12292" max="12292" width="90.28515625" style="8" customWidth="1"/>
    <col min="12293" max="12293" width="11.28515625" style="8" customWidth="1"/>
    <col min="12294" max="12294" width="6.5703125" style="8" customWidth="1"/>
    <col min="12295" max="12295" width="13.85546875" style="8" customWidth="1"/>
    <col min="12296" max="12296" width="20.42578125" style="8" customWidth="1"/>
    <col min="12297" max="12297" width="0" style="8" hidden="1" customWidth="1"/>
    <col min="12298" max="12298" width="38.5703125" style="8" customWidth="1"/>
    <col min="12299" max="12299" width="23.5703125" style="8" customWidth="1"/>
    <col min="12300" max="12300" width="9.140625" style="8"/>
    <col min="12301" max="12301" width="11.5703125" style="8" bestFit="1" customWidth="1"/>
    <col min="12302" max="12302" width="10.7109375" style="8" customWidth="1"/>
    <col min="12303" max="12303" width="26.7109375" style="8" customWidth="1"/>
    <col min="12304" max="12304" width="16.5703125" style="8" customWidth="1"/>
    <col min="12305" max="12307" width="9.140625" style="8"/>
    <col min="12308" max="12308" width="28.5703125" style="8" customWidth="1"/>
    <col min="12309" max="12544" width="9.140625" style="8"/>
    <col min="12545" max="12545" width="7.140625" style="8" customWidth="1"/>
    <col min="12546" max="12546" width="22.140625" style="8" customWidth="1"/>
    <col min="12547" max="12547" width="44.42578125" style="8" customWidth="1"/>
    <col min="12548" max="12548" width="90.28515625" style="8" customWidth="1"/>
    <col min="12549" max="12549" width="11.28515625" style="8" customWidth="1"/>
    <col min="12550" max="12550" width="6.5703125" style="8" customWidth="1"/>
    <col min="12551" max="12551" width="13.85546875" style="8" customWidth="1"/>
    <col min="12552" max="12552" width="20.42578125" style="8" customWidth="1"/>
    <col min="12553" max="12553" width="0" style="8" hidden="1" customWidth="1"/>
    <col min="12554" max="12554" width="38.5703125" style="8" customWidth="1"/>
    <col min="12555" max="12555" width="23.5703125" style="8" customWidth="1"/>
    <col min="12556" max="12556" width="9.140625" style="8"/>
    <col min="12557" max="12557" width="11.5703125" style="8" bestFit="1" customWidth="1"/>
    <col min="12558" max="12558" width="10.7109375" style="8" customWidth="1"/>
    <col min="12559" max="12559" width="26.7109375" style="8" customWidth="1"/>
    <col min="12560" max="12560" width="16.5703125" style="8" customWidth="1"/>
    <col min="12561" max="12563" width="9.140625" style="8"/>
    <col min="12564" max="12564" width="28.5703125" style="8" customWidth="1"/>
    <col min="12565" max="12800" width="9.140625" style="8"/>
    <col min="12801" max="12801" width="7.140625" style="8" customWidth="1"/>
    <col min="12802" max="12802" width="22.140625" style="8" customWidth="1"/>
    <col min="12803" max="12803" width="44.42578125" style="8" customWidth="1"/>
    <col min="12804" max="12804" width="90.28515625" style="8" customWidth="1"/>
    <col min="12805" max="12805" width="11.28515625" style="8" customWidth="1"/>
    <col min="12806" max="12806" width="6.5703125" style="8" customWidth="1"/>
    <col min="12807" max="12807" width="13.85546875" style="8" customWidth="1"/>
    <col min="12808" max="12808" width="20.42578125" style="8" customWidth="1"/>
    <col min="12809" max="12809" width="0" style="8" hidden="1" customWidth="1"/>
    <col min="12810" max="12810" width="38.5703125" style="8" customWidth="1"/>
    <col min="12811" max="12811" width="23.5703125" style="8" customWidth="1"/>
    <col min="12812" max="12812" width="9.140625" style="8"/>
    <col min="12813" max="12813" width="11.5703125" style="8" bestFit="1" customWidth="1"/>
    <col min="12814" max="12814" width="10.7109375" style="8" customWidth="1"/>
    <col min="12815" max="12815" width="26.7109375" style="8" customWidth="1"/>
    <col min="12816" max="12816" width="16.5703125" style="8" customWidth="1"/>
    <col min="12817" max="12819" width="9.140625" style="8"/>
    <col min="12820" max="12820" width="28.5703125" style="8" customWidth="1"/>
    <col min="12821" max="13056" width="9.140625" style="8"/>
    <col min="13057" max="13057" width="7.140625" style="8" customWidth="1"/>
    <col min="13058" max="13058" width="22.140625" style="8" customWidth="1"/>
    <col min="13059" max="13059" width="44.42578125" style="8" customWidth="1"/>
    <col min="13060" max="13060" width="90.28515625" style="8" customWidth="1"/>
    <col min="13061" max="13061" width="11.28515625" style="8" customWidth="1"/>
    <col min="13062" max="13062" width="6.5703125" style="8" customWidth="1"/>
    <col min="13063" max="13063" width="13.85546875" style="8" customWidth="1"/>
    <col min="13064" max="13064" width="20.42578125" style="8" customWidth="1"/>
    <col min="13065" max="13065" width="0" style="8" hidden="1" customWidth="1"/>
    <col min="13066" max="13066" width="38.5703125" style="8" customWidth="1"/>
    <col min="13067" max="13067" width="23.5703125" style="8" customWidth="1"/>
    <col min="13068" max="13068" width="9.140625" style="8"/>
    <col min="13069" max="13069" width="11.5703125" style="8" bestFit="1" customWidth="1"/>
    <col min="13070" max="13070" width="10.7109375" style="8" customWidth="1"/>
    <col min="13071" max="13071" width="26.7109375" style="8" customWidth="1"/>
    <col min="13072" max="13072" width="16.5703125" style="8" customWidth="1"/>
    <col min="13073" max="13075" width="9.140625" style="8"/>
    <col min="13076" max="13076" width="28.5703125" style="8" customWidth="1"/>
    <col min="13077" max="13312" width="9.140625" style="8"/>
    <col min="13313" max="13313" width="7.140625" style="8" customWidth="1"/>
    <col min="13314" max="13314" width="22.140625" style="8" customWidth="1"/>
    <col min="13315" max="13315" width="44.42578125" style="8" customWidth="1"/>
    <col min="13316" max="13316" width="90.28515625" style="8" customWidth="1"/>
    <col min="13317" max="13317" width="11.28515625" style="8" customWidth="1"/>
    <col min="13318" max="13318" width="6.5703125" style="8" customWidth="1"/>
    <col min="13319" max="13319" width="13.85546875" style="8" customWidth="1"/>
    <col min="13320" max="13320" width="20.42578125" style="8" customWidth="1"/>
    <col min="13321" max="13321" width="0" style="8" hidden="1" customWidth="1"/>
    <col min="13322" max="13322" width="38.5703125" style="8" customWidth="1"/>
    <col min="13323" max="13323" width="23.5703125" style="8" customWidth="1"/>
    <col min="13324" max="13324" width="9.140625" style="8"/>
    <col min="13325" max="13325" width="11.5703125" style="8" bestFit="1" customWidth="1"/>
    <col min="13326" max="13326" width="10.7109375" style="8" customWidth="1"/>
    <col min="13327" max="13327" width="26.7109375" style="8" customWidth="1"/>
    <col min="13328" max="13328" width="16.5703125" style="8" customWidth="1"/>
    <col min="13329" max="13331" width="9.140625" style="8"/>
    <col min="13332" max="13332" width="28.5703125" style="8" customWidth="1"/>
    <col min="13333" max="13568" width="9.140625" style="8"/>
    <col min="13569" max="13569" width="7.140625" style="8" customWidth="1"/>
    <col min="13570" max="13570" width="22.140625" style="8" customWidth="1"/>
    <col min="13571" max="13571" width="44.42578125" style="8" customWidth="1"/>
    <col min="13572" max="13572" width="90.28515625" style="8" customWidth="1"/>
    <col min="13573" max="13573" width="11.28515625" style="8" customWidth="1"/>
    <col min="13574" max="13574" width="6.5703125" style="8" customWidth="1"/>
    <col min="13575" max="13575" width="13.85546875" style="8" customWidth="1"/>
    <col min="13576" max="13576" width="20.42578125" style="8" customWidth="1"/>
    <col min="13577" max="13577" width="0" style="8" hidden="1" customWidth="1"/>
    <col min="13578" max="13578" width="38.5703125" style="8" customWidth="1"/>
    <col min="13579" max="13579" width="23.5703125" style="8" customWidth="1"/>
    <col min="13580" max="13580" width="9.140625" style="8"/>
    <col min="13581" max="13581" width="11.5703125" style="8" bestFit="1" customWidth="1"/>
    <col min="13582" max="13582" width="10.7109375" style="8" customWidth="1"/>
    <col min="13583" max="13583" width="26.7109375" style="8" customWidth="1"/>
    <col min="13584" max="13584" width="16.5703125" style="8" customWidth="1"/>
    <col min="13585" max="13587" width="9.140625" style="8"/>
    <col min="13588" max="13588" width="28.5703125" style="8" customWidth="1"/>
    <col min="13589" max="13824" width="9.140625" style="8"/>
    <col min="13825" max="13825" width="7.140625" style="8" customWidth="1"/>
    <col min="13826" max="13826" width="22.140625" style="8" customWidth="1"/>
    <col min="13827" max="13827" width="44.42578125" style="8" customWidth="1"/>
    <col min="13828" max="13828" width="90.28515625" style="8" customWidth="1"/>
    <col min="13829" max="13829" width="11.28515625" style="8" customWidth="1"/>
    <col min="13830" max="13830" width="6.5703125" style="8" customWidth="1"/>
    <col min="13831" max="13831" width="13.85546875" style="8" customWidth="1"/>
    <col min="13832" max="13832" width="20.42578125" style="8" customWidth="1"/>
    <col min="13833" max="13833" width="0" style="8" hidden="1" customWidth="1"/>
    <col min="13834" max="13834" width="38.5703125" style="8" customWidth="1"/>
    <col min="13835" max="13835" width="23.5703125" style="8" customWidth="1"/>
    <col min="13836" max="13836" width="9.140625" style="8"/>
    <col min="13837" max="13837" width="11.5703125" style="8" bestFit="1" customWidth="1"/>
    <col min="13838" max="13838" width="10.7109375" style="8" customWidth="1"/>
    <col min="13839" max="13839" width="26.7109375" style="8" customWidth="1"/>
    <col min="13840" max="13840" width="16.5703125" style="8" customWidth="1"/>
    <col min="13841" max="13843" width="9.140625" style="8"/>
    <col min="13844" max="13844" width="28.5703125" style="8" customWidth="1"/>
    <col min="13845" max="14080" width="9.140625" style="8"/>
    <col min="14081" max="14081" width="7.140625" style="8" customWidth="1"/>
    <col min="14082" max="14082" width="22.140625" style="8" customWidth="1"/>
    <col min="14083" max="14083" width="44.42578125" style="8" customWidth="1"/>
    <col min="14084" max="14084" width="90.28515625" style="8" customWidth="1"/>
    <col min="14085" max="14085" width="11.28515625" style="8" customWidth="1"/>
    <col min="14086" max="14086" width="6.5703125" style="8" customWidth="1"/>
    <col min="14087" max="14087" width="13.85546875" style="8" customWidth="1"/>
    <col min="14088" max="14088" width="20.42578125" style="8" customWidth="1"/>
    <col min="14089" max="14089" width="0" style="8" hidden="1" customWidth="1"/>
    <col min="14090" max="14090" width="38.5703125" style="8" customWidth="1"/>
    <col min="14091" max="14091" width="23.5703125" style="8" customWidth="1"/>
    <col min="14092" max="14092" width="9.140625" style="8"/>
    <col min="14093" max="14093" width="11.5703125" style="8" bestFit="1" customWidth="1"/>
    <col min="14094" max="14094" width="10.7109375" style="8" customWidth="1"/>
    <col min="14095" max="14095" width="26.7109375" style="8" customWidth="1"/>
    <col min="14096" max="14096" width="16.5703125" style="8" customWidth="1"/>
    <col min="14097" max="14099" width="9.140625" style="8"/>
    <col min="14100" max="14100" width="28.5703125" style="8" customWidth="1"/>
    <col min="14101" max="14336" width="9.140625" style="8"/>
    <col min="14337" max="14337" width="7.140625" style="8" customWidth="1"/>
    <col min="14338" max="14338" width="22.140625" style="8" customWidth="1"/>
    <col min="14339" max="14339" width="44.42578125" style="8" customWidth="1"/>
    <col min="14340" max="14340" width="90.28515625" style="8" customWidth="1"/>
    <col min="14341" max="14341" width="11.28515625" style="8" customWidth="1"/>
    <col min="14342" max="14342" width="6.5703125" style="8" customWidth="1"/>
    <col min="14343" max="14343" width="13.85546875" style="8" customWidth="1"/>
    <col min="14344" max="14344" width="20.42578125" style="8" customWidth="1"/>
    <col min="14345" max="14345" width="0" style="8" hidden="1" customWidth="1"/>
    <col min="14346" max="14346" width="38.5703125" style="8" customWidth="1"/>
    <col min="14347" max="14347" width="23.5703125" style="8" customWidth="1"/>
    <col min="14348" max="14348" width="9.140625" style="8"/>
    <col min="14349" max="14349" width="11.5703125" style="8" bestFit="1" customWidth="1"/>
    <col min="14350" max="14350" width="10.7109375" style="8" customWidth="1"/>
    <col min="14351" max="14351" width="26.7109375" style="8" customWidth="1"/>
    <col min="14352" max="14352" width="16.5703125" style="8" customWidth="1"/>
    <col min="14353" max="14355" width="9.140625" style="8"/>
    <col min="14356" max="14356" width="28.5703125" style="8" customWidth="1"/>
    <col min="14357" max="14592" width="9.140625" style="8"/>
    <col min="14593" max="14593" width="7.140625" style="8" customWidth="1"/>
    <col min="14594" max="14594" width="22.140625" style="8" customWidth="1"/>
    <col min="14595" max="14595" width="44.42578125" style="8" customWidth="1"/>
    <col min="14596" max="14596" width="90.28515625" style="8" customWidth="1"/>
    <col min="14597" max="14597" width="11.28515625" style="8" customWidth="1"/>
    <col min="14598" max="14598" width="6.5703125" style="8" customWidth="1"/>
    <col min="14599" max="14599" width="13.85546875" style="8" customWidth="1"/>
    <col min="14600" max="14600" width="20.42578125" style="8" customWidth="1"/>
    <col min="14601" max="14601" width="0" style="8" hidden="1" customWidth="1"/>
    <col min="14602" max="14602" width="38.5703125" style="8" customWidth="1"/>
    <col min="14603" max="14603" width="23.5703125" style="8" customWidth="1"/>
    <col min="14604" max="14604" width="9.140625" style="8"/>
    <col min="14605" max="14605" width="11.5703125" style="8" bestFit="1" customWidth="1"/>
    <col min="14606" max="14606" width="10.7109375" style="8" customWidth="1"/>
    <col min="14607" max="14607" width="26.7109375" style="8" customWidth="1"/>
    <col min="14608" max="14608" width="16.5703125" style="8" customWidth="1"/>
    <col min="14609" max="14611" width="9.140625" style="8"/>
    <col min="14612" max="14612" width="28.5703125" style="8" customWidth="1"/>
    <col min="14613" max="14848" width="9.140625" style="8"/>
    <col min="14849" max="14849" width="7.140625" style="8" customWidth="1"/>
    <col min="14850" max="14850" width="22.140625" style="8" customWidth="1"/>
    <col min="14851" max="14851" width="44.42578125" style="8" customWidth="1"/>
    <col min="14852" max="14852" width="90.28515625" style="8" customWidth="1"/>
    <col min="14853" max="14853" width="11.28515625" style="8" customWidth="1"/>
    <col min="14854" max="14854" width="6.5703125" style="8" customWidth="1"/>
    <col min="14855" max="14855" width="13.85546875" style="8" customWidth="1"/>
    <col min="14856" max="14856" width="20.42578125" style="8" customWidth="1"/>
    <col min="14857" max="14857" width="0" style="8" hidden="1" customWidth="1"/>
    <col min="14858" max="14858" width="38.5703125" style="8" customWidth="1"/>
    <col min="14859" max="14859" width="23.5703125" style="8" customWidth="1"/>
    <col min="14860" max="14860" width="9.140625" style="8"/>
    <col min="14861" max="14861" width="11.5703125" style="8" bestFit="1" customWidth="1"/>
    <col min="14862" max="14862" width="10.7109375" style="8" customWidth="1"/>
    <col min="14863" max="14863" width="26.7109375" style="8" customWidth="1"/>
    <col min="14864" max="14864" width="16.5703125" style="8" customWidth="1"/>
    <col min="14865" max="14867" width="9.140625" style="8"/>
    <col min="14868" max="14868" width="28.5703125" style="8" customWidth="1"/>
    <col min="14869" max="15104" width="9.140625" style="8"/>
    <col min="15105" max="15105" width="7.140625" style="8" customWidth="1"/>
    <col min="15106" max="15106" width="22.140625" style="8" customWidth="1"/>
    <col min="15107" max="15107" width="44.42578125" style="8" customWidth="1"/>
    <col min="15108" max="15108" width="90.28515625" style="8" customWidth="1"/>
    <col min="15109" max="15109" width="11.28515625" style="8" customWidth="1"/>
    <col min="15110" max="15110" width="6.5703125" style="8" customWidth="1"/>
    <col min="15111" max="15111" width="13.85546875" style="8" customWidth="1"/>
    <col min="15112" max="15112" width="20.42578125" style="8" customWidth="1"/>
    <col min="15113" max="15113" width="0" style="8" hidden="1" customWidth="1"/>
    <col min="15114" max="15114" width="38.5703125" style="8" customWidth="1"/>
    <col min="15115" max="15115" width="23.5703125" style="8" customWidth="1"/>
    <col min="15116" max="15116" width="9.140625" style="8"/>
    <col min="15117" max="15117" width="11.5703125" style="8" bestFit="1" customWidth="1"/>
    <col min="15118" max="15118" width="10.7109375" style="8" customWidth="1"/>
    <col min="15119" max="15119" width="26.7109375" style="8" customWidth="1"/>
    <col min="15120" max="15120" width="16.5703125" style="8" customWidth="1"/>
    <col min="15121" max="15123" width="9.140625" style="8"/>
    <col min="15124" max="15124" width="28.5703125" style="8" customWidth="1"/>
    <col min="15125" max="15360" width="9.140625" style="8"/>
    <col min="15361" max="15361" width="7.140625" style="8" customWidth="1"/>
    <col min="15362" max="15362" width="22.140625" style="8" customWidth="1"/>
    <col min="15363" max="15363" width="44.42578125" style="8" customWidth="1"/>
    <col min="15364" max="15364" width="90.28515625" style="8" customWidth="1"/>
    <col min="15365" max="15365" width="11.28515625" style="8" customWidth="1"/>
    <col min="15366" max="15366" width="6.5703125" style="8" customWidth="1"/>
    <col min="15367" max="15367" width="13.85546875" style="8" customWidth="1"/>
    <col min="15368" max="15368" width="20.42578125" style="8" customWidth="1"/>
    <col min="15369" max="15369" width="0" style="8" hidden="1" customWidth="1"/>
    <col min="15370" max="15370" width="38.5703125" style="8" customWidth="1"/>
    <col min="15371" max="15371" width="23.5703125" style="8" customWidth="1"/>
    <col min="15372" max="15372" width="9.140625" style="8"/>
    <col min="15373" max="15373" width="11.5703125" style="8" bestFit="1" customWidth="1"/>
    <col min="15374" max="15374" width="10.7109375" style="8" customWidth="1"/>
    <col min="15375" max="15375" width="26.7109375" style="8" customWidth="1"/>
    <col min="15376" max="15376" width="16.5703125" style="8" customWidth="1"/>
    <col min="15377" max="15379" width="9.140625" style="8"/>
    <col min="15380" max="15380" width="28.5703125" style="8" customWidth="1"/>
    <col min="15381" max="15616" width="9.140625" style="8"/>
    <col min="15617" max="15617" width="7.140625" style="8" customWidth="1"/>
    <col min="15618" max="15618" width="22.140625" style="8" customWidth="1"/>
    <col min="15619" max="15619" width="44.42578125" style="8" customWidth="1"/>
    <col min="15620" max="15620" width="90.28515625" style="8" customWidth="1"/>
    <col min="15621" max="15621" width="11.28515625" style="8" customWidth="1"/>
    <col min="15622" max="15622" width="6.5703125" style="8" customWidth="1"/>
    <col min="15623" max="15623" width="13.85546875" style="8" customWidth="1"/>
    <col min="15624" max="15624" width="20.42578125" style="8" customWidth="1"/>
    <col min="15625" max="15625" width="0" style="8" hidden="1" customWidth="1"/>
    <col min="15626" max="15626" width="38.5703125" style="8" customWidth="1"/>
    <col min="15627" max="15627" width="23.5703125" style="8" customWidth="1"/>
    <col min="15628" max="15628" width="9.140625" style="8"/>
    <col min="15629" max="15629" width="11.5703125" style="8" bestFit="1" customWidth="1"/>
    <col min="15630" max="15630" width="10.7109375" style="8" customWidth="1"/>
    <col min="15631" max="15631" width="26.7109375" style="8" customWidth="1"/>
    <col min="15632" max="15632" width="16.5703125" style="8" customWidth="1"/>
    <col min="15633" max="15635" width="9.140625" style="8"/>
    <col min="15636" max="15636" width="28.5703125" style="8" customWidth="1"/>
    <col min="15637" max="15872" width="9.140625" style="8"/>
    <col min="15873" max="15873" width="7.140625" style="8" customWidth="1"/>
    <col min="15874" max="15874" width="22.140625" style="8" customWidth="1"/>
    <col min="15875" max="15875" width="44.42578125" style="8" customWidth="1"/>
    <col min="15876" max="15876" width="90.28515625" style="8" customWidth="1"/>
    <col min="15877" max="15877" width="11.28515625" style="8" customWidth="1"/>
    <col min="15878" max="15878" width="6.5703125" style="8" customWidth="1"/>
    <col min="15879" max="15879" width="13.85546875" style="8" customWidth="1"/>
    <col min="15880" max="15880" width="20.42578125" style="8" customWidth="1"/>
    <col min="15881" max="15881" width="0" style="8" hidden="1" customWidth="1"/>
    <col min="15882" max="15882" width="38.5703125" style="8" customWidth="1"/>
    <col min="15883" max="15883" width="23.5703125" style="8" customWidth="1"/>
    <col min="15884" max="15884" width="9.140625" style="8"/>
    <col min="15885" max="15885" width="11.5703125" style="8" bestFit="1" customWidth="1"/>
    <col min="15886" max="15886" width="10.7109375" style="8" customWidth="1"/>
    <col min="15887" max="15887" width="26.7109375" style="8" customWidth="1"/>
    <col min="15888" max="15888" width="16.5703125" style="8" customWidth="1"/>
    <col min="15889" max="15891" width="9.140625" style="8"/>
    <col min="15892" max="15892" width="28.5703125" style="8" customWidth="1"/>
    <col min="15893" max="16128" width="9.140625" style="8"/>
    <col min="16129" max="16129" width="7.140625" style="8" customWidth="1"/>
    <col min="16130" max="16130" width="22.140625" style="8" customWidth="1"/>
    <col min="16131" max="16131" width="44.42578125" style="8" customWidth="1"/>
    <col min="16132" max="16132" width="90.28515625" style="8" customWidth="1"/>
    <col min="16133" max="16133" width="11.28515625" style="8" customWidth="1"/>
    <col min="16134" max="16134" width="6.5703125" style="8" customWidth="1"/>
    <col min="16135" max="16135" width="13.85546875" style="8" customWidth="1"/>
    <col min="16136" max="16136" width="20.42578125" style="8" customWidth="1"/>
    <col min="16137" max="16137" width="0" style="8" hidden="1" customWidth="1"/>
    <col min="16138" max="16138" width="38.5703125" style="8" customWidth="1"/>
    <col min="16139" max="16139" width="23.5703125" style="8" customWidth="1"/>
    <col min="16140" max="16140" width="9.140625" style="8"/>
    <col min="16141" max="16141" width="11.5703125" style="8" bestFit="1" customWidth="1"/>
    <col min="16142" max="16142" width="10.7109375" style="8" customWidth="1"/>
    <col min="16143" max="16143" width="26.7109375" style="8" customWidth="1"/>
    <col min="16144" max="16144" width="16.5703125" style="8" customWidth="1"/>
    <col min="16145" max="16147" width="9.140625" style="8"/>
    <col min="16148" max="16148" width="28.5703125" style="8" customWidth="1"/>
    <col min="16149" max="16384" width="9.140625" style="8"/>
  </cols>
  <sheetData>
    <row r="1" spans="1:15" ht="20.25" x14ac:dyDescent="0.25">
      <c r="A1" s="1" t="s">
        <v>0</v>
      </c>
      <c r="B1" s="2"/>
      <c r="C1" s="2"/>
      <c r="D1" s="2"/>
      <c r="E1" s="2"/>
      <c r="G1" s="4"/>
      <c r="H1" s="4"/>
      <c r="I1" s="4"/>
      <c r="J1" s="5"/>
      <c r="K1" s="5"/>
      <c r="L1" s="5"/>
      <c r="M1" s="6"/>
    </row>
    <row r="2" spans="1:15" ht="20.25" x14ac:dyDescent="0.25">
      <c r="A2" s="9" t="s">
        <v>1</v>
      </c>
      <c r="B2" s="6"/>
      <c r="C2" s="6"/>
      <c r="D2" s="6"/>
      <c r="E2" s="6"/>
      <c r="G2" s="2"/>
      <c r="H2" s="2"/>
      <c r="I2" s="2"/>
      <c r="J2" s="10"/>
      <c r="K2" s="10"/>
      <c r="L2" s="10"/>
      <c r="M2" s="11"/>
    </row>
    <row r="3" spans="1:15" x14ac:dyDescent="0.25">
      <c r="A3" s="6"/>
      <c r="B3" s="6"/>
      <c r="C3" s="6"/>
      <c r="D3" s="6"/>
      <c r="E3" s="6"/>
      <c r="F3" s="6"/>
      <c r="G3" s="12"/>
      <c r="H3" s="12"/>
      <c r="I3" s="12"/>
      <c r="J3" s="13"/>
      <c r="K3" s="13"/>
      <c r="L3" s="13"/>
      <c r="M3" s="12"/>
    </row>
    <row r="4" spans="1:15" ht="23.25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5" ht="23.25" x14ac:dyDescent="0.25">
      <c r="A5" s="15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ht="18" x14ac:dyDescent="0.25">
      <c r="A6" s="1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7"/>
    </row>
    <row r="7" spans="1:15" ht="20.25" x14ac:dyDescent="0.25">
      <c r="A7" s="6"/>
      <c r="B7" s="18"/>
      <c r="C7" s="18"/>
      <c r="D7" s="18"/>
      <c r="E7" s="18"/>
      <c r="F7" s="18"/>
      <c r="H7" s="18"/>
      <c r="I7" s="18"/>
      <c r="J7" s="19"/>
      <c r="K7" s="19"/>
      <c r="L7" s="19"/>
      <c r="M7" s="18"/>
      <c r="N7" s="20"/>
      <c r="O7" s="21"/>
    </row>
    <row r="8" spans="1:15" ht="20.25" x14ac:dyDescent="0.25">
      <c r="A8" s="6"/>
      <c r="B8" s="6"/>
      <c r="C8" s="6"/>
      <c r="D8" s="6"/>
      <c r="E8" s="6"/>
      <c r="F8" s="22"/>
      <c r="H8" s="22"/>
      <c r="I8" s="22"/>
      <c r="J8" s="23"/>
      <c r="K8" s="23"/>
      <c r="L8" s="23"/>
      <c r="M8" s="22"/>
      <c r="N8" s="20"/>
      <c r="O8" s="21"/>
    </row>
    <row r="9" spans="1:15" ht="20.25" x14ac:dyDescent="0.25">
      <c r="A9" s="6"/>
      <c r="B9" s="6"/>
      <c r="C9" s="6"/>
      <c r="D9" s="6"/>
      <c r="E9" s="6"/>
      <c r="F9" s="22"/>
      <c r="H9" s="22"/>
      <c r="I9" s="22"/>
      <c r="J9" s="23"/>
      <c r="K9" s="23"/>
      <c r="L9" s="24"/>
      <c r="M9" s="22"/>
    </row>
    <row r="10" spans="1:15" s="29" customFormat="1" ht="24.95" customHeight="1" x14ac:dyDescent="0.25">
      <c r="A10" s="25" t="s">
        <v>5</v>
      </c>
      <c r="B10" s="26"/>
      <c r="C10" s="26"/>
      <c r="D10" s="26"/>
      <c r="E10" s="27" t="s">
        <v>6</v>
      </c>
      <c r="F10" s="27"/>
      <c r="G10" s="28"/>
      <c r="J10" s="25" t="s">
        <v>7</v>
      </c>
      <c r="K10" s="30"/>
      <c r="L10" s="31"/>
      <c r="M10" s="32" t="s">
        <v>8</v>
      </c>
      <c r="N10" s="33"/>
    </row>
    <row r="11" spans="1:15" s="38" customFormat="1" ht="24.95" customHeight="1" x14ac:dyDescent="0.25">
      <c r="A11" s="34" t="s">
        <v>9</v>
      </c>
      <c r="B11" s="35"/>
      <c r="C11" s="35"/>
      <c r="D11" s="36"/>
      <c r="E11" s="37" t="s">
        <v>10</v>
      </c>
      <c r="F11" s="37"/>
      <c r="G11" s="28"/>
      <c r="J11" s="25" t="s">
        <v>11</v>
      </c>
      <c r="K11" s="30"/>
      <c r="L11" s="39"/>
      <c r="M11" s="40" t="s">
        <v>12</v>
      </c>
      <c r="N11" s="33"/>
    </row>
    <row r="12" spans="1:15" s="38" customFormat="1" ht="24.95" customHeight="1" x14ac:dyDescent="0.25">
      <c r="A12" s="41"/>
      <c r="B12" s="42"/>
      <c r="C12" s="42"/>
      <c r="D12" s="43"/>
      <c r="E12" s="37" t="s">
        <v>13</v>
      </c>
      <c r="F12" s="37"/>
      <c r="G12" s="28"/>
      <c r="J12" s="44"/>
      <c r="K12" s="45"/>
      <c r="L12" s="46"/>
      <c r="M12" s="44"/>
      <c r="N12" s="47"/>
    </row>
    <row r="13" spans="1:15" s="38" customFormat="1" ht="24.95" customHeight="1" x14ac:dyDescent="0.25">
      <c r="A13" s="41"/>
      <c r="B13" s="42"/>
      <c r="C13" s="42"/>
      <c r="D13" s="43"/>
      <c r="E13" s="37" t="s">
        <v>14</v>
      </c>
      <c r="F13" s="37"/>
      <c r="G13" s="28"/>
      <c r="J13" s="44"/>
      <c r="K13" s="45"/>
      <c r="L13" s="46"/>
      <c r="M13" s="44"/>
      <c r="N13" s="47"/>
    </row>
    <row r="14" spans="1:15" s="38" customFormat="1" ht="24.95" customHeight="1" x14ac:dyDescent="0.25">
      <c r="A14" s="48"/>
      <c r="B14" s="49"/>
      <c r="C14" s="49"/>
      <c r="D14" s="50"/>
      <c r="E14" s="37" t="s">
        <v>15</v>
      </c>
      <c r="F14" s="37"/>
      <c r="G14" s="28"/>
      <c r="J14" s="44"/>
      <c r="K14" s="45"/>
      <c r="L14" s="46"/>
      <c r="M14" s="44"/>
      <c r="N14" s="47"/>
    </row>
    <row r="15" spans="1:15" s="29" customFormat="1" ht="24.95" customHeight="1" x14ac:dyDescent="0.25">
      <c r="A15" s="25" t="s">
        <v>16</v>
      </c>
      <c r="B15" s="26"/>
      <c r="C15" s="26"/>
      <c r="D15" s="26"/>
      <c r="E15" s="37" t="s">
        <v>17</v>
      </c>
      <c r="F15" s="37"/>
      <c r="G15" s="28"/>
      <c r="H15" s="51"/>
      <c r="I15" s="51"/>
      <c r="J15" s="52"/>
      <c r="K15" s="52"/>
      <c r="L15" s="52"/>
      <c r="M15" s="52"/>
      <c r="N15" s="47"/>
    </row>
    <row r="16" spans="1:15" ht="6" customHeight="1" x14ac:dyDescent="0.25">
      <c r="A16" s="53"/>
      <c r="B16" s="53"/>
      <c r="C16" s="53"/>
      <c r="D16" s="53"/>
      <c r="E16" s="53"/>
      <c r="F16" s="54" t="s">
        <v>18</v>
      </c>
      <c r="G16" s="55"/>
      <c r="H16" s="56"/>
      <c r="I16" s="56"/>
      <c r="J16" s="57"/>
      <c r="K16" s="57"/>
      <c r="L16" s="57"/>
      <c r="M16" s="58"/>
    </row>
    <row r="17" spans="1:15" s="38" customFormat="1" ht="39" customHeight="1" x14ac:dyDescent="0.25">
      <c r="A17" s="59" t="s">
        <v>19</v>
      </c>
      <c r="B17" s="60" t="s">
        <v>20</v>
      </c>
      <c r="C17" s="61"/>
      <c r="D17" s="61"/>
      <c r="E17" s="62"/>
      <c r="F17" s="59" t="s">
        <v>21</v>
      </c>
      <c r="G17" s="59" t="s">
        <v>22</v>
      </c>
      <c r="H17" s="63" t="s">
        <v>23</v>
      </c>
      <c r="I17" s="64"/>
      <c r="J17" s="59" t="s">
        <v>24</v>
      </c>
      <c r="K17" s="65" t="s">
        <v>25</v>
      </c>
      <c r="L17" s="59" t="s">
        <v>26</v>
      </c>
      <c r="M17" s="66" t="s">
        <v>27</v>
      </c>
      <c r="N17" s="67"/>
    </row>
    <row r="18" spans="1:15" s="29" customFormat="1" ht="24.95" customHeight="1" x14ac:dyDescent="0.25">
      <c r="A18" s="68"/>
      <c r="B18" s="69" t="s">
        <v>28</v>
      </c>
      <c r="C18" s="70"/>
      <c r="D18" s="71" t="s">
        <v>29</v>
      </c>
      <c r="E18" s="72" t="s">
        <v>30</v>
      </c>
      <c r="F18" s="68"/>
      <c r="G18" s="68"/>
      <c r="H18" s="73"/>
      <c r="I18" s="74"/>
      <c r="J18" s="68"/>
      <c r="K18" s="75" t="s">
        <v>31</v>
      </c>
      <c r="L18" s="68"/>
      <c r="M18" s="66"/>
      <c r="N18" s="67"/>
    </row>
    <row r="19" spans="1:15" s="81" customFormat="1" ht="20.100000000000001" customHeight="1" x14ac:dyDescent="0.25">
      <c r="A19" s="76" t="s">
        <v>32</v>
      </c>
      <c r="B19" s="77" t="s">
        <v>33</v>
      </c>
      <c r="C19" s="78"/>
      <c r="D19" s="78"/>
      <c r="E19" s="78"/>
      <c r="F19" s="76" t="s">
        <v>34</v>
      </c>
      <c r="G19" s="76" t="s">
        <v>35</v>
      </c>
      <c r="H19" s="76" t="s">
        <v>36</v>
      </c>
      <c r="I19" s="76" t="s">
        <v>37</v>
      </c>
      <c r="J19" s="79" t="s">
        <v>38</v>
      </c>
      <c r="K19" s="79" t="s">
        <v>39</v>
      </c>
      <c r="L19" s="79"/>
      <c r="M19" s="76" t="s">
        <v>40</v>
      </c>
      <c r="N19" s="80"/>
    </row>
    <row r="20" spans="1:15" s="87" customFormat="1" ht="30" customHeight="1" x14ac:dyDescent="0.25">
      <c r="A20" s="82"/>
      <c r="B20" s="82"/>
      <c r="C20" s="82"/>
      <c r="D20" s="82"/>
      <c r="E20" s="82"/>
      <c r="F20" s="83" t="s">
        <v>41</v>
      </c>
      <c r="G20" s="84"/>
      <c r="H20" s="85">
        <v>1</v>
      </c>
      <c r="I20" s="85"/>
      <c r="J20" s="82"/>
      <c r="K20" s="82"/>
      <c r="L20" s="82"/>
      <c r="M20" s="82"/>
      <c r="N20" s="86"/>
    </row>
    <row r="21" spans="1:15" s="87" customFormat="1" ht="39" customHeight="1" x14ac:dyDescent="0.25">
      <c r="A21" s="88">
        <v>1</v>
      </c>
      <c r="B21" s="89" t="s">
        <v>42</v>
      </c>
      <c r="C21" s="90" t="s">
        <v>43</v>
      </c>
      <c r="D21" s="91"/>
      <c r="E21" s="92" t="s">
        <v>44</v>
      </c>
      <c r="F21" s="93" t="s">
        <v>45</v>
      </c>
      <c r="G21" s="94" t="s">
        <v>46</v>
      </c>
      <c r="H21" s="95">
        <f>2*H20</f>
        <v>2</v>
      </c>
      <c r="I21" s="95" t="s">
        <v>47</v>
      </c>
      <c r="J21" s="96">
        <f>(47.8-1.2)*1.2*2350*0.02466/1000</f>
        <v>3.2406199199999999</v>
      </c>
      <c r="K21" s="96">
        <f>3.14*47.8*2350/10000*H21</f>
        <v>70.543239999999997</v>
      </c>
      <c r="L21" s="97">
        <f>((50+25)*2*2*H21)</f>
        <v>600</v>
      </c>
      <c r="M21" s="88" t="s">
        <v>48</v>
      </c>
      <c r="N21" s="86"/>
      <c r="O21" s="98"/>
    </row>
    <row r="22" spans="1:15" s="87" customFormat="1" ht="39.950000000000003" customHeight="1" x14ac:dyDescent="0.25">
      <c r="A22" s="88">
        <f>A21+1</f>
        <v>2</v>
      </c>
      <c r="B22" s="99"/>
      <c r="C22" s="100"/>
      <c r="D22" s="101" t="s">
        <v>49</v>
      </c>
      <c r="E22" s="101" t="s">
        <v>50</v>
      </c>
      <c r="F22" s="102" t="s">
        <v>51</v>
      </c>
      <c r="G22" s="103" t="s">
        <v>52</v>
      </c>
      <c r="H22" s="104">
        <f>2*H20</f>
        <v>2</v>
      </c>
      <c r="I22" s="105" t="s">
        <v>47</v>
      </c>
      <c r="J22" s="106">
        <f>2.3*24*24*7.85/1000000*H22</f>
        <v>2.0799359999999996E-2</v>
      </c>
      <c r="K22" s="106">
        <f>24*24*2/10000*H22</f>
        <v>0.23039999999999999</v>
      </c>
      <c r="L22" s="107">
        <f>7*2*H22</f>
        <v>28</v>
      </c>
      <c r="M22" s="108" t="s">
        <v>53</v>
      </c>
      <c r="N22" s="86"/>
      <c r="O22" s="109"/>
    </row>
    <row r="23" spans="1:15" s="87" customFormat="1" ht="39.950000000000003" customHeight="1" x14ac:dyDescent="0.25">
      <c r="A23" s="88">
        <f t="shared" ref="A23:A24" si="0">A22+1</f>
        <v>3</v>
      </c>
      <c r="B23" s="99"/>
      <c r="C23" s="100"/>
      <c r="D23" s="92" t="s">
        <v>54</v>
      </c>
      <c r="E23" s="92" t="s">
        <v>55</v>
      </c>
      <c r="F23" s="93" t="s">
        <v>56</v>
      </c>
      <c r="G23" s="94" t="s">
        <v>57</v>
      </c>
      <c r="H23" s="110">
        <f>2*H20</f>
        <v>2</v>
      </c>
      <c r="I23" s="95" t="s">
        <v>47</v>
      </c>
      <c r="J23" s="111">
        <f>62*110*2.5*7.85/1000000</f>
        <v>0.1338425</v>
      </c>
      <c r="K23" s="111">
        <f>62*110*2/10000*H23</f>
        <v>2.7280000000000002</v>
      </c>
      <c r="L23" s="112">
        <f>10*4*H23</f>
        <v>80</v>
      </c>
      <c r="M23" s="88" t="s">
        <v>58</v>
      </c>
    </row>
    <row r="24" spans="1:15" s="87" customFormat="1" ht="39.950000000000003" customHeight="1" x14ac:dyDescent="0.25">
      <c r="A24" s="88">
        <f t="shared" si="0"/>
        <v>4</v>
      </c>
      <c r="B24" s="113"/>
      <c r="C24" s="114"/>
      <c r="D24" s="115" t="s">
        <v>59</v>
      </c>
      <c r="E24" s="115" t="s">
        <v>60</v>
      </c>
      <c r="F24" s="116" t="s">
        <v>61</v>
      </c>
      <c r="G24" s="117" t="s">
        <v>62</v>
      </c>
      <c r="H24" s="104">
        <f>2*H20</f>
        <v>2</v>
      </c>
      <c r="I24" s="118" t="s">
        <v>47</v>
      </c>
      <c r="J24" s="119">
        <f>20*25*2.3*7.85/1000000</f>
        <v>9.0275000000000008E-3</v>
      </c>
      <c r="K24" s="120">
        <f>2*25*20/10000*H24</f>
        <v>0.2</v>
      </c>
      <c r="L24" s="120" t="s">
        <v>63</v>
      </c>
      <c r="M24" s="118" t="s">
        <v>58</v>
      </c>
    </row>
    <row r="25" spans="1:15" s="87" customFormat="1" ht="30" customHeight="1" x14ac:dyDescent="0.25">
      <c r="A25" s="82"/>
      <c r="B25" s="82"/>
      <c r="C25" s="82"/>
      <c r="D25" s="82"/>
      <c r="E25" s="82"/>
      <c r="F25" s="83" t="s">
        <v>64</v>
      </c>
      <c r="G25" s="84"/>
      <c r="H25" s="85">
        <v>1</v>
      </c>
      <c r="I25" s="85"/>
      <c r="J25" s="82"/>
      <c r="K25" s="82"/>
      <c r="L25" s="82"/>
      <c r="M25" s="82"/>
      <c r="N25" s="86"/>
    </row>
    <row r="26" spans="1:15" s="87" customFormat="1" ht="36" customHeight="1" x14ac:dyDescent="0.25">
      <c r="A26" s="88">
        <f>A24+1</f>
        <v>5</v>
      </c>
      <c r="B26" s="89" t="s">
        <v>65</v>
      </c>
      <c r="C26" s="90" t="s">
        <v>66</v>
      </c>
      <c r="D26" s="91"/>
      <c r="E26" s="92" t="s">
        <v>44</v>
      </c>
      <c r="F26" s="93" t="s">
        <v>67</v>
      </c>
      <c r="G26" s="94" t="s">
        <v>46</v>
      </c>
      <c r="H26" s="95">
        <f>2*H25</f>
        <v>2</v>
      </c>
      <c r="I26" s="95" t="s">
        <v>47</v>
      </c>
      <c r="J26" s="96">
        <f>(47.8-1.2)*1.2*2350*0.02466/1000</f>
        <v>3.2406199199999999</v>
      </c>
      <c r="K26" s="96">
        <f>3.14*47.8*2350/10000*H26</f>
        <v>70.543239999999997</v>
      </c>
      <c r="L26" s="97">
        <f>((50+25)*2*2*H26)</f>
        <v>600</v>
      </c>
      <c r="M26" s="88" t="s">
        <v>48</v>
      </c>
      <c r="N26" s="86"/>
      <c r="O26" s="98"/>
    </row>
    <row r="27" spans="1:15" s="87" customFormat="1" ht="39.950000000000003" customHeight="1" x14ac:dyDescent="0.25">
      <c r="A27" s="88">
        <f>A26+1</f>
        <v>6</v>
      </c>
      <c r="B27" s="99"/>
      <c r="C27" s="100"/>
      <c r="D27" s="101" t="s">
        <v>49</v>
      </c>
      <c r="E27" s="101" t="s">
        <v>50</v>
      </c>
      <c r="F27" s="102" t="s">
        <v>51</v>
      </c>
      <c r="G27" s="103" t="s">
        <v>68</v>
      </c>
      <c r="H27" s="104">
        <f>2*H25</f>
        <v>2</v>
      </c>
      <c r="I27" s="105" t="s">
        <v>47</v>
      </c>
      <c r="J27" s="106">
        <f>2.3*24*24*7.85/1000000*H27</f>
        <v>2.0799359999999996E-2</v>
      </c>
      <c r="K27" s="106">
        <f>24*24*2/10000*H27</f>
        <v>0.23039999999999999</v>
      </c>
      <c r="L27" s="107">
        <f>7*2*H27</f>
        <v>28</v>
      </c>
      <c r="M27" s="108" t="s">
        <v>53</v>
      </c>
      <c r="N27" s="86"/>
      <c r="O27" s="109"/>
    </row>
    <row r="28" spans="1:15" s="87" customFormat="1" ht="39.950000000000003" customHeight="1" x14ac:dyDescent="0.25">
      <c r="A28" s="88">
        <f t="shared" ref="A28:A29" si="1">A27+1</f>
        <v>7</v>
      </c>
      <c r="B28" s="99"/>
      <c r="C28" s="100"/>
      <c r="D28" s="92" t="s">
        <v>54</v>
      </c>
      <c r="E28" s="92" t="s">
        <v>55</v>
      </c>
      <c r="F28" s="93" t="s">
        <v>56</v>
      </c>
      <c r="G28" s="94" t="s">
        <v>69</v>
      </c>
      <c r="H28" s="110">
        <f>2*H25</f>
        <v>2</v>
      </c>
      <c r="I28" s="95" t="s">
        <v>47</v>
      </c>
      <c r="J28" s="111">
        <f>62*110*2.5*7.85/1000000</f>
        <v>0.1338425</v>
      </c>
      <c r="K28" s="111">
        <f>62*110*2/10000*H28</f>
        <v>2.7280000000000002</v>
      </c>
      <c r="L28" s="112">
        <f>10*4*H28</f>
        <v>80</v>
      </c>
      <c r="M28" s="88" t="s">
        <v>58</v>
      </c>
    </row>
    <row r="29" spans="1:15" s="87" customFormat="1" ht="39.950000000000003" customHeight="1" x14ac:dyDescent="0.25">
      <c r="A29" s="88">
        <f t="shared" si="1"/>
        <v>8</v>
      </c>
      <c r="B29" s="113"/>
      <c r="C29" s="114"/>
      <c r="D29" s="115" t="s">
        <v>59</v>
      </c>
      <c r="E29" s="115" t="s">
        <v>60</v>
      </c>
      <c r="F29" s="116" t="s">
        <v>61</v>
      </c>
      <c r="G29" s="117" t="s">
        <v>70</v>
      </c>
      <c r="H29" s="104">
        <f>2*H25</f>
        <v>2</v>
      </c>
      <c r="I29" s="118" t="s">
        <v>47</v>
      </c>
      <c r="J29" s="119">
        <f>20*25*2.3*7.85/1000000</f>
        <v>9.0275000000000008E-3</v>
      </c>
      <c r="K29" s="120">
        <f>2*25*20/10000*H29</f>
        <v>0.2</v>
      </c>
      <c r="L29" s="120" t="s">
        <v>63</v>
      </c>
      <c r="M29" s="118" t="s">
        <v>58</v>
      </c>
    </row>
    <row r="30" spans="1:15" s="87" customFormat="1" ht="30" customHeight="1" x14ac:dyDescent="0.25">
      <c r="A30" s="82"/>
      <c r="B30" s="82"/>
      <c r="C30" s="82"/>
      <c r="D30" s="82"/>
      <c r="E30" s="82"/>
      <c r="F30" s="83" t="s">
        <v>71</v>
      </c>
      <c r="G30" s="84"/>
      <c r="H30" s="85">
        <v>2</v>
      </c>
      <c r="I30" s="85"/>
      <c r="J30" s="82"/>
      <c r="K30" s="82"/>
      <c r="L30" s="82"/>
      <c r="M30" s="82"/>
      <c r="N30" s="86"/>
    </row>
    <row r="31" spans="1:15" s="87" customFormat="1" ht="41.25" customHeight="1" x14ac:dyDescent="0.25">
      <c r="A31" s="88">
        <f>A29+1</f>
        <v>9</v>
      </c>
      <c r="B31" s="121" t="s">
        <v>72</v>
      </c>
      <c r="C31" s="122" t="s">
        <v>73</v>
      </c>
      <c r="D31" s="123"/>
      <c r="E31" s="115" t="s">
        <v>74</v>
      </c>
      <c r="F31" s="93" t="s">
        <v>75</v>
      </c>
      <c r="G31" s="117" t="s">
        <v>76</v>
      </c>
      <c r="H31" s="95">
        <f>1*H30</f>
        <v>2</v>
      </c>
      <c r="I31" s="95" t="s">
        <v>47</v>
      </c>
      <c r="J31" s="96">
        <f>(38.1-1.2)*1.2*1105*0.02466/1000</f>
        <v>1.2065990039999999</v>
      </c>
      <c r="K31" s="96">
        <f>3.14*38.1*1105/10000*H31</f>
        <v>26.439114</v>
      </c>
      <c r="L31" s="96" t="s">
        <v>63</v>
      </c>
      <c r="M31" s="88" t="s">
        <v>77</v>
      </c>
      <c r="N31" s="109"/>
    </row>
    <row r="32" spans="1:15" s="87" customFormat="1" ht="41.25" customHeight="1" x14ac:dyDescent="0.25">
      <c r="A32" s="88">
        <f>A31+1</f>
        <v>10</v>
      </c>
      <c r="B32" s="124"/>
      <c r="C32" s="125"/>
      <c r="D32" s="92" t="s">
        <v>78</v>
      </c>
      <c r="E32" s="92" t="s">
        <v>79</v>
      </c>
      <c r="F32" s="93" t="s">
        <v>80</v>
      </c>
      <c r="G32" s="94" t="s">
        <v>81</v>
      </c>
      <c r="H32" s="95">
        <f>2*H31</f>
        <v>4</v>
      </c>
      <c r="I32" s="95" t="s">
        <v>47</v>
      </c>
      <c r="J32" s="111">
        <f>68.7*110*3.2*7.85/1000000</f>
        <v>0.18983184</v>
      </c>
      <c r="K32" s="111">
        <f>68.7*110*2/10000*H32</f>
        <v>6.0456000000000003</v>
      </c>
      <c r="L32" s="112">
        <f>10*4*H32</f>
        <v>160</v>
      </c>
      <c r="M32" s="88" t="s">
        <v>58</v>
      </c>
      <c r="N32" s="98"/>
    </row>
    <row r="33" spans="1:15" s="87" customFormat="1" ht="41.25" customHeight="1" x14ac:dyDescent="0.25">
      <c r="A33" s="88">
        <f>A32+1</f>
        <v>11</v>
      </c>
      <c r="B33" s="126"/>
      <c r="C33" s="127"/>
      <c r="D33" s="128" t="s">
        <v>82</v>
      </c>
      <c r="E33" s="92" t="s">
        <v>83</v>
      </c>
      <c r="F33" s="129" t="s">
        <v>84</v>
      </c>
      <c r="G33" s="94" t="s">
        <v>85</v>
      </c>
      <c r="H33" s="118">
        <f>2*H30</f>
        <v>4</v>
      </c>
      <c r="I33" s="118" t="s">
        <v>47</v>
      </c>
      <c r="J33" s="130">
        <f>13.2/1000</f>
        <v>1.32E-2</v>
      </c>
      <c r="K33" s="130">
        <f>30*30*2/10000*H33</f>
        <v>0.72</v>
      </c>
      <c r="L33" s="131">
        <f>30*H33</f>
        <v>120</v>
      </c>
      <c r="M33" s="118" t="s">
        <v>58</v>
      </c>
      <c r="N33" s="86"/>
      <c r="O33" s="98"/>
    </row>
    <row r="34" spans="1:15" s="87" customFormat="1" ht="30" customHeight="1" x14ac:dyDescent="0.25">
      <c r="A34" s="82"/>
      <c r="B34" s="82"/>
      <c r="C34" s="82"/>
      <c r="D34" s="82"/>
      <c r="E34" s="82"/>
      <c r="F34" s="132" t="s">
        <v>86</v>
      </c>
      <c r="G34" s="84"/>
      <c r="H34" s="82"/>
      <c r="I34" s="82"/>
      <c r="J34" s="82"/>
      <c r="K34" s="82"/>
      <c r="L34" s="82"/>
      <c r="M34" s="82"/>
      <c r="N34" s="86"/>
    </row>
    <row r="35" spans="1:15" s="87" customFormat="1" ht="30" customHeight="1" x14ac:dyDescent="0.25">
      <c r="A35" s="82"/>
      <c r="B35" s="82"/>
      <c r="C35" s="82"/>
      <c r="D35" s="82"/>
      <c r="E35" s="82"/>
      <c r="F35" s="132" t="s">
        <v>87</v>
      </c>
      <c r="G35" s="84"/>
      <c r="H35" s="82"/>
      <c r="I35" s="82"/>
      <c r="J35" s="82"/>
      <c r="K35" s="82"/>
      <c r="L35" s="82"/>
      <c r="M35" s="82"/>
      <c r="N35" s="86"/>
    </row>
    <row r="36" spans="1:15" s="87" customFormat="1" ht="60.75" customHeight="1" x14ac:dyDescent="0.25">
      <c r="A36" s="88">
        <f>A33+1</f>
        <v>12</v>
      </c>
      <c r="B36" s="133" t="s">
        <v>88</v>
      </c>
      <c r="D36" s="92" t="s">
        <v>89</v>
      </c>
      <c r="E36" s="134" t="s">
        <v>50</v>
      </c>
      <c r="F36" s="135" t="s">
        <v>90</v>
      </c>
      <c r="G36" s="136" t="s">
        <v>91</v>
      </c>
      <c r="H36" s="137">
        <v>4</v>
      </c>
      <c r="I36" s="95" t="s">
        <v>47</v>
      </c>
      <c r="J36" s="96" t="s">
        <v>63</v>
      </c>
      <c r="K36" s="138" t="s">
        <v>63</v>
      </c>
      <c r="L36" s="88"/>
      <c r="M36" s="139" t="s">
        <v>53</v>
      </c>
      <c r="N36" s="86"/>
      <c r="O36" s="98"/>
    </row>
    <row r="37" spans="1:15" s="87" customFormat="1" ht="41.25" customHeight="1" x14ac:dyDescent="0.25">
      <c r="A37" s="88">
        <f>A36+1</f>
        <v>13</v>
      </c>
      <c r="B37" s="140"/>
      <c r="C37" s="141"/>
      <c r="D37" s="142"/>
      <c r="E37" s="143" t="s">
        <v>92</v>
      </c>
      <c r="F37" s="135" t="s">
        <v>93</v>
      </c>
      <c r="G37" s="136" t="s">
        <v>94</v>
      </c>
      <c r="H37" s="137">
        <v>8</v>
      </c>
      <c r="I37" s="95" t="s">
        <v>47</v>
      </c>
      <c r="J37" s="96" t="s">
        <v>63</v>
      </c>
      <c r="K37" s="138" t="s">
        <v>63</v>
      </c>
      <c r="L37" s="88"/>
      <c r="M37" s="118" t="s">
        <v>95</v>
      </c>
      <c r="N37" s="86"/>
      <c r="O37" s="98"/>
    </row>
    <row r="38" spans="1:15" s="87" customFormat="1" ht="41.25" customHeight="1" x14ac:dyDescent="0.25">
      <c r="A38" s="88">
        <f t="shared" ref="A38" si="2">A37+1</f>
        <v>14</v>
      </c>
      <c r="B38" s="140"/>
      <c r="C38" s="144"/>
      <c r="D38" s="91"/>
      <c r="E38" s="134" t="s">
        <v>96</v>
      </c>
      <c r="F38" s="135" t="s">
        <v>97</v>
      </c>
      <c r="G38" s="117" t="s">
        <v>98</v>
      </c>
      <c r="H38" s="137">
        <v>4</v>
      </c>
      <c r="I38" s="95" t="s">
        <v>47</v>
      </c>
      <c r="J38" s="96" t="s">
        <v>63</v>
      </c>
      <c r="K38" s="138" t="s">
        <v>63</v>
      </c>
      <c r="L38" s="88" t="s">
        <v>99</v>
      </c>
      <c r="M38" s="88" t="s">
        <v>100</v>
      </c>
      <c r="N38" s="86"/>
      <c r="O38" s="98"/>
    </row>
    <row r="39" spans="1:15" s="87" customFormat="1" ht="24.75" customHeight="1" x14ac:dyDescent="0.25">
      <c r="A39" s="145">
        <f>A38+1</f>
        <v>15</v>
      </c>
      <c r="B39" s="146"/>
      <c r="C39" s="146"/>
      <c r="D39" s="147"/>
      <c r="E39" s="148" t="s">
        <v>101</v>
      </c>
      <c r="F39" s="135" t="s">
        <v>102</v>
      </c>
      <c r="G39" s="149" t="s">
        <v>103</v>
      </c>
      <c r="H39" s="150">
        <v>5</v>
      </c>
      <c r="I39" s="150" t="s">
        <v>47</v>
      </c>
      <c r="J39" s="151" t="s">
        <v>63</v>
      </c>
      <c r="K39" s="152" t="s">
        <v>63</v>
      </c>
      <c r="L39" s="152"/>
      <c r="M39" s="153" t="s">
        <v>104</v>
      </c>
      <c r="N39" s="86"/>
      <c r="O39" s="98"/>
    </row>
    <row r="40" spans="1:15" s="87" customFormat="1" ht="24.75" customHeight="1" x14ac:dyDescent="0.25">
      <c r="A40" s="154"/>
      <c r="B40" s="155"/>
      <c r="C40" s="155"/>
      <c r="D40" s="156"/>
      <c r="E40" s="157"/>
      <c r="F40" s="135" t="s">
        <v>105</v>
      </c>
      <c r="G40" s="158"/>
      <c r="H40" s="150">
        <v>5</v>
      </c>
      <c r="I40" s="150" t="s">
        <v>47</v>
      </c>
      <c r="J40" s="151" t="s">
        <v>63</v>
      </c>
      <c r="K40" s="152" t="s">
        <v>63</v>
      </c>
      <c r="L40" s="152"/>
      <c r="M40" s="159"/>
      <c r="N40" s="86"/>
      <c r="O40" s="98"/>
    </row>
    <row r="41" spans="1:15" s="87" customFormat="1" ht="24.75" customHeight="1" x14ac:dyDescent="0.25">
      <c r="A41" s="154"/>
      <c r="B41" s="155"/>
      <c r="C41" s="155"/>
      <c r="D41" s="156"/>
      <c r="E41" s="157"/>
      <c r="F41" s="135" t="s">
        <v>106</v>
      </c>
      <c r="G41" s="158"/>
      <c r="H41" s="150">
        <v>4</v>
      </c>
      <c r="I41" s="150" t="s">
        <v>47</v>
      </c>
      <c r="J41" s="151" t="s">
        <v>63</v>
      </c>
      <c r="K41" s="152" t="s">
        <v>63</v>
      </c>
      <c r="L41" s="152"/>
      <c r="M41" s="159"/>
      <c r="N41" s="86"/>
      <c r="O41" s="98"/>
    </row>
    <row r="42" spans="1:15" s="87" customFormat="1" ht="24.75" customHeight="1" x14ac:dyDescent="0.25">
      <c r="A42" s="154"/>
      <c r="B42" s="155"/>
      <c r="C42" s="155"/>
      <c r="D42" s="156"/>
      <c r="E42" s="157"/>
      <c r="F42" s="135" t="s">
        <v>107</v>
      </c>
      <c r="G42" s="158"/>
      <c r="H42" s="150">
        <v>4</v>
      </c>
      <c r="I42" s="150" t="s">
        <v>47</v>
      </c>
      <c r="J42" s="151" t="s">
        <v>63</v>
      </c>
      <c r="K42" s="152" t="s">
        <v>63</v>
      </c>
      <c r="L42" s="152"/>
      <c r="M42" s="159"/>
      <c r="N42" s="86"/>
      <c r="O42" s="98"/>
    </row>
    <row r="43" spans="1:15" s="87" customFormat="1" ht="24.75" customHeight="1" x14ac:dyDescent="0.25">
      <c r="A43" s="160"/>
      <c r="B43" s="161"/>
      <c r="C43" s="161"/>
      <c r="D43" s="162"/>
      <c r="E43" s="163"/>
      <c r="F43" s="135" t="s">
        <v>108</v>
      </c>
      <c r="G43" s="164"/>
      <c r="H43" s="150">
        <v>2</v>
      </c>
      <c r="I43" s="150" t="s">
        <v>47</v>
      </c>
      <c r="J43" s="151" t="s">
        <v>63</v>
      </c>
      <c r="K43" s="152" t="s">
        <v>63</v>
      </c>
      <c r="L43" s="152"/>
      <c r="M43" s="165"/>
      <c r="N43" s="86"/>
      <c r="O43" s="98"/>
    </row>
    <row r="44" spans="1:15" s="87" customFormat="1" ht="40.5" x14ac:dyDescent="0.25">
      <c r="A44" s="166">
        <f>A39+1</f>
        <v>16</v>
      </c>
      <c r="B44" s="155"/>
      <c r="C44" s="155"/>
      <c r="D44" s="156"/>
      <c r="E44" s="167" t="s">
        <v>109</v>
      </c>
      <c r="F44" s="135" t="s">
        <v>110</v>
      </c>
      <c r="G44" s="168" t="s">
        <v>111</v>
      </c>
      <c r="H44" s="150">
        <v>16</v>
      </c>
      <c r="I44" s="150" t="s">
        <v>47</v>
      </c>
      <c r="J44" s="151" t="s">
        <v>63</v>
      </c>
      <c r="K44" s="152" t="s">
        <v>63</v>
      </c>
      <c r="L44" s="152"/>
      <c r="M44" s="152" t="s">
        <v>112</v>
      </c>
      <c r="N44" s="86"/>
      <c r="O44" s="98"/>
    </row>
    <row r="45" spans="1:15" s="87" customFormat="1" ht="41.25" customHeight="1" x14ac:dyDescent="0.25">
      <c r="A45" s="145">
        <f>A44+1</f>
        <v>17</v>
      </c>
      <c r="B45" s="146"/>
      <c r="C45" s="146"/>
      <c r="D45" s="147"/>
      <c r="E45" s="169" t="s">
        <v>113</v>
      </c>
      <c r="F45" s="135" t="s">
        <v>114</v>
      </c>
      <c r="G45" s="170" t="s">
        <v>115</v>
      </c>
      <c r="H45" s="95">
        <v>1</v>
      </c>
      <c r="I45" s="95" t="s">
        <v>116</v>
      </c>
      <c r="J45" s="96" t="s">
        <v>63</v>
      </c>
      <c r="K45" s="138" t="s">
        <v>63</v>
      </c>
      <c r="L45" s="138"/>
      <c r="M45" s="145" t="s">
        <v>117</v>
      </c>
      <c r="N45" s="86"/>
      <c r="O45" s="98"/>
    </row>
    <row r="46" spans="1:15" s="87" customFormat="1" ht="41.25" customHeight="1" x14ac:dyDescent="0.25">
      <c r="A46" s="160"/>
      <c r="B46" s="155"/>
      <c r="C46" s="155"/>
      <c r="D46" s="156"/>
      <c r="E46" s="171"/>
      <c r="F46" s="135" t="s">
        <v>118</v>
      </c>
      <c r="G46" s="172"/>
      <c r="H46" s="95">
        <v>1</v>
      </c>
      <c r="I46" s="95" t="s">
        <v>116</v>
      </c>
      <c r="J46" s="96" t="s">
        <v>63</v>
      </c>
      <c r="K46" s="138" t="s">
        <v>63</v>
      </c>
      <c r="L46" s="138"/>
      <c r="M46" s="160"/>
      <c r="N46" s="86"/>
      <c r="O46" s="98"/>
    </row>
    <row r="47" spans="1:15" s="87" customFormat="1" ht="41.25" customHeight="1" x14ac:dyDescent="0.25">
      <c r="A47" s="88">
        <f>A45+1</f>
        <v>18</v>
      </c>
      <c r="B47" s="173"/>
      <c r="C47" s="144"/>
      <c r="D47" s="91"/>
      <c r="E47" s="174" t="s">
        <v>119</v>
      </c>
      <c r="F47" s="135" t="s">
        <v>120</v>
      </c>
      <c r="G47" s="136" t="s">
        <v>121</v>
      </c>
      <c r="H47" s="95">
        <v>1</v>
      </c>
      <c r="I47" s="95" t="s">
        <v>116</v>
      </c>
      <c r="J47" s="96" t="s">
        <v>63</v>
      </c>
      <c r="K47" s="138" t="s">
        <v>63</v>
      </c>
      <c r="L47" s="138"/>
      <c r="M47" s="88" t="s">
        <v>117</v>
      </c>
      <c r="N47" s="86"/>
      <c r="O47" s="98"/>
    </row>
    <row r="48" spans="1:15" s="87" customFormat="1" ht="62.25" customHeight="1" x14ac:dyDescent="0.25">
      <c r="A48" s="145">
        <f>A47+1</f>
        <v>19</v>
      </c>
      <c r="B48" s="146"/>
      <c r="C48" s="146"/>
      <c r="D48" s="147"/>
      <c r="E48" s="169" t="s">
        <v>122</v>
      </c>
      <c r="F48" s="135" t="s">
        <v>123</v>
      </c>
      <c r="G48" s="175" t="s">
        <v>124</v>
      </c>
      <c r="H48" s="95">
        <v>10</v>
      </c>
      <c r="I48" s="95" t="s">
        <v>47</v>
      </c>
      <c r="J48" s="96" t="s">
        <v>63</v>
      </c>
      <c r="K48" s="138" t="s">
        <v>63</v>
      </c>
      <c r="L48" s="138"/>
      <c r="M48" s="145" t="s">
        <v>100</v>
      </c>
      <c r="N48" s="86"/>
      <c r="O48" s="98"/>
    </row>
    <row r="49" spans="1:15" s="87" customFormat="1" ht="41.25" customHeight="1" x14ac:dyDescent="0.25">
      <c r="A49" s="160"/>
      <c r="B49" s="155"/>
      <c r="C49" s="155"/>
      <c r="D49" s="156"/>
      <c r="E49" s="171"/>
      <c r="F49" s="135" t="s">
        <v>125</v>
      </c>
      <c r="G49" s="176"/>
      <c r="H49" s="95">
        <f>6*4</f>
        <v>24</v>
      </c>
      <c r="I49" s="95" t="s">
        <v>47</v>
      </c>
      <c r="J49" s="96" t="s">
        <v>63</v>
      </c>
      <c r="K49" s="138" t="s">
        <v>63</v>
      </c>
      <c r="L49" s="138"/>
      <c r="M49" s="160"/>
      <c r="N49" s="86"/>
      <c r="O49" s="98"/>
    </row>
    <row r="50" spans="1:15" s="87" customFormat="1" ht="41.25" customHeight="1" x14ac:dyDescent="0.25">
      <c r="A50" s="88">
        <f>A48+1</f>
        <v>20</v>
      </c>
      <c r="B50" s="173"/>
      <c r="C50" s="144"/>
      <c r="D50" s="91"/>
      <c r="E50" s="174" t="s">
        <v>126</v>
      </c>
      <c r="F50" s="135" t="s">
        <v>127</v>
      </c>
      <c r="G50" s="136" t="s">
        <v>128</v>
      </c>
      <c r="H50" s="95">
        <v>2</v>
      </c>
      <c r="I50" s="95" t="s">
        <v>116</v>
      </c>
      <c r="J50" s="96" t="s">
        <v>63</v>
      </c>
      <c r="K50" s="138" t="s">
        <v>63</v>
      </c>
      <c r="L50" s="88" t="s">
        <v>129</v>
      </c>
      <c r="M50" s="88" t="s">
        <v>117</v>
      </c>
      <c r="N50" s="86"/>
      <c r="O50" s="98"/>
    </row>
    <row r="51" spans="1:15" s="87" customFormat="1" ht="41.25" customHeight="1" x14ac:dyDescent="0.25">
      <c r="A51" s="88">
        <f>A50+1</f>
        <v>21</v>
      </c>
      <c r="B51" s="173"/>
      <c r="C51" s="92" t="s">
        <v>130</v>
      </c>
      <c r="D51" s="134" t="s">
        <v>131</v>
      </c>
      <c r="E51" s="177" t="s">
        <v>132</v>
      </c>
      <c r="F51" s="135" t="s">
        <v>133</v>
      </c>
      <c r="G51" s="178" t="s">
        <v>134</v>
      </c>
      <c r="H51" s="137">
        <v>2</v>
      </c>
      <c r="I51" s="95" t="s">
        <v>47</v>
      </c>
      <c r="J51" s="96" t="s">
        <v>63</v>
      </c>
      <c r="K51" s="138" t="s">
        <v>63</v>
      </c>
      <c r="L51" s="88" t="s">
        <v>99</v>
      </c>
      <c r="M51" s="88" t="s">
        <v>135</v>
      </c>
      <c r="N51" s="86"/>
      <c r="O51" s="98"/>
    </row>
    <row r="52" spans="1:15" s="183" customFormat="1" ht="41.25" customHeight="1" x14ac:dyDescent="0.25">
      <c r="A52" s="88">
        <f t="shared" ref="A52:A63" si="3">A51+1</f>
        <v>22</v>
      </c>
      <c r="B52" s="173"/>
      <c r="C52" s="179"/>
      <c r="D52" s="180"/>
      <c r="E52" s="174" t="s">
        <v>136</v>
      </c>
      <c r="F52" s="135" t="s">
        <v>137</v>
      </c>
      <c r="G52" s="136" t="s">
        <v>138</v>
      </c>
      <c r="H52" s="95">
        <v>4</v>
      </c>
      <c r="I52" s="95" t="s">
        <v>47</v>
      </c>
      <c r="J52" s="96" t="s">
        <v>63</v>
      </c>
      <c r="K52" s="138" t="s">
        <v>63</v>
      </c>
      <c r="L52" s="88" t="s">
        <v>129</v>
      </c>
      <c r="M52" s="88" t="s">
        <v>100</v>
      </c>
      <c r="N52" s="181"/>
      <c r="O52" s="182"/>
    </row>
    <row r="53" spans="1:15" s="87" customFormat="1" ht="42.75" customHeight="1" x14ac:dyDescent="0.25">
      <c r="A53" s="88">
        <f t="shared" si="3"/>
        <v>23</v>
      </c>
      <c r="B53" s="173"/>
      <c r="C53" s="144"/>
      <c r="D53" s="184"/>
      <c r="E53" s="185" t="s">
        <v>139</v>
      </c>
      <c r="F53" s="186" t="s">
        <v>140</v>
      </c>
      <c r="G53" s="187" t="s">
        <v>141</v>
      </c>
      <c r="H53" s="188">
        <v>1</v>
      </c>
      <c r="I53" s="188" t="s">
        <v>47</v>
      </c>
      <c r="J53" s="189" t="s">
        <v>63</v>
      </c>
      <c r="K53" s="118" t="s">
        <v>63</v>
      </c>
      <c r="L53" s="96" t="s">
        <v>63</v>
      </c>
      <c r="M53" s="190" t="s">
        <v>142</v>
      </c>
      <c r="N53" s="86"/>
      <c r="O53" s="98"/>
    </row>
    <row r="54" spans="1:15" s="87" customFormat="1" ht="30" customHeight="1" x14ac:dyDescent="0.25">
      <c r="A54" s="82"/>
      <c r="B54" s="82"/>
      <c r="C54" s="82"/>
      <c r="D54" s="82"/>
      <c r="E54" s="82"/>
      <c r="F54" s="132" t="s">
        <v>143</v>
      </c>
      <c r="G54" s="84"/>
      <c r="H54" s="82"/>
      <c r="I54" s="82"/>
      <c r="J54" s="82"/>
      <c r="K54" s="82"/>
      <c r="L54" s="82"/>
      <c r="M54" s="82"/>
      <c r="N54" s="86"/>
    </row>
    <row r="55" spans="1:15" s="87" customFormat="1" ht="41.25" customHeight="1" x14ac:dyDescent="0.25">
      <c r="A55" s="88">
        <f>A53+1</f>
        <v>24</v>
      </c>
      <c r="B55" s="173"/>
      <c r="C55" s="144"/>
      <c r="D55" s="191"/>
      <c r="E55" s="133" t="s">
        <v>144</v>
      </c>
      <c r="F55" s="135" t="s">
        <v>145</v>
      </c>
      <c r="G55" s="136" t="s">
        <v>146</v>
      </c>
      <c r="H55" s="95">
        <f>4+4</f>
        <v>8</v>
      </c>
      <c r="I55" s="95" t="s">
        <v>47</v>
      </c>
      <c r="J55" s="111" t="s">
        <v>63</v>
      </c>
      <c r="K55" s="138" t="s">
        <v>63</v>
      </c>
      <c r="L55" s="95" t="s">
        <v>47</v>
      </c>
      <c r="M55" s="88" t="s">
        <v>95</v>
      </c>
      <c r="N55" s="86"/>
      <c r="O55" s="98"/>
    </row>
    <row r="56" spans="1:15" s="87" customFormat="1" ht="30" customHeight="1" x14ac:dyDescent="0.25">
      <c r="A56" s="82"/>
      <c r="B56" s="82"/>
      <c r="C56" s="82"/>
      <c r="D56" s="82"/>
      <c r="E56" s="82"/>
      <c r="F56" s="132" t="s">
        <v>147</v>
      </c>
      <c r="G56" s="84"/>
      <c r="H56" s="82"/>
      <c r="I56" s="82"/>
      <c r="J56" s="82"/>
      <c r="K56" s="82"/>
      <c r="L56" s="82"/>
      <c r="M56" s="82"/>
      <c r="N56" s="86"/>
    </row>
    <row r="57" spans="1:15" s="87" customFormat="1" ht="41.25" customHeight="1" x14ac:dyDescent="0.25">
      <c r="A57" s="88">
        <f>A55+1</f>
        <v>25</v>
      </c>
      <c r="B57" s="192" t="s">
        <v>148</v>
      </c>
      <c r="C57" s="193"/>
      <c r="D57" s="192" t="s">
        <v>149</v>
      </c>
      <c r="E57" s="194"/>
      <c r="F57" s="195" t="s">
        <v>150</v>
      </c>
      <c r="G57" s="196" t="s">
        <v>151</v>
      </c>
      <c r="H57" s="104">
        <v>4</v>
      </c>
      <c r="I57" s="105" t="s">
        <v>152</v>
      </c>
      <c r="J57" s="197">
        <v>2.3199999999999998E-2</v>
      </c>
      <c r="K57" s="197" t="s">
        <v>63</v>
      </c>
      <c r="L57" s="197" t="s">
        <v>63</v>
      </c>
      <c r="M57" s="108" t="s">
        <v>153</v>
      </c>
      <c r="N57" s="86"/>
      <c r="O57" s="109"/>
    </row>
    <row r="58" spans="1:15" s="87" customFormat="1" ht="41.25" customHeight="1" x14ac:dyDescent="0.25">
      <c r="A58" s="88">
        <f t="shared" si="3"/>
        <v>26</v>
      </c>
      <c r="B58" s="198"/>
      <c r="C58" s="193"/>
      <c r="D58" s="199"/>
      <c r="E58" s="133" t="s">
        <v>154</v>
      </c>
      <c r="F58" s="200" t="s">
        <v>155</v>
      </c>
      <c r="G58" s="201" t="s">
        <v>156</v>
      </c>
      <c r="H58" s="202">
        <v>4</v>
      </c>
      <c r="I58" s="203" t="s">
        <v>152</v>
      </c>
      <c r="J58" s="204"/>
      <c r="K58" s="204"/>
      <c r="L58" s="204"/>
      <c r="M58" s="205" t="s">
        <v>157</v>
      </c>
      <c r="N58" s="86"/>
      <c r="O58" s="109"/>
    </row>
    <row r="59" spans="1:15" s="87" customFormat="1" ht="41.25" customHeight="1" x14ac:dyDescent="0.25">
      <c r="A59" s="88">
        <f t="shared" si="3"/>
        <v>27</v>
      </c>
      <c r="B59" s="198"/>
      <c r="C59" s="144"/>
      <c r="D59" s="191"/>
      <c r="E59" s="133" t="s">
        <v>158</v>
      </c>
      <c r="F59" s="206" t="s">
        <v>159</v>
      </c>
      <c r="G59" s="201" t="s">
        <v>160</v>
      </c>
      <c r="H59" s="207">
        <f>2*H31</f>
        <v>4</v>
      </c>
      <c r="I59" s="203" t="s">
        <v>47</v>
      </c>
      <c r="J59" s="208">
        <f>6.6/1000</f>
        <v>6.6E-3</v>
      </c>
      <c r="K59" s="209" t="s">
        <v>63</v>
      </c>
      <c r="L59" s="96" t="s">
        <v>63</v>
      </c>
      <c r="M59" s="210" t="s">
        <v>161</v>
      </c>
      <c r="N59" s="86"/>
      <c r="O59" s="98"/>
    </row>
    <row r="60" spans="1:15" s="87" customFormat="1" ht="41.25" customHeight="1" x14ac:dyDescent="0.25">
      <c r="A60" s="88">
        <f t="shared" si="3"/>
        <v>28</v>
      </c>
      <c r="B60" s="198"/>
      <c r="C60" s="146"/>
      <c r="D60" s="211"/>
      <c r="E60" s="212" t="s">
        <v>162</v>
      </c>
      <c r="F60" s="213" t="s">
        <v>163</v>
      </c>
      <c r="G60" s="117" t="s">
        <v>164</v>
      </c>
      <c r="H60" s="95">
        <f>(8*H30)+4</f>
        <v>20</v>
      </c>
      <c r="I60" s="95" t="s">
        <v>47</v>
      </c>
      <c r="J60" s="111" t="s">
        <v>63</v>
      </c>
      <c r="K60" s="111" t="s">
        <v>63</v>
      </c>
      <c r="L60" s="96" t="s">
        <v>63</v>
      </c>
      <c r="M60" s="88" t="s">
        <v>100</v>
      </c>
      <c r="N60" s="86"/>
      <c r="O60" s="98"/>
    </row>
    <row r="61" spans="1:15" s="87" customFormat="1" ht="41.25" customHeight="1" x14ac:dyDescent="0.25">
      <c r="A61" s="88">
        <f t="shared" si="3"/>
        <v>29</v>
      </c>
      <c r="B61" s="198"/>
      <c r="C61" s="144"/>
      <c r="D61" s="118"/>
      <c r="E61" s="212" t="s">
        <v>165</v>
      </c>
      <c r="F61" s="214" t="s">
        <v>166</v>
      </c>
      <c r="G61" s="117" t="s">
        <v>167</v>
      </c>
      <c r="H61" s="118">
        <v>4</v>
      </c>
      <c r="I61" s="118" t="s">
        <v>47</v>
      </c>
      <c r="J61" s="138">
        <f>2.8/1000</f>
        <v>2.8E-3</v>
      </c>
      <c r="K61" s="138" t="s">
        <v>63</v>
      </c>
      <c r="L61" s="138" t="s">
        <v>63</v>
      </c>
      <c r="M61" s="118" t="s">
        <v>100</v>
      </c>
      <c r="N61" s="86"/>
      <c r="O61" s="98"/>
    </row>
    <row r="62" spans="1:15" s="87" customFormat="1" ht="41.25" customHeight="1" x14ac:dyDescent="0.25">
      <c r="A62" s="88">
        <f t="shared" si="3"/>
        <v>30</v>
      </c>
      <c r="B62" s="198"/>
      <c r="C62" s="144"/>
      <c r="D62" s="118"/>
      <c r="E62" s="212" t="s">
        <v>168</v>
      </c>
      <c r="F62" s="214" t="s">
        <v>169</v>
      </c>
      <c r="G62" s="117" t="s">
        <v>170</v>
      </c>
      <c r="H62" s="118">
        <v>4</v>
      </c>
      <c r="I62" s="118" t="s">
        <v>47</v>
      </c>
      <c r="J62" s="138" t="s">
        <v>63</v>
      </c>
      <c r="K62" s="138" t="s">
        <v>63</v>
      </c>
      <c r="L62" s="138" t="s">
        <v>63</v>
      </c>
      <c r="M62" s="88" t="s">
        <v>100</v>
      </c>
      <c r="N62" s="86"/>
      <c r="O62" s="98"/>
    </row>
    <row r="63" spans="1:15" s="87" customFormat="1" ht="41.25" customHeight="1" x14ac:dyDescent="0.25">
      <c r="A63" s="88">
        <f t="shared" si="3"/>
        <v>31</v>
      </c>
      <c r="B63" s="198"/>
      <c r="C63" s="144"/>
      <c r="D63" s="91"/>
      <c r="E63" s="134" t="s">
        <v>171</v>
      </c>
      <c r="F63" s="135" t="s">
        <v>172</v>
      </c>
      <c r="G63" s="136" t="s">
        <v>173</v>
      </c>
      <c r="H63" s="95">
        <v>4</v>
      </c>
      <c r="I63" s="95" t="s">
        <v>116</v>
      </c>
      <c r="J63" s="111" t="s">
        <v>63</v>
      </c>
      <c r="K63" s="138" t="s">
        <v>63</v>
      </c>
      <c r="L63" s="138"/>
      <c r="M63" s="88" t="s">
        <v>174</v>
      </c>
      <c r="N63" s="86"/>
      <c r="O63" s="98"/>
    </row>
    <row r="64" spans="1:15" s="87" customFormat="1" ht="30" customHeight="1" x14ac:dyDescent="0.25">
      <c r="A64" s="82"/>
      <c r="B64" s="198"/>
      <c r="C64" s="82"/>
      <c r="D64" s="82"/>
      <c r="E64" s="82"/>
      <c r="F64" s="83" t="s">
        <v>175</v>
      </c>
      <c r="G64" s="84"/>
      <c r="H64" s="82"/>
      <c r="I64" s="82"/>
      <c r="J64" s="82"/>
      <c r="K64" s="82"/>
      <c r="L64" s="82"/>
      <c r="M64" s="82"/>
      <c r="N64" s="86"/>
      <c r="O64" s="98"/>
    </row>
    <row r="65" spans="1:16" s="222" customFormat="1" ht="42.75" customHeight="1" x14ac:dyDescent="0.25">
      <c r="A65" s="88">
        <f>A63+1</f>
        <v>32</v>
      </c>
      <c r="B65" s="198"/>
      <c r="C65" s="206"/>
      <c r="D65" s="215"/>
      <c r="E65" s="185" t="s">
        <v>176</v>
      </c>
      <c r="F65" s="216" t="s">
        <v>177</v>
      </c>
      <c r="G65" s="217" t="s">
        <v>178</v>
      </c>
      <c r="H65" s="218">
        <v>1</v>
      </c>
      <c r="I65" s="218" t="s">
        <v>47</v>
      </c>
      <c r="J65" s="218" t="s">
        <v>63</v>
      </c>
      <c r="K65" s="219" t="s">
        <v>63</v>
      </c>
      <c r="L65" s="152" t="s">
        <v>63</v>
      </c>
      <c r="M65" s="190" t="s">
        <v>142</v>
      </c>
      <c r="N65" s="220"/>
      <c r="O65" s="220"/>
      <c r="P65" s="221"/>
    </row>
    <row r="66" spans="1:16" s="222" customFormat="1" ht="42.75" customHeight="1" x14ac:dyDescent="0.25">
      <c r="A66" s="88">
        <f t="shared" ref="A66:A69" si="4">A65+1</f>
        <v>33</v>
      </c>
      <c r="B66" s="198"/>
      <c r="C66" s="206"/>
      <c r="D66" s="215"/>
      <c r="E66" s="185" t="s">
        <v>179</v>
      </c>
      <c r="F66" s="216" t="s">
        <v>180</v>
      </c>
      <c r="G66" s="217" t="s">
        <v>181</v>
      </c>
      <c r="H66" s="218">
        <v>1</v>
      </c>
      <c r="I66" s="218" t="s">
        <v>47</v>
      </c>
      <c r="J66" s="218" t="s">
        <v>63</v>
      </c>
      <c r="K66" s="219" t="s">
        <v>63</v>
      </c>
      <c r="L66" s="190" t="s">
        <v>63</v>
      </c>
      <c r="M66" s="190" t="s">
        <v>142</v>
      </c>
      <c r="N66" s="220"/>
      <c r="O66" s="220"/>
      <c r="P66" s="221"/>
    </row>
    <row r="67" spans="1:16" s="87" customFormat="1" ht="42.75" customHeight="1" x14ac:dyDescent="0.25">
      <c r="A67" s="88">
        <f t="shared" si="4"/>
        <v>34</v>
      </c>
      <c r="B67" s="198"/>
      <c r="C67" s="144"/>
      <c r="D67" s="223"/>
      <c r="E67" s="224" t="s">
        <v>182</v>
      </c>
      <c r="F67" s="225" t="s">
        <v>183</v>
      </c>
      <c r="G67" s="226" t="s">
        <v>184</v>
      </c>
      <c r="H67" s="137">
        <v>1</v>
      </c>
      <c r="I67" s="188" t="s">
        <v>47</v>
      </c>
      <c r="J67" s="189" t="s">
        <v>63</v>
      </c>
      <c r="K67" s="118" t="s">
        <v>63</v>
      </c>
      <c r="L67" s="96" t="s">
        <v>63</v>
      </c>
      <c r="M67" s="227" t="s">
        <v>185</v>
      </c>
      <c r="N67" s="86"/>
      <c r="O67" s="98"/>
    </row>
    <row r="68" spans="1:16" s="87" customFormat="1" ht="42.75" customHeight="1" x14ac:dyDescent="0.25">
      <c r="A68" s="88">
        <f t="shared" si="4"/>
        <v>35</v>
      </c>
      <c r="B68" s="198"/>
      <c r="C68" s="144"/>
      <c r="D68" s="223"/>
      <c r="E68" s="224" t="s">
        <v>186</v>
      </c>
      <c r="F68" s="225" t="s">
        <v>187</v>
      </c>
      <c r="G68" s="226" t="s">
        <v>188</v>
      </c>
      <c r="H68" s="137">
        <v>4</v>
      </c>
      <c r="I68" s="188" t="s">
        <v>47</v>
      </c>
      <c r="J68" s="189" t="s">
        <v>63</v>
      </c>
      <c r="K68" s="138" t="s">
        <v>63</v>
      </c>
      <c r="L68" s="138" t="s">
        <v>63</v>
      </c>
      <c r="M68" s="227" t="s">
        <v>153</v>
      </c>
      <c r="N68" s="86"/>
      <c r="O68" s="98"/>
    </row>
    <row r="69" spans="1:16" s="87" customFormat="1" ht="36.75" customHeight="1" x14ac:dyDescent="0.25">
      <c r="A69" s="88">
        <f t="shared" si="4"/>
        <v>36</v>
      </c>
      <c r="B69" s="199"/>
      <c r="C69" s="228"/>
      <c r="D69" s="91"/>
      <c r="E69" s="92" t="s">
        <v>189</v>
      </c>
      <c r="F69" s="93" t="s">
        <v>190</v>
      </c>
      <c r="G69" s="136" t="s">
        <v>191</v>
      </c>
      <c r="H69" s="95">
        <v>1</v>
      </c>
      <c r="I69" s="95" t="s">
        <v>47</v>
      </c>
      <c r="J69" s="111" t="s">
        <v>63</v>
      </c>
      <c r="K69" s="138" t="s">
        <v>63</v>
      </c>
      <c r="L69" s="138"/>
      <c r="M69" s="88" t="s">
        <v>174</v>
      </c>
      <c r="N69" s="229"/>
      <c r="O69" s="230"/>
    </row>
    <row r="70" spans="1:16" s="87" customFormat="1" ht="30" customHeight="1" x14ac:dyDescent="0.25">
      <c r="A70" s="82"/>
      <c r="B70" s="82"/>
      <c r="C70" s="82"/>
      <c r="D70" s="82"/>
      <c r="E70" s="82"/>
      <c r="F70" s="83"/>
      <c r="G70" s="84"/>
      <c r="H70" s="82"/>
      <c r="I70" s="82"/>
      <c r="J70" s="82"/>
      <c r="K70" s="82"/>
      <c r="L70" s="82"/>
      <c r="M70" s="82"/>
      <c r="N70" s="86"/>
      <c r="O70" s="98"/>
    </row>
    <row r="71" spans="1:16" s="222" customFormat="1" ht="36.75" customHeight="1" x14ac:dyDescent="0.25">
      <c r="A71" s="231">
        <f>A69+1</f>
        <v>37</v>
      </c>
      <c r="B71" s="206"/>
      <c r="C71" s="232"/>
      <c r="D71" s="223"/>
      <c r="E71" s="233" t="s">
        <v>192</v>
      </c>
      <c r="F71" s="225" t="s">
        <v>193</v>
      </c>
      <c r="G71" s="226" t="s">
        <v>194</v>
      </c>
      <c r="H71" s="137">
        <v>2</v>
      </c>
      <c r="I71" s="188" t="s">
        <v>47</v>
      </c>
      <c r="J71" s="189" t="s">
        <v>63</v>
      </c>
      <c r="K71" s="138" t="s">
        <v>63</v>
      </c>
      <c r="L71" s="138" t="s">
        <v>63</v>
      </c>
      <c r="M71" s="227" t="s">
        <v>129</v>
      </c>
      <c r="N71" s="234"/>
    </row>
    <row r="72" spans="1:16" s="87" customFormat="1" ht="42.75" customHeight="1" x14ac:dyDescent="0.25">
      <c r="A72" s="88">
        <f>A71+1</f>
        <v>38</v>
      </c>
      <c r="B72" s="144"/>
      <c r="C72" s="144"/>
      <c r="D72" s="223"/>
      <c r="E72" s="224" t="s">
        <v>195</v>
      </c>
      <c r="F72" s="93" t="s">
        <v>196</v>
      </c>
      <c r="G72" s="226" t="s">
        <v>197</v>
      </c>
      <c r="H72" s="118">
        <v>1</v>
      </c>
      <c r="I72" s="235" t="s">
        <v>47</v>
      </c>
      <c r="J72" s="118" t="s">
        <v>63</v>
      </c>
      <c r="K72" s="118" t="s">
        <v>63</v>
      </c>
      <c r="L72" s="96" t="s">
        <v>63</v>
      </c>
      <c r="M72" s="88" t="s">
        <v>198</v>
      </c>
      <c r="N72" s="86"/>
      <c r="O72" s="98"/>
    </row>
    <row r="73" spans="1:16" s="87" customFormat="1" ht="42.75" customHeight="1" x14ac:dyDescent="0.25">
      <c r="A73" s="88">
        <f t="shared" ref="A73:A82" si="5">A72+1</f>
        <v>39</v>
      </c>
      <c r="B73" s="144"/>
      <c r="C73" s="144"/>
      <c r="D73" s="184"/>
      <c r="E73" s="236" t="s">
        <v>199</v>
      </c>
      <c r="F73" s="212" t="s">
        <v>200</v>
      </c>
      <c r="G73" s="237" t="s">
        <v>201</v>
      </c>
      <c r="H73" s="235">
        <v>1</v>
      </c>
      <c r="I73" s="235" t="s">
        <v>47</v>
      </c>
      <c r="J73" s="189" t="s">
        <v>63</v>
      </c>
      <c r="K73" s="118" t="s">
        <v>63</v>
      </c>
      <c r="L73" s="96" t="s">
        <v>63</v>
      </c>
      <c r="M73" s="88" t="s">
        <v>198</v>
      </c>
      <c r="N73" s="86"/>
      <c r="O73" s="98"/>
    </row>
    <row r="74" spans="1:16" s="87" customFormat="1" ht="42.75" customHeight="1" x14ac:dyDescent="0.25">
      <c r="A74" s="88">
        <f t="shared" si="5"/>
        <v>40</v>
      </c>
      <c r="B74" s="144"/>
      <c r="C74" s="144"/>
      <c r="D74" s="184"/>
      <c r="E74" s="236" t="s">
        <v>202</v>
      </c>
      <c r="F74" s="140" t="s">
        <v>203</v>
      </c>
      <c r="G74" s="237" t="s">
        <v>204</v>
      </c>
      <c r="H74" s="235">
        <v>1</v>
      </c>
      <c r="I74" s="235" t="s">
        <v>47</v>
      </c>
      <c r="J74" s="189" t="s">
        <v>63</v>
      </c>
      <c r="K74" s="138" t="s">
        <v>63</v>
      </c>
      <c r="L74" s="138" t="s">
        <v>63</v>
      </c>
      <c r="M74" s="88" t="s">
        <v>205</v>
      </c>
      <c r="N74" s="86"/>
      <c r="O74" s="98"/>
    </row>
    <row r="75" spans="1:16" s="87" customFormat="1" ht="41.25" customHeight="1" x14ac:dyDescent="0.25">
      <c r="A75" s="88">
        <f t="shared" si="5"/>
        <v>41</v>
      </c>
      <c r="B75" s="144"/>
      <c r="C75" s="161"/>
      <c r="D75" s="238"/>
      <c r="E75" s="239" t="s">
        <v>63</v>
      </c>
      <c r="F75" s="116" t="s">
        <v>206</v>
      </c>
      <c r="G75" s="196" t="s">
        <v>207</v>
      </c>
      <c r="H75" s="240">
        <v>1</v>
      </c>
      <c r="I75" s="235" t="s">
        <v>47</v>
      </c>
      <c r="J75" s="189" t="s">
        <v>63</v>
      </c>
      <c r="K75" s="118" t="s">
        <v>63</v>
      </c>
      <c r="L75" s="96" t="s">
        <v>63</v>
      </c>
      <c r="M75" s="241" t="s">
        <v>129</v>
      </c>
      <c r="N75" s="86"/>
      <c r="O75" s="98"/>
    </row>
    <row r="76" spans="1:16" s="245" customFormat="1" ht="41.25" customHeight="1" x14ac:dyDescent="0.25">
      <c r="A76" s="88">
        <f t="shared" si="5"/>
        <v>42</v>
      </c>
      <c r="B76" s="194"/>
      <c r="C76" s="194"/>
      <c r="D76" s="184"/>
      <c r="E76" s="236" t="s">
        <v>208</v>
      </c>
      <c r="F76" s="214" t="s">
        <v>209</v>
      </c>
      <c r="G76" s="242" t="s">
        <v>210</v>
      </c>
      <c r="H76" s="240">
        <v>1</v>
      </c>
      <c r="I76" s="235" t="s">
        <v>47</v>
      </c>
      <c r="J76" s="189" t="s">
        <v>63</v>
      </c>
      <c r="K76" s="138" t="s">
        <v>63</v>
      </c>
      <c r="L76" s="138" t="s">
        <v>63</v>
      </c>
      <c r="M76" s="118" t="s">
        <v>211</v>
      </c>
      <c r="N76" s="243"/>
      <c r="O76" s="244"/>
    </row>
    <row r="77" spans="1:16" s="87" customFormat="1" ht="41.25" customHeight="1" x14ac:dyDescent="0.25">
      <c r="A77" s="88">
        <f t="shared" si="5"/>
        <v>43</v>
      </c>
      <c r="B77" s="144"/>
      <c r="C77" s="161"/>
      <c r="D77" s="238"/>
      <c r="E77" s="101" t="s">
        <v>212</v>
      </c>
      <c r="F77" s="214" t="s">
        <v>213</v>
      </c>
      <c r="G77" s="246" t="s">
        <v>214</v>
      </c>
      <c r="H77" s="189">
        <v>0.36</v>
      </c>
      <c r="I77" s="235" t="s">
        <v>215</v>
      </c>
      <c r="J77" s="189" t="s">
        <v>63</v>
      </c>
      <c r="K77" s="118" t="s">
        <v>63</v>
      </c>
      <c r="L77" s="96" t="s">
        <v>63</v>
      </c>
      <c r="M77" s="241" t="s">
        <v>142</v>
      </c>
      <c r="N77" s="86"/>
      <c r="O77" s="98"/>
    </row>
    <row r="78" spans="1:16" s="87" customFormat="1" ht="41.25" customHeight="1" x14ac:dyDescent="0.25">
      <c r="A78" s="88">
        <f t="shared" si="5"/>
        <v>44</v>
      </c>
      <c r="B78" s="144"/>
      <c r="C78" s="161"/>
      <c r="D78" s="238"/>
      <c r="E78" s="101" t="s">
        <v>216</v>
      </c>
      <c r="F78" s="214" t="s">
        <v>217</v>
      </c>
      <c r="G78" s="246" t="s">
        <v>218</v>
      </c>
      <c r="H78" s="189">
        <v>2.04</v>
      </c>
      <c r="I78" s="235" t="s">
        <v>215</v>
      </c>
      <c r="J78" s="189" t="s">
        <v>63</v>
      </c>
      <c r="K78" s="118" t="s">
        <v>63</v>
      </c>
      <c r="L78" s="96" t="s">
        <v>63</v>
      </c>
      <c r="M78" s="241" t="s">
        <v>219</v>
      </c>
      <c r="N78" s="86"/>
      <c r="O78" s="98"/>
    </row>
    <row r="79" spans="1:16" s="87" customFormat="1" ht="41.25" customHeight="1" x14ac:dyDescent="0.25">
      <c r="A79" s="88">
        <f t="shared" si="5"/>
        <v>45</v>
      </c>
      <c r="B79" s="144"/>
      <c r="C79" s="161"/>
      <c r="D79" s="239"/>
      <c r="E79" s="101" t="s">
        <v>220</v>
      </c>
      <c r="F79" s="214" t="s">
        <v>221</v>
      </c>
      <c r="G79" s="246" t="s">
        <v>222</v>
      </c>
      <c r="H79" s="189">
        <v>2.1</v>
      </c>
      <c r="I79" s="235" t="s">
        <v>215</v>
      </c>
      <c r="J79" s="189" t="s">
        <v>63</v>
      </c>
      <c r="K79" s="118" t="s">
        <v>63</v>
      </c>
      <c r="L79" s="96" t="s">
        <v>63</v>
      </c>
      <c r="M79" s="241" t="s">
        <v>223</v>
      </c>
      <c r="N79" s="86"/>
      <c r="O79" s="98"/>
    </row>
    <row r="80" spans="1:16" s="87" customFormat="1" ht="41.25" customHeight="1" x14ac:dyDescent="0.25">
      <c r="A80" s="88">
        <f t="shared" si="5"/>
        <v>46</v>
      </c>
      <c r="B80" s="144"/>
      <c r="C80" s="144"/>
      <c r="D80" s="223"/>
      <c r="E80" s="247" t="s">
        <v>224</v>
      </c>
      <c r="F80" s="225" t="s">
        <v>225</v>
      </c>
      <c r="G80" s="248" t="s">
        <v>226</v>
      </c>
      <c r="H80" s="249">
        <f>((((235*2)+615)*2+((710*2)+1410)*2)+(((430*2)+580)*2))/1000</f>
        <v>10.71</v>
      </c>
      <c r="I80" s="250" t="s">
        <v>215</v>
      </c>
      <c r="J80" s="189" t="s">
        <v>63</v>
      </c>
      <c r="K80" s="118" t="s">
        <v>63</v>
      </c>
      <c r="L80" s="96" t="s">
        <v>63</v>
      </c>
      <c r="M80" s="227" t="s">
        <v>219</v>
      </c>
      <c r="N80" s="86"/>
      <c r="O80" s="98"/>
    </row>
    <row r="81" spans="1:15" s="222" customFormat="1" ht="36.75" customHeight="1" x14ac:dyDescent="0.25">
      <c r="A81" s="88">
        <f t="shared" si="5"/>
        <v>47</v>
      </c>
      <c r="B81" s="206"/>
      <c r="C81" s="232"/>
      <c r="D81" s="223"/>
      <c r="E81" s="251" t="s">
        <v>227</v>
      </c>
      <c r="F81" s="225" t="s">
        <v>228</v>
      </c>
      <c r="G81" s="226" t="s">
        <v>229</v>
      </c>
      <c r="H81" s="249">
        <v>0.25</v>
      </c>
      <c r="I81" s="188" t="s">
        <v>215</v>
      </c>
      <c r="J81" s="189" t="s">
        <v>63</v>
      </c>
      <c r="K81" s="138" t="s">
        <v>63</v>
      </c>
      <c r="L81" s="138" t="s">
        <v>63</v>
      </c>
      <c r="M81" s="227" t="s">
        <v>230</v>
      </c>
      <c r="N81" s="234"/>
    </row>
    <row r="82" spans="1:15" s="87" customFormat="1" ht="41.25" customHeight="1" x14ac:dyDescent="0.25">
      <c r="A82" s="88">
        <f t="shared" si="5"/>
        <v>48</v>
      </c>
      <c r="B82" s="144"/>
      <c r="C82" s="144"/>
      <c r="D82" s="223"/>
      <c r="E82" s="224" t="s">
        <v>231</v>
      </c>
      <c r="F82" s="225" t="s">
        <v>232</v>
      </c>
      <c r="G82" s="226" t="s">
        <v>233</v>
      </c>
      <c r="H82" s="249">
        <v>2.5</v>
      </c>
      <c r="I82" s="188" t="s">
        <v>215</v>
      </c>
      <c r="J82" s="189" t="s">
        <v>63</v>
      </c>
      <c r="K82" s="118" t="s">
        <v>63</v>
      </c>
      <c r="L82" s="96" t="s">
        <v>63</v>
      </c>
      <c r="M82" s="227" t="s">
        <v>234</v>
      </c>
      <c r="N82" s="86"/>
      <c r="O82" s="98"/>
    </row>
    <row r="83" spans="1:15" s="87" customFormat="1" ht="39.950000000000003" hidden="1" customHeight="1" x14ac:dyDescent="0.25">
      <c r="A83" s="252"/>
      <c r="B83" s="253"/>
      <c r="C83" s="253"/>
      <c r="D83" s="253"/>
      <c r="E83" s="253"/>
      <c r="F83" s="254"/>
      <c r="G83" s="255"/>
      <c r="H83" s="256"/>
      <c r="I83" s="257"/>
      <c r="J83" s="258"/>
      <c r="K83" s="259">
        <f>SUM(K21:K82)</f>
        <v>180.60799399999999</v>
      </c>
      <c r="L83" s="260">
        <f>SUM(L21:L82)</f>
        <v>1696</v>
      </c>
      <c r="M83" s="261"/>
      <c r="N83" s="86"/>
      <c r="O83" s="98"/>
    </row>
    <row r="84" spans="1:15" ht="30" customHeight="1" x14ac:dyDescent="0.25">
      <c r="A84" s="262"/>
      <c r="B84" s="263"/>
      <c r="C84" s="263"/>
      <c r="D84" s="263"/>
      <c r="E84" s="263"/>
      <c r="F84" s="264"/>
      <c r="G84" s="264"/>
      <c r="N84" s="266"/>
      <c r="O84" s="267"/>
    </row>
    <row r="85" spans="1:15" s="277" customFormat="1" ht="39.75" customHeight="1" x14ac:dyDescent="0.25">
      <c r="A85" s="268"/>
      <c r="B85" s="269" t="s">
        <v>235</v>
      </c>
      <c r="C85" s="270"/>
      <c r="D85" s="270"/>
      <c r="E85" s="270"/>
      <c r="F85" s="271"/>
      <c r="G85" s="272" t="s">
        <v>236</v>
      </c>
      <c r="H85" s="273">
        <f>K83</f>
        <v>180.60799399999999</v>
      </c>
      <c r="I85" s="274" t="s">
        <v>237</v>
      </c>
      <c r="J85" s="275"/>
      <c r="K85" s="275"/>
      <c r="L85" s="275"/>
      <c r="M85" s="268"/>
      <c r="N85" s="276"/>
    </row>
    <row r="86" spans="1:15" s="277" customFormat="1" ht="30" customHeight="1" x14ac:dyDescent="0.25">
      <c r="A86" s="268"/>
      <c r="B86" s="269" t="s">
        <v>238</v>
      </c>
      <c r="C86" s="270"/>
      <c r="D86" s="270"/>
      <c r="E86" s="270"/>
      <c r="F86" s="271"/>
      <c r="G86" s="271"/>
      <c r="H86" s="273">
        <f>L83*0.07</f>
        <v>118.72000000000001</v>
      </c>
      <c r="I86" s="274" t="s">
        <v>239</v>
      </c>
      <c r="J86" s="275"/>
      <c r="K86" s="275"/>
      <c r="L86" s="275"/>
      <c r="M86" s="268"/>
      <c r="N86" s="278"/>
    </row>
    <row r="87" spans="1:15" s="277" customFormat="1" ht="30" customHeight="1" x14ac:dyDescent="0.25">
      <c r="A87" s="268"/>
      <c r="B87" s="269" t="s">
        <v>240</v>
      </c>
      <c r="C87" s="270"/>
      <c r="D87" s="270"/>
      <c r="E87" s="270"/>
      <c r="F87" s="279"/>
      <c r="G87" s="280"/>
      <c r="H87" s="281">
        <f>10.7+17.4+(5.93*2)+5.1</f>
        <v>45.059999999999995</v>
      </c>
      <c r="I87" s="282" t="s">
        <v>241</v>
      </c>
      <c r="J87" s="275"/>
      <c r="K87" s="275"/>
      <c r="L87" s="275"/>
      <c r="M87" s="283"/>
      <c r="N87" s="278"/>
    </row>
    <row r="88" spans="1:15" ht="18" x14ac:dyDescent="0.25">
      <c r="A88" s="284"/>
      <c r="B88" s="285"/>
      <c r="C88" s="285"/>
      <c r="D88" s="285"/>
      <c r="E88" s="285"/>
      <c r="F88" s="286"/>
      <c r="G88" s="285"/>
      <c r="H88" s="287"/>
      <c r="I88" s="288"/>
      <c r="J88" s="288"/>
      <c r="K88" s="288"/>
      <c r="L88" s="288"/>
      <c r="M88" s="285"/>
    </row>
    <row r="89" spans="1:15" ht="18" x14ac:dyDescent="0.25">
      <c r="A89" s="284"/>
      <c r="B89" s="285"/>
      <c r="C89" s="285"/>
      <c r="D89" s="285"/>
      <c r="E89" s="285"/>
      <c r="F89" s="286"/>
      <c r="G89" s="285"/>
      <c r="H89" s="287"/>
      <c r="I89" s="288"/>
      <c r="J89" s="288"/>
      <c r="K89" s="288"/>
      <c r="L89" s="288"/>
      <c r="M89" s="285"/>
    </row>
    <row r="90" spans="1:15" ht="18" x14ac:dyDescent="0.25">
      <c r="A90" s="284"/>
      <c r="B90" s="285"/>
      <c r="C90" s="285"/>
      <c r="D90" s="285"/>
      <c r="E90" s="285"/>
      <c r="F90" s="286"/>
      <c r="G90" s="285"/>
      <c r="H90" s="287"/>
      <c r="I90" s="288"/>
      <c r="J90" s="288"/>
      <c r="K90" s="288"/>
      <c r="L90" s="288"/>
      <c r="M90" s="285"/>
    </row>
    <row r="91" spans="1:15" ht="18" x14ac:dyDescent="0.25">
      <c r="A91" s="289"/>
      <c r="B91" s="289"/>
      <c r="C91" s="289"/>
      <c r="D91" s="289"/>
      <c r="E91" s="289"/>
      <c r="F91" s="286"/>
      <c r="G91" s="285"/>
      <c r="H91" s="287"/>
      <c r="I91" s="288"/>
      <c r="J91" s="288"/>
      <c r="K91" s="290" t="s">
        <v>242</v>
      </c>
      <c r="L91" s="288"/>
      <c r="M91" s="285"/>
    </row>
    <row r="92" spans="1:15" ht="20.25" x14ac:dyDescent="0.25">
      <c r="A92" s="291"/>
      <c r="B92" s="291"/>
      <c r="C92" s="291"/>
      <c r="D92" s="291"/>
      <c r="E92" s="291"/>
      <c r="F92" s="291"/>
      <c r="G92" s="291"/>
      <c r="I92" s="8"/>
      <c r="J92" s="292"/>
      <c r="K92" s="292"/>
      <c r="L92" s="292"/>
      <c r="M92" s="292"/>
      <c r="N92" s="293"/>
      <c r="O92" s="293"/>
    </row>
    <row r="93" spans="1:15" ht="18.75" x14ac:dyDescent="0.25">
      <c r="A93" s="291"/>
      <c r="B93" s="291"/>
      <c r="C93" s="291"/>
      <c r="D93" s="291"/>
      <c r="E93" s="291"/>
      <c r="F93" s="291"/>
      <c r="G93" s="291"/>
      <c r="H93" s="293"/>
      <c r="I93" s="293"/>
      <c r="J93" s="293"/>
      <c r="K93" s="293"/>
      <c r="L93" s="293"/>
      <c r="M93" s="293"/>
    </row>
    <row r="94" spans="1:15" ht="18.75" x14ac:dyDescent="0.25">
      <c r="A94" s="294"/>
      <c r="F94" s="295"/>
      <c r="G94" s="295"/>
    </row>
    <row r="104" spans="1:14" ht="23.25" customHeight="1" x14ac:dyDescent="0.25">
      <c r="G104" s="296"/>
    </row>
    <row r="110" spans="1:14" ht="23.25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297"/>
      <c r="N110" s="8"/>
    </row>
  </sheetData>
  <mergeCells count="42">
    <mergeCell ref="A48:A49"/>
    <mergeCell ref="E48:E49"/>
    <mergeCell ref="G48:G49"/>
    <mergeCell ref="M48:M49"/>
    <mergeCell ref="B57:B69"/>
    <mergeCell ref="D57:D58"/>
    <mergeCell ref="J57:J58"/>
    <mergeCell ref="K57:K58"/>
    <mergeCell ref="L57:L58"/>
    <mergeCell ref="A39:A43"/>
    <mergeCell ref="E39:E43"/>
    <mergeCell ref="G39:G43"/>
    <mergeCell ref="M39:M43"/>
    <mergeCell ref="A45:A46"/>
    <mergeCell ref="E45:E46"/>
    <mergeCell ref="G45:G46"/>
    <mergeCell ref="M45:M46"/>
    <mergeCell ref="B19:E19"/>
    <mergeCell ref="B21:B24"/>
    <mergeCell ref="C21:C24"/>
    <mergeCell ref="B26:B29"/>
    <mergeCell ref="C26:C29"/>
    <mergeCell ref="B31:B33"/>
    <mergeCell ref="C31:C33"/>
    <mergeCell ref="G17:G18"/>
    <mergeCell ref="H17:I18"/>
    <mergeCell ref="J17:J18"/>
    <mergeCell ref="L17:L18"/>
    <mergeCell ref="M17:M18"/>
    <mergeCell ref="B18:C18"/>
    <mergeCell ref="E13:F13"/>
    <mergeCell ref="E14:F14"/>
    <mergeCell ref="E15:F15"/>
    <mergeCell ref="A17:A18"/>
    <mergeCell ref="B17:E17"/>
    <mergeCell ref="F17:F18"/>
    <mergeCell ref="A4:M4"/>
    <mergeCell ref="A5:M5"/>
    <mergeCell ref="A6:M6"/>
    <mergeCell ref="E10:F10"/>
    <mergeCell ref="E11:F11"/>
    <mergeCell ref="E12:F12"/>
  </mergeCells>
  <printOptions horizontalCentered="1"/>
  <pageMargins left="0.3" right="0.3" top="0.2" bottom="0.2" header="0.3" footer="0.33"/>
  <pageSetup paperSize="9" scale="32" orientation="portrait" errors="blank" horizontalDpi="4294967294" r:id="rId1"/>
  <headerFooter alignWithMargins="0"/>
  <rowBreaks count="1" manualBreakCount="1">
    <brk id="69" max="1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showGridLines="0" view="pageBreakPreview" zoomScale="77" zoomScaleNormal="70" zoomScaleSheetLayoutView="77" workbookViewId="0">
      <selection activeCell="G23" sqref="G23:G25"/>
    </sheetView>
  </sheetViews>
  <sheetFormatPr defaultRowHeight="12.75" x14ac:dyDescent="0.25"/>
  <cols>
    <col min="1" max="1" width="7.140625" style="3" customWidth="1"/>
    <col min="2" max="3" width="17.28515625" style="3" customWidth="1"/>
    <col min="4" max="4" width="20.42578125" style="3" customWidth="1"/>
    <col min="5" max="5" width="33.42578125" style="3" customWidth="1"/>
    <col min="6" max="6" width="78.28515625" style="3" customWidth="1"/>
    <col min="7" max="7" width="10.5703125" style="265" customWidth="1"/>
    <col min="8" max="8" width="10.7109375" style="3" customWidth="1"/>
    <col min="9" max="9" width="6.5703125" style="3" customWidth="1"/>
    <col min="10" max="10" width="10.7109375" style="265" customWidth="1"/>
    <col min="11" max="11" width="24.28515625" style="3" customWidth="1"/>
    <col min="12" max="12" width="18.42578125" style="8" customWidth="1"/>
    <col min="13" max="14" width="9.140625" style="8"/>
    <col min="15" max="15" width="28.5703125" style="8" customWidth="1"/>
    <col min="16" max="16384" width="9.140625" style="8"/>
  </cols>
  <sheetData>
    <row r="1" spans="1:11" ht="20.25" x14ac:dyDescent="0.25">
      <c r="A1" s="1" t="s">
        <v>0</v>
      </c>
      <c r="B1" s="1"/>
      <c r="C1" s="1"/>
      <c r="D1" s="2"/>
      <c r="F1" s="4"/>
      <c r="G1" s="5"/>
      <c r="H1" s="4"/>
      <c r="I1" s="4"/>
      <c r="J1" s="5"/>
      <c r="K1" s="6"/>
    </row>
    <row r="2" spans="1:11" ht="20.25" x14ac:dyDescent="0.25">
      <c r="A2" s="9" t="s">
        <v>1</v>
      </c>
      <c r="B2" s="9"/>
      <c r="C2" s="9"/>
      <c r="D2" s="6"/>
      <c r="F2" s="2"/>
      <c r="G2" s="10"/>
      <c r="H2" s="2"/>
      <c r="I2" s="2"/>
      <c r="J2" s="10"/>
      <c r="K2" s="11"/>
    </row>
    <row r="3" spans="1:11" x14ac:dyDescent="0.25">
      <c r="A3" s="6"/>
      <c r="B3" s="6"/>
      <c r="C3" s="6"/>
      <c r="D3" s="6"/>
      <c r="E3" s="6"/>
      <c r="F3" s="12"/>
      <c r="G3" s="13"/>
      <c r="H3" s="12"/>
      <c r="I3" s="12"/>
      <c r="J3" s="13"/>
      <c r="K3" s="12"/>
    </row>
    <row r="4" spans="1:11" ht="20.25" x14ac:dyDescent="0.25">
      <c r="A4" s="6"/>
      <c r="B4" s="6"/>
      <c r="C4" s="6"/>
      <c r="D4" s="6"/>
      <c r="E4" s="6"/>
      <c r="F4" s="19" t="s">
        <v>2</v>
      </c>
      <c r="G4" s="19"/>
      <c r="H4" s="12"/>
      <c r="I4" s="12"/>
      <c r="J4" s="13"/>
      <c r="K4" s="12"/>
    </row>
    <row r="5" spans="1:11" ht="20.25" x14ac:dyDescent="0.25">
      <c r="A5" s="298"/>
      <c r="B5" s="298"/>
      <c r="C5" s="298"/>
      <c r="D5" s="12"/>
      <c r="E5" s="12"/>
      <c r="F5" s="23" t="s">
        <v>3</v>
      </c>
      <c r="G5" s="299"/>
      <c r="H5" s="300"/>
      <c r="I5" s="301"/>
      <c r="J5" s="302"/>
      <c r="K5" s="12"/>
    </row>
    <row r="6" spans="1:11" ht="15.75" x14ac:dyDescent="0.25">
      <c r="A6" s="303"/>
      <c r="B6" s="303"/>
      <c r="C6" s="303"/>
      <c r="D6" s="12"/>
      <c r="E6" s="12"/>
      <c r="F6" s="304" t="s">
        <v>4</v>
      </c>
      <c r="G6" s="304"/>
      <c r="H6" s="305"/>
      <c r="I6" s="305"/>
      <c r="J6" s="306"/>
      <c r="K6" s="12"/>
    </row>
    <row r="7" spans="1:11" ht="20.25" x14ac:dyDescent="0.25">
      <c r="A7" s="6"/>
      <c r="B7" s="6"/>
      <c r="C7" s="6"/>
      <c r="D7" s="18"/>
      <c r="E7" s="18"/>
      <c r="H7" s="18"/>
      <c r="I7" s="18"/>
      <c r="J7" s="19"/>
      <c r="K7" s="18"/>
    </row>
    <row r="8" spans="1:11" ht="20.25" x14ac:dyDescent="0.25">
      <c r="A8" s="6"/>
      <c r="B8" s="6"/>
      <c r="C8" s="6"/>
      <c r="D8" s="6"/>
      <c r="E8" s="22"/>
      <c r="H8" s="22"/>
      <c r="I8" s="22"/>
      <c r="J8" s="24"/>
      <c r="K8" s="22"/>
    </row>
    <row r="9" spans="1:11" ht="18" customHeight="1" x14ac:dyDescent="0.25">
      <c r="A9" s="307" t="s">
        <v>5</v>
      </c>
      <c r="B9" s="308"/>
      <c r="C9" s="308"/>
      <c r="D9" s="309"/>
      <c r="E9" s="310" t="s">
        <v>6</v>
      </c>
      <c r="F9" s="311"/>
      <c r="G9" s="312"/>
      <c r="H9" s="313" t="s">
        <v>7</v>
      </c>
      <c r="I9" s="314"/>
      <c r="J9" s="315"/>
      <c r="K9" s="316" t="s">
        <v>8</v>
      </c>
    </row>
    <row r="10" spans="1:11" ht="15" customHeight="1" x14ac:dyDescent="0.25">
      <c r="A10" s="317"/>
      <c r="B10" s="318"/>
      <c r="C10" s="318"/>
      <c r="D10" s="319"/>
      <c r="E10" s="320" t="s">
        <v>243</v>
      </c>
      <c r="F10" s="311"/>
      <c r="G10" s="312"/>
      <c r="H10" s="317"/>
      <c r="I10" s="321"/>
      <c r="J10" s="322"/>
      <c r="K10" s="323"/>
    </row>
    <row r="11" spans="1:11" ht="15" customHeight="1" x14ac:dyDescent="0.25">
      <c r="A11" s="324" t="s">
        <v>16</v>
      </c>
      <c r="B11" s="325"/>
      <c r="C11" s="325"/>
      <c r="D11" s="326"/>
      <c r="E11" s="327" t="s">
        <v>244</v>
      </c>
      <c r="F11" s="311"/>
      <c r="G11" s="312"/>
      <c r="H11" s="328" t="s">
        <v>11</v>
      </c>
      <c r="I11" s="329"/>
      <c r="J11" s="315"/>
      <c r="K11" s="330" t="s">
        <v>17</v>
      </c>
    </row>
    <row r="12" spans="1:11" ht="15" customHeight="1" x14ac:dyDescent="0.25">
      <c r="A12" s="331"/>
      <c r="B12" s="332"/>
      <c r="C12" s="332"/>
      <c r="D12" s="333"/>
      <c r="E12" s="334"/>
      <c r="F12" s="335"/>
      <c r="G12" s="336"/>
      <c r="H12" s="337"/>
      <c r="I12" s="321"/>
      <c r="J12" s="322"/>
      <c r="K12" s="338"/>
    </row>
    <row r="13" spans="1:11" ht="6" customHeight="1" x14ac:dyDescent="0.25">
      <c r="A13" s="53"/>
      <c r="B13" s="53"/>
      <c r="C13" s="53"/>
      <c r="D13" s="53"/>
      <c r="E13" s="54" t="s">
        <v>18</v>
      </c>
      <c r="F13" s="55"/>
      <c r="G13" s="55"/>
      <c r="H13" s="56"/>
      <c r="I13" s="56"/>
      <c r="J13" s="57"/>
      <c r="K13" s="58"/>
    </row>
    <row r="14" spans="1:11" ht="24.75" customHeight="1" x14ac:dyDescent="0.25">
      <c r="A14" s="66" t="s">
        <v>245</v>
      </c>
      <c r="B14" s="339" t="s">
        <v>246</v>
      </c>
      <c r="C14" s="340"/>
      <c r="D14" s="341"/>
      <c r="E14" s="66" t="s">
        <v>247</v>
      </c>
      <c r="F14" s="66" t="s">
        <v>248</v>
      </c>
      <c r="G14" s="66" t="s">
        <v>249</v>
      </c>
      <c r="H14" s="66"/>
      <c r="I14" s="66"/>
      <c r="J14" s="342" t="s">
        <v>250</v>
      </c>
      <c r="K14" s="66" t="s">
        <v>251</v>
      </c>
    </row>
    <row r="15" spans="1:11" ht="24" customHeight="1" x14ac:dyDescent="0.25">
      <c r="A15" s="66"/>
      <c r="B15" s="339" t="s">
        <v>28</v>
      </c>
      <c r="C15" s="341"/>
      <c r="D15" s="343" t="s">
        <v>30</v>
      </c>
      <c r="E15" s="66"/>
      <c r="F15" s="66"/>
      <c r="G15" s="344" t="s">
        <v>252</v>
      </c>
      <c r="H15" s="345" t="s">
        <v>253</v>
      </c>
      <c r="I15" s="346" t="s">
        <v>254</v>
      </c>
      <c r="J15" s="342"/>
      <c r="K15" s="66"/>
    </row>
    <row r="16" spans="1:11" ht="18" x14ac:dyDescent="0.25">
      <c r="A16" s="347" t="s">
        <v>32</v>
      </c>
      <c r="B16" s="348" t="s">
        <v>33</v>
      </c>
      <c r="C16" s="349"/>
      <c r="D16" s="350"/>
      <c r="E16" s="347" t="s">
        <v>34</v>
      </c>
      <c r="F16" s="347" t="s">
        <v>35</v>
      </c>
      <c r="G16" s="347" t="s">
        <v>36</v>
      </c>
      <c r="H16" s="347" t="s">
        <v>37</v>
      </c>
      <c r="I16" s="347" t="s">
        <v>38</v>
      </c>
      <c r="J16" s="347" t="s">
        <v>39</v>
      </c>
      <c r="K16" s="347" t="s">
        <v>40</v>
      </c>
    </row>
    <row r="17" spans="1:11" ht="34.5" customHeight="1" x14ac:dyDescent="0.25">
      <c r="A17" s="351"/>
      <c r="B17" s="339"/>
      <c r="C17" s="340"/>
      <c r="D17" s="341"/>
      <c r="E17" s="83" t="s">
        <v>255</v>
      </c>
      <c r="F17" s="351"/>
      <c r="G17" s="351"/>
      <c r="H17" s="352">
        <v>1</v>
      </c>
      <c r="I17" s="351"/>
      <c r="J17" s="351"/>
      <c r="K17" s="351"/>
    </row>
    <row r="18" spans="1:11" ht="39" customHeight="1" x14ac:dyDescent="0.25">
      <c r="A18" s="353">
        <v>1</v>
      </c>
      <c r="B18" s="354" t="s">
        <v>256</v>
      </c>
      <c r="C18" s="355"/>
      <c r="D18" s="356" t="s">
        <v>257</v>
      </c>
      <c r="E18" s="357" t="s">
        <v>258</v>
      </c>
      <c r="F18" s="358" t="s">
        <v>259</v>
      </c>
      <c r="G18" s="359">
        <v>2</v>
      </c>
      <c r="H18" s="360">
        <f>1/4*G18*H17</f>
        <v>0.5</v>
      </c>
      <c r="I18" s="361" t="s">
        <v>47</v>
      </c>
      <c r="J18" s="362" t="s">
        <v>63</v>
      </c>
      <c r="K18" s="353" t="s">
        <v>260</v>
      </c>
    </row>
    <row r="19" spans="1:11" ht="36" x14ac:dyDescent="0.25">
      <c r="A19" s="363">
        <f>A18+1</f>
        <v>2</v>
      </c>
      <c r="B19" s="364"/>
      <c r="C19" s="365"/>
      <c r="D19" s="366"/>
      <c r="E19" s="367" t="s">
        <v>261</v>
      </c>
      <c r="F19" s="368" t="s">
        <v>262</v>
      </c>
      <c r="G19" s="369">
        <v>1</v>
      </c>
      <c r="H19" s="370">
        <f>1/4*G19*H17</f>
        <v>0.25</v>
      </c>
      <c r="I19" s="370" t="s">
        <v>47</v>
      </c>
      <c r="J19" s="371" t="s">
        <v>63</v>
      </c>
      <c r="K19" s="363" t="s">
        <v>263</v>
      </c>
    </row>
    <row r="20" spans="1:11" ht="33.75" customHeight="1" x14ac:dyDescent="0.25">
      <c r="A20" s="372"/>
      <c r="B20" s="364"/>
      <c r="C20" s="365"/>
      <c r="D20" s="373" t="s">
        <v>264</v>
      </c>
      <c r="E20" s="374"/>
      <c r="F20" s="375" t="s">
        <v>265</v>
      </c>
      <c r="G20" s="376"/>
      <c r="H20" s="377"/>
      <c r="I20" s="377"/>
      <c r="J20" s="378"/>
      <c r="K20" s="372"/>
    </row>
    <row r="21" spans="1:11" ht="37.5" x14ac:dyDescent="0.25">
      <c r="A21" s="379"/>
      <c r="B21" s="364"/>
      <c r="C21" s="365"/>
      <c r="D21" s="373" t="s">
        <v>266</v>
      </c>
      <c r="E21" s="380"/>
      <c r="F21" s="381" t="s">
        <v>267</v>
      </c>
      <c r="G21" s="382"/>
      <c r="H21" s="383"/>
      <c r="I21" s="383"/>
      <c r="J21" s="384"/>
      <c r="K21" s="379"/>
    </row>
    <row r="22" spans="1:11" ht="38.25" customHeight="1" x14ac:dyDescent="0.25">
      <c r="A22" s="385">
        <f>A19+1</f>
        <v>3</v>
      </c>
      <c r="B22" s="364"/>
      <c r="C22" s="365"/>
      <c r="D22" s="366" t="s">
        <v>268</v>
      </c>
      <c r="E22" s="386" t="s">
        <v>269</v>
      </c>
      <c r="F22" s="358" t="s">
        <v>270</v>
      </c>
      <c r="G22" s="359">
        <v>1</v>
      </c>
      <c r="H22" s="361">
        <f>1/4*G22*H17</f>
        <v>0.25</v>
      </c>
      <c r="I22" s="361" t="s">
        <v>47</v>
      </c>
      <c r="J22" s="362" t="s">
        <v>63</v>
      </c>
      <c r="K22" s="353" t="s">
        <v>271</v>
      </c>
    </row>
    <row r="23" spans="1:11" ht="19.5" customHeight="1" x14ac:dyDescent="0.25">
      <c r="A23" s="363">
        <f>A22+1</f>
        <v>4</v>
      </c>
      <c r="B23" s="364"/>
      <c r="C23" s="365"/>
      <c r="D23" s="366"/>
      <c r="E23" s="367" t="s">
        <v>272</v>
      </c>
      <c r="F23" s="368" t="s">
        <v>273</v>
      </c>
      <c r="G23" s="387" t="s">
        <v>63</v>
      </c>
      <c r="H23" s="387">
        <f>(660+1260+60)*2/1000</f>
        <v>3.96</v>
      </c>
      <c r="I23" s="370" t="s">
        <v>215</v>
      </c>
      <c r="J23" s="371" t="s">
        <v>63</v>
      </c>
      <c r="K23" s="363" t="s">
        <v>274</v>
      </c>
    </row>
    <row r="24" spans="1:11" ht="35.25" customHeight="1" x14ac:dyDescent="0.25">
      <c r="A24" s="372"/>
      <c r="B24" s="364"/>
      <c r="C24" s="365"/>
      <c r="D24" s="373" t="s">
        <v>275</v>
      </c>
      <c r="E24" s="374"/>
      <c r="F24" s="388" t="s">
        <v>276</v>
      </c>
      <c r="G24" s="389"/>
      <c r="H24" s="389"/>
      <c r="I24" s="377"/>
      <c r="J24" s="378"/>
      <c r="K24" s="372"/>
    </row>
    <row r="25" spans="1:11" ht="37.5" customHeight="1" x14ac:dyDescent="0.25">
      <c r="A25" s="379"/>
      <c r="B25" s="390"/>
      <c r="C25" s="391"/>
      <c r="D25" s="373" t="s">
        <v>277</v>
      </c>
      <c r="E25" s="380"/>
      <c r="F25" s="381" t="s">
        <v>278</v>
      </c>
      <c r="G25" s="392"/>
      <c r="H25" s="392"/>
      <c r="I25" s="383"/>
      <c r="J25" s="384"/>
      <c r="K25" s="379"/>
    </row>
    <row r="26" spans="1:11" ht="31.5" customHeight="1" x14ac:dyDescent="0.25">
      <c r="A26" s="351"/>
      <c r="B26" s="339"/>
      <c r="C26" s="340"/>
      <c r="D26" s="341"/>
      <c r="E26" s="83" t="s">
        <v>279</v>
      </c>
      <c r="F26" s="351"/>
      <c r="G26" s="351"/>
      <c r="H26" s="352">
        <v>1</v>
      </c>
      <c r="I26" s="351"/>
      <c r="J26" s="351"/>
      <c r="K26" s="351"/>
    </row>
    <row r="27" spans="1:11" ht="36" customHeight="1" x14ac:dyDescent="0.25">
      <c r="A27" s="353">
        <f>A23+1</f>
        <v>5</v>
      </c>
      <c r="B27" s="354" t="s">
        <v>280</v>
      </c>
      <c r="C27" s="355"/>
      <c r="D27" s="356" t="s">
        <v>257</v>
      </c>
      <c r="E27" s="357" t="s">
        <v>281</v>
      </c>
      <c r="F27" s="358" t="s">
        <v>282</v>
      </c>
      <c r="G27" s="359">
        <v>1</v>
      </c>
      <c r="H27" s="360">
        <f>1/6*G27*$H$26</f>
        <v>0.16666666666666666</v>
      </c>
      <c r="I27" s="361" t="s">
        <v>47</v>
      </c>
      <c r="J27" s="362" t="s">
        <v>63</v>
      </c>
      <c r="K27" s="353" t="s">
        <v>260</v>
      </c>
    </row>
    <row r="28" spans="1:11" ht="36" x14ac:dyDescent="0.25">
      <c r="A28" s="363">
        <f>A27+1</f>
        <v>6</v>
      </c>
      <c r="B28" s="364"/>
      <c r="C28" s="365"/>
      <c r="D28" s="366"/>
      <c r="E28" s="367" t="s">
        <v>283</v>
      </c>
      <c r="F28" s="368" t="s">
        <v>284</v>
      </c>
      <c r="G28" s="369">
        <v>2</v>
      </c>
      <c r="H28" s="387">
        <f>1/6*G28*$H$26</f>
        <v>0.33333333333333331</v>
      </c>
      <c r="I28" s="370" t="s">
        <v>47</v>
      </c>
      <c r="J28" s="371" t="s">
        <v>63</v>
      </c>
      <c r="K28" s="363" t="s">
        <v>285</v>
      </c>
    </row>
    <row r="29" spans="1:11" ht="37.5" x14ac:dyDescent="0.25">
      <c r="A29" s="372"/>
      <c r="B29" s="364"/>
      <c r="C29" s="365"/>
      <c r="D29" s="373" t="s">
        <v>264</v>
      </c>
      <c r="E29" s="374"/>
      <c r="F29" s="375" t="s">
        <v>265</v>
      </c>
      <c r="G29" s="376"/>
      <c r="H29" s="389"/>
      <c r="I29" s="377"/>
      <c r="J29" s="378"/>
      <c r="K29" s="372"/>
    </row>
    <row r="30" spans="1:11" ht="37.5" x14ac:dyDescent="0.25">
      <c r="A30" s="379"/>
      <c r="B30" s="364"/>
      <c r="C30" s="365"/>
      <c r="D30" s="373" t="s">
        <v>266</v>
      </c>
      <c r="E30" s="380"/>
      <c r="F30" s="381" t="s">
        <v>286</v>
      </c>
      <c r="G30" s="382"/>
      <c r="H30" s="392"/>
      <c r="I30" s="383"/>
      <c r="J30" s="384"/>
      <c r="K30" s="379"/>
    </row>
    <row r="31" spans="1:11" ht="20.25" customHeight="1" x14ac:dyDescent="0.25">
      <c r="A31" s="363">
        <f>A28+1</f>
        <v>7</v>
      </c>
      <c r="B31" s="364"/>
      <c r="C31" s="365"/>
      <c r="D31" s="366"/>
      <c r="E31" s="367" t="s">
        <v>272</v>
      </c>
      <c r="F31" s="368" t="s">
        <v>287</v>
      </c>
      <c r="G31" s="387" t="s">
        <v>63</v>
      </c>
      <c r="H31" s="387">
        <f>(1135+440+60)*2/1000</f>
        <v>3.27</v>
      </c>
      <c r="I31" s="370" t="s">
        <v>215</v>
      </c>
      <c r="J31" s="371" t="s">
        <v>63</v>
      </c>
      <c r="K31" s="363" t="s">
        <v>274</v>
      </c>
    </row>
    <row r="32" spans="1:11" ht="34.5" customHeight="1" x14ac:dyDescent="0.25">
      <c r="A32" s="372"/>
      <c r="B32" s="364"/>
      <c r="C32" s="365"/>
      <c r="D32" s="373" t="s">
        <v>288</v>
      </c>
      <c r="E32" s="374"/>
      <c r="F32" s="388" t="s">
        <v>289</v>
      </c>
      <c r="G32" s="389"/>
      <c r="H32" s="389"/>
      <c r="I32" s="377"/>
      <c r="J32" s="378"/>
      <c r="K32" s="372"/>
    </row>
    <row r="33" spans="1:14" ht="35.25" customHeight="1" x14ac:dyDescent="0.25">
      <c r="A33" s="379"/>
      <c r="B33" s="390"/>
      <c r="C33" s="391"/>
      <c r="D33" s="373" t="s">
        <v>290</v>
      </c>
      <c r="E33" s="380"/>
      <c r="F33" s="381" t="s">
        <v>291</v>
      </c>
      <c r="G33" s="392"/>
      <c r="H33" s="392"/>
      <c r="I33" s="383"/>
      <c r="J33" s="384"/>
      <c r="K33" s="379"/>
    </row>
    <row r="34" spans="1:14" ht="30.95" customHeight="1" x14ac:dyDescent="0.25">
      <c r="A34" s="351"/>
      <c r="B34" s="339"/>
      <c r="C34" s="340"/>
      <c r="D34" s="341"/>
      <c r="E34" s="83" t="s">
        <v>292</v>
      </c>
      <c r="F34" s="351"/>
      <c r="G34" s="351"/>
      <c r="H34" s="352">
        <v>2</v>
      </c>
      <c r="I34" s="351"/>
      <c r="J34" s="351"/>
      <c r="K34" s="351"/>
    </row>
    <row r="35" spans="1:14" ht="36" x14ac:dyDescent="0.25">
      <c r="A35" s="353">
        <f>A31+1</f>
        <v>8</v>
      </c>
      <c r="B35" s="354" t="s">
        <v>293</v>
      </c>
      <c r="C35" s="355"/>
      <c r="D35" s="356" t="s">
        <v>257</v>
      </c>
      <c r="E35" s="357" t="s">
        <v>294</v>
      </c>
      <c r="F35" s="358" t="s">
        <v>295</v>
      </c>
      <c r="G35" s="359">
        <v>1</v>
      </c>
      <c r="H35" s="360">
        <f>1/9*G35*$H$34</f>
        <v>0.22222222222222221</v>
      </c>
      <c r="I35" s="361" t="s">
        <v>47</v>
      </c>
      <c r="J35" s="362" t="s">
        <v>63</v>
      </c>
      <c r="K35" s="353" t="s">
        <v>260</v>
      </c>
    </row>
    <row r="36" spans="1:14" ht="36" x14ac:dyDescent="0.25">
      <c r="A36" s="363">
        <f>A35+1</f>
        <v>9</v>
      </c>
      <c r="B36" s="364"/>
      <c r="C36" s="365"/>
      <c r="D36" s="366"/>
      <c r="E36" s="367" t="s">
        <v>283</v>
      </c>
      <c r="F36" s="368" t="s">
        <v>296</v>
      </c>
      <c r="G36" s="369">
        <v>2</v>
      </c>
      <c r="H36" s="387">
        <f>1/9*G36*$H$34</f>
        <v>0.44444444444444442</v>
      </c>
      <c r="I36" s="370" t="s">
        <v>47</v>
      </c>
      <c r="J36" s="371" t="s">
        <v>63</v>
      </c>
      <c r="K36" s="363" t="s">
        <v>285</v>
      </c>
    </row>
    <row r="37" spans="1:14" ht="37.5" x14ac:dyDescent="0.25">
      <c r="A37" s="372"/>
      <c r="B37" s="364"/>
      <c r="C37" s="365"/>
      <c r="D37" s="373" t="s">
        <v>264</v>
      </c>
      <c r="E37" s="374"/>
      <c r="F37" s="375" t="s">
        <v>265</v>
      </c>
      <c r="G37" s="376"/>
      <c r="H37" s="389"/>
      <c r="I37" s="377"/>
      <c r="J37" s="378"/>
      <c r="K37" s="372"/>
    </row>
    <row r="38" spans="1:14" ht="37.5" x14ac:dyDescent="0.25">
      <c r="A38" s="379"/>
      <c r="B38" s="364"/>
      <c r="C38" s="365"/>
      <c r="D38" s="373" t="s">
        <v>266</v>
      </c>
      <c r="E38" s="380"/>
      <c r="F38" s="381" t="s">
        <v>297</v>
      </c>
      <c r="G38" s="382"/>
      <c r="H38" s="392"/>
      <c r="I38" s="383"/>
      <c r="J38" s="384"/>
      <c r="K38" s="379"/>
    </row>
    <row r="39" spans="1:14" ht="25.5" customHeight="1" x14ac:dyDescent="0.25">
      <c r="A39" s="363">
        <f>A36+1</f>
        <v>10</v>
      </c>
      <c r="B39" s="364"/>
      <c r="C39" s="365"/>
      <c r="D39" s="366"/>
      <c r="E39" s="367" t="s">
        <v>272</v>
      </c>
      <c r="F39" s="368" t="s">
        <v>298</v>
      </c>
      <c r="G39" s="387" t="s">
        <v>63</v>
      </c>
      <c r="H39" s="387">
        <f>(685+310+60)*2/1000*H34</f>
        <v>4.22</v>
      </c>
      <c r="I39" s="370" t="s">
        <v>215</v>
      </c>
      <c r="J39" s="371" t="s">
        <v>63</v>
      </c>
      <c r="K39" s="363" t="s">
        <v>274</v>
      </c>
    </row>
    <row r="40" spans="1:14" ht="35.25" customHeight="1" x14ac:dyDescent="0.25">
      <c r="A40" s="372"/>
      <c r="B40" s="364"/>
      <c r="C40" s="365"/>
      <c r="D40" s="373" t="s">
        <v>288</v>
      </c>
      <c r="E40" s="374"/>
      <c r="F40" s="388" t="s">
        <v>289</v>
      </c>
      <c r="G40" s="389"/>
      <c r="H40" s="389"/>
      <c r="I40" s="377"/>
      <c r="J40" s="378"/>
      <c r="K40" s="372"/>
    </row>
    <row r="41" spans="1:14" ht="32.25" customHeight="1" x14ac:dyDescent="0.25">
      <c r="A41" s="379"/>
      <c r="B41" s="390"/>
      <c r="C41" s="391"/>
      <c r="D41" s="373" t="s">
        <v>290</v>
      </c>
      <c r="E41" s="380"/>
      <c r="F41" s="381" t="s">
        <v>291</v>
      </c>
      <c r="G41" s="392"/>
      <c r="H41" s="392"/>
      <c r="I41" s="383"/>
      <c r="J41" s="384"/>
      <c r="K41" s="379"/>
    </row>
    <row r="42" spans="1:14" ht="38.25" customHeight="1" x14ac:dyDescent="0.25">
      <c r="A42" s="393"/>
      <c r="B42" s="394" t="s">
        <v>299</v>
      </c>
      <c r="C42" s="395"/>
      <c r="D42" s="341"/>
      <c r="E42" s="396" t="s">
        <v>300</v>
      </c>
      <c r="F42" s="397"/>
      <c r="G42" s="397"/>
      <c r="H42" s="398"/>
      <c r="I42" s="397"/>
      <c r="J42" s="397"/>
      <c r="K42" s="399"/>
    </row>
    <row r="43" spans="1:14" ht="38.25" customHeight="1" x14ac:dyDescent="0.25">
      <c r="A43" s="393"/>
      <c r="B43" s="339" t="s">
        <v>301</v>
      </c>
      <c r="C43" s="340"/>
      <c r="D43" s="341"/>
      <c r="E43" s="396" t="s">
        <v>302</v>
      </c>
      <c r="F43" s="397"/>
      <c r="G43" s="397"/>
      <c r="H43" s="398"/>
      <c r="I43" s="397"/>
      <c r="J43" s="397"/>
      <c r="K43" s="399"/>
    </row>
    <row r="44" spans="1:14" ht="24.95" customHeight="1" x14ac:dyDescent="0.25">
      <c r="A44" s="351"/>
      <c r="B44" s="397"/>
      <c r="C44" s="397"/>
      <c r="D44" s="397"/>
      <c r="E44" s="83" t="s">
        <v>303</v>
      </c>
      <c r="F44" s="351"/>
      <c r="G44" s="351"/>
      <c r="H44" s="352">
        <v>1</v>
      </c>
      <c r="I44" s="351"/>
      <c r="J44" s="351"/>
      <c r="K44" s="351"/>
    </row>
    <row r="45" spans="1:14" ht="34.5" customHeight="1" x14ac:dyDescent="0.25">
      <c r="A45" s="353">
        <f>A39+1</f>
        <v>11</v>
      </c>
      <c r="B45" s="400" t="s">
        <v>304</v>
      </c>
      <c r="C45" s="401" t="s">
        <v>305</v>
      </c>
      <c r="D45" s="356" t="s">
        <v>306</v>
      </c>
      <c r="E45" s="357" t="s">
        <v>307</v>
      </c>
      <c r="F45" s="358" t="s">
        <v>308</v>
      </c>
      <c r="G45" s="359">
        <v>1</v>
      </c>
      <c r="H45" s="360">
        <f>1/39*G45*$H$44</f>
        <v>2.564102564102564E-2</v>
      </c>
      <c r="I45" s="361" t="s">
        <v>47</v>
      </c>
      <c r="J45" s="362" t="s">
        <v>63</v>
      </c>
      <c r="K45" s="353" t="s">
        <v>309</v>
      </c>
      <c r="L45" s="8" t="s">
        <v>310</v>
      </c>
      <c r="M45" s="402">
        <f>H45+H50+H55+H60+H69</f>
        <v>0.23544494720965306</v>
      </c>
      <c r="N45" s="8">
        <f>1/M45</f>
        <v>4.2472773862908397</v>
      </c>
    </row>
    <row r="46" spans="1:14" ht="18" x14ac:dyDescent="0.25">
      <c r="A46" s="363">
        <f>A45+1</f>
        <v>12</v>
      </c>
      <c r="B46" s="403"/>
      <c r="C46" s="404"/>
      <c r="D46" s="401" t="s">
        <v>311</v>
      </c>
      <c r="E46" s="367" t="s">
        <v>312</v>
      </c>
      <c r="F46" s="358" t="s">
        <v>313</v>
      </c>
      <c r="G46" s="405">
        <v>1</v>
      </c>
      <c r="H46" s="387">
        <f>1/39*G46*$H$44/5</f>
        <v>5.1282051282051282E-3</v>
      </c>
      <c r="I46" s="370" t="s">
        <v>215</v>
      </c>
      <c r="J46" s="362" t="s">
        <v>63</v>
      </c>
      <c r="K46" s="353" t="s">
        <v>314</v>
      </c>
      <c r="L46" s="8" t="s">
        <v>315</v>
      </c>
      <c r="M46" s="402">
        <f>H74+H84+H113</f>
        <v>8.5256410256410259E-2</v>
      </c>
      <c r="N46" s="8">
        <f t="shared" ref="N46:N48" si="0">1/M46</f>
        <v>11.729323308270676</v>
      </c>
    </row>
    <row r="47" spans="1:14" ht="24.95" customHeight="1" x14ac:dyDescent="0.25">
      <c r="A47" s="379"/>
      <c r="B47" s="403"/>
      <c r="C47" s="406"/>
      <c r="D47" s="406"/>
      <c r="E47" s="380"/>
      <c r="F47" s="358" t="s">
        <v>316</v>
      </c>
      <c r="G47" s="407"/>
      <c r="H47" s="392"/>
      <c r="I47" s="383"/>
      <c r="J47" s="362"/>
      <c r="K47" s="353" t="s">
        <v>317</v>
      </c>
      <c r="L47" s="8" t="s">
        <v>318</v>
      </c>
      <c r="M47" s="402">
        <f>H93+H98+H103+H122+H127+H132</f>
        <v>0.11255411255411256</v>
      </c>
      <c r="N47" s="8">
        <f t="shared" si="0"/>
        <v>8.884615384615385</v>
      </c>
    </row>
    <row r="48" spans="1:14" ht="35.25" customHeight="1" x14ac:dyDescent="0.25">
      <c r="A48" s="353">
        <f>A46+1</f>
        <v>13</v>
      </c>
      <c r="B48" s="408"/>
      <c r="C48" s="409" t="s">
        <v>319</v>
      </c>
      <c r="D48" s="410" t="s">
        <v>320</v>
      </c>
      <c r="E48" s="357" t="s">
        <v>321</v>
      </c>
      <c r="F48" s="358" t="s">
        <v>322</v>
      </c>
      <c r="G48" s="360" t="s">
        <v>63</v>
      </c>
      <c r="H48" s="360">
        <f>(400+180)*2/1000</f>
        <v>1.1599999999999999</v>
      </c>
      <c r="I48" s="361" t="s">
        <v>215</v>
      </c>
      <c r="J48" s="362" t="s">
        <v>63</v>
      </c>
      <c r="K48" s="353" t="s">
        <v>323</v>
      </c>
      <c r="L48" s="8" t="s">
        <v>324</v>
      </c>
      <c r="M48" s="402">
        <f>H65+H108+H137</f>
        <v>0.16666666666666666</v>
      </c>
      <c r="N48" s="411">
        <f t="shared" si="0"/>
        <v>6</v>
      </c>
    </row>
    <row r="49" spans="1:13" ht="24.95" customHeight="1" x14ac:dyDescent="0.25">
      <c r="A49" s="351"/>
      <c r="B49" s="397"/>
      <c r="C49" s="397"/>
      <c r="D49" s="397"/>
      <c r="E49" s="83" t="s">
        <v>325</v>
      </c>
      <c r="F49" s="351"/>
      <c r="G49" s="351"/>
      <c r="H49" s="352">
        <v>1</v>
      </c>
      <c r="I49" s="351"/>
      <c r="J49" s="351"/>
      <c r="K49" s="351"/>
      <c r="L49" s="8" t="s">
        <v>326</v>
      </c>
      <c r="M49" s="402">
        <f>H75+H85+H114</f>
        <v>9.358974358974359E-2</v>
      </c>
    </row>
    <row r="50" spans="1:13" ht="33.75" customHeight="1" x14ac:dyDescent="0.25">
      <c r="A50" s="353">
        <f>A48+1</f>
        <v>14</v>
      </c>
      <c r="B50" s="400" t="s">
        <v>327</v>
      </c>
      <c r="C50" s="401" t="s">
        <v>305</v>
      </c>
      <c r="D50" s="356" t="s">
        <v>306</v>
      </c>
      <c r="E50" s="357" t="s">
        <v>328</v>
      </c>
      <c r="F50" s="358" t="s">
        <v>329</v>
      </c>
      <c r="G50" s="359">
        <v>1</v>
      </c>
      <c r="H50" s="360">
        <f>1/15*G50*$H$49</f>
        <v>6.6666666666666666E-2</v>
      </c>
      <c r="I50" s="361" t="s">
        <v>47</v>
      </c>
      <c r="J50" s="362" t="s">
        <v>63</v>
      </c>
      <c r="K50" s="353" t="s">
        <v>309</v>
      </c>
      <c r="L50" s="8" t="s">
        <v>330</v>
      </c>
      <c r="M50" s="402">
        <f>H78+H88+H117</f>
        <v>8.5256410256410259E-2</v>
      </c>
    </row>
    <row r="51" spans="1:13" ht="21.75" customHeight="1" x14ac:dyDescent="0.25">
      <c r="A51" s="363">
        <f>A50+1</f>
        <v>15</v>
      </c>
      <c r="B51" s="403"/>
      <c r="C51" s="404"/>
      <c r="D51" s="401" t="s">
        <v>311</v>
      </c>
      <c r="E51" s="367" t="s">
        <v>312</v>
      </c>
      <c r="F51" s="358" t="s">
        <v>331</v>
      </c>
      <c r="G51" s="405">
        <v>1</v>
      </c>
      <c r="H51" s="387">
        <f>1/15*G51*$H$49/5</f>
        <v>1.3333333333333332E-2</v>
      </c>
      <c r="I51" s="370" t="s">
        <v>215</v>
      </c>
      <c r="J51" s="362" t="s">
        <v>63</v>
      </c>
      <c r="K51" s="353" t="s">
        <v>314</v>
      </c>
      <c r="L51" s="8" t="s">
        <v>332</v>
      </c>
      <c r="M51" s="402">
        <f>H79+H89+H118</f>
        <v>4.3600000000000003</v>
      </c>
    </row>
    <row r="52" spans="1:13" ht="23.25" customHeight="1" x14ac:dyDescent="0.25">
      <c r="A52" s="379"/>
      <c r="B52" s="403"/>
      <c r="C52" s="406"/>
      <c r="D52" s="406"/>
      <c r="E52" s="380"/>
      <c r="F52" s="358" t="s">
        <v>316</v>
      </c>
      <c r="G52" s="407"/>
      <c r="H52" s="392"/>
      <c r="I52" s="383"/>
      <c r="J52" s="362"/>
      <c r="K52" s="353" t="s">
        <v>317</v>
      </c>
    </row>
    <row r="53" spans="1:13" ht="33.75" customHeight="1" x14ac:dyDescent="0.25">
      <c r="A53" s="353">
        <f>A51+1</f>
        <v>16</v>
      </c>
      <c r="B53" s="408"/>
      <c r="C53" s="409" t="s">
        <v>319</v>
      </c>
      <c r="D53" s="410" t="s">
        <v>320</v>
      </c>
      <c r="E53" s="357" t="s">
        <v>321</v>
      </c>
      <c r="F53" s="358" t="s">
        <v>322</v>
      </c>
      <c r="G53" s="360" t="s">
        <v>63</v>
      </c>
      <c r="H53" s="360">
        <f>(400+500)*2/1000</f>
        <v>1.8</v>
      </c>
      <c r="I53" s="361" t="s">
        <v>215</v>
      </c>
      <c r="J53" s="362" t="s">
        <v>63</v>
      </c>
      <c r="K53" s="353" t="s">
        <v>323</v>
      </c>
    </row>
    <row r="54" spans="1:13" ht="24.95" customHeight="1" x14ac:dyDescent="0.25">
      <c r="A54" s="351"/>
      <c r="B54" s="397"/>
      <c r="C54" s="397"/>
      <c r="D54" s="397"/>
      <c r="E54" s="83" t="s">
        <v>333</v>
      </c>
      <c r="F54" s="351"/>
      <c r="G54" s="351"/>
      <c r="H54" s="352">
        <v>1</v>
      </c>
      <c r="I54" s="351"/>
      <c r="J54" s="351"/>
      <c r="K54" s="351"/>
    </row>
    <row r="55" spans="1:13" ht="39.75" customHeight="1" x14ac:dyDescent="0.25">
      <c r="A55" s="353">
        <f>A53+1</f>
        <v>17</v>
      </c>
      <c r="B55" s="400" t="s">
        <v>334</v>
      </c>
      <c r="C55" s="401" t="s">
        <v>305</v>
      </c>
      <c r="D55" s="356" t="s">
        <v>306</v>
      </c>
      <c r="E55" s="357" t="s">
        <v>335</v>
      </c>
      <c r="F55" s="358" t="s">
        <v>336</v>
      </c>
      <c r="G55" s="359">
        <v>1</v>
      </c>
      <c r="H55" s="360">
        <f>1/15*G55*$H$54</f>
        <v>6.6666666666666666E-2</v>
      </c>
      <c r="I55" s="361" t="s">
        <v>47</v>
      </c>
      <c r="J55" s="362" t="s">
        <v>63</v>
      </c>
      <c r="K55" s="353" t="s">
        <v>309</v>
      </c>
    </row>
    <row r="56" spans="1:13" ht="24" customHeight="1" x14ac:dyDescent="0.25">
      <c r="A56" s="363">
        <f>A55+1</f>
        <v>18</v>
      </c>
      <c r="B56" s="403"/>
      <c r="C56" s="404"/>
      <c r="D56" s="401" t="s">
        <v>311</v>
      </c>
      <c r="E56" s="367" t="s">
        <v>337</v>
      </c>
      <c r="F56" s="358" t="s">
        <v>338</v>
      </c>
      <c r="G56" s="405">
        <v>1</v>
      </c>
      <c r="H56" s="387">
        <f>1/15*G56*$H$54/5</f>
        <v>1.3333333333333332E-2</v>
      </c>
      <c r="I56" s="370" t="s">
        <v>215</v>
      </c>
      <c r="J56" s="362" t="s">
        <v>63</v>
      </c>
      <c r="K56" s="353" t="s">
        <v>314</v>
      </c>
    </row>
    <row r="57" spans="1:13" ht="24" customHeight="1" x14ac:dyDescent="0.25">
      <c r="A57" s="379"/>
      <c r="B57" s="403"/>
      <c r="C57" s="406"/>
      <c r="D57" s="406"/>
      <c r="E57" s="380"/>
      <c r="F57" s="358" t="s">
        <v>316</v>
      </c>
      <c r="G57" s="407"/>
      <c r="H57" s="392"/>
      <c r="I57" s="383"/>
      <c r="J57" s="362"/>
      <c r="K57" s="353" t="s">
        <v>317</v>
      </c>
    </row>
    <row r="58" spans="1:13" ht="39.75" customHeight="1" x14ac:dyDescent="0.25">
      <c r="A58" s="353">
        <f>A56+1</f>
        <v>19</v>
      </c>
      <c r="B58" s="408"/>
      <c r="C58" s="409" t="s">
        <v>319</v>
      </c>
      <c r="D58" s="410" t="s">
        <v>320</v>
      </c>
      <c r="E58" s="357" t="s">
        <v>321</v>
      </c>
      <c r="F58" s="358" t="s">
        <v>322</v>
      </c>
      <c r="G58" s="360" t="s">
        <v>63</v>
      </c>
      <c r="H58" s="360">
        <f>(400+500)*2/1000</f>
        <v>1.8</v>
      </c>
      <c r="I58" s="361" t="s">
        <v>215</v>
      </c>
      <c r="J58" s="362" t="s">
        <v>63</v>
      </c>
      <c r="K58" s="353" t="s">
        <v>323</v>
      </c>
    </row>
    <row r="59" spans="1:13" ht="24.95" customHeight="1" x14ac:dyDescent="0.25">
      <c r="A59" s="351"/>
      <c r="B59" s="351"/>
      <c r="C59" s="351"/>
      <c r="D59" s="351"/>
      <c r="E59" s="83" t="s">
        <v>339</v>
      </c>
      <c r="F59" s="351"/>
      <c r="G59" s="351"/>
      <c r="H59" s="352">
        <v>1</v>
      </c>
      <c r="I59" s="351"/>
      <c r="J59" s="351"/>
      <c r="K59" s="351"/>
    </row>
    <row r="60" spans="1:13" ht="33.75" customHeight="1" x14ac:dyDescent="0.25">
      <c r="A60" s="353">
        <f>A58+1</f>
        <v>20</v>
      </c>
      <c r="B60" s="400" t="s">
        <v>340</v>
      </c>
      <c r="C60" s="401" t="s">
        <v>305</v>
      </c>
      <c r="D60" s="356" t="s">
        <v>306</v>
      </c>
      <c r="E60" s="357" t="s">
        <v>341</v>
      </c>
      <c r="F60" s="358" t="s">
        <v>336</v>
      </c>
      <c r="G60" s="359">
        <v>1</v>
      </c>
      <c r="H60" s="360">
        <f>1/15*G60*$H$59</f>
        <v>6.6666666666666666E-2</v>
      </c>
      <c r="I60" s="361" t="s">
        <v>47</v>
      </c>
      <c r="J60" s="362" t="s">
        <v>63</v>
      </c>
      <c r="K60" s="353" t="s">
        <v>309</v>
      </c>
    </row>
    <row r="61" spans="1:13" ht="23.25" customHeight="1" x14ac:dyDescent="0.25">
      <c r="A61" s="363">
        <f>A60+1</f>
        <v>21</v>
      </c>
      <c r="B61" s="403"/>
      <c r="C61" s="404"/>
      <c r="D61" s="401" t="s">
        <v>311</v>
      </c>
      <c r="E61" s="367" t="s">
        <v>337</v>
      </c>
      <c r="F61" s="358" t="s">
        <v>338</v>
      </c>
      <c r="G61" s="405">
        <v>1</v>
      </c>
      <c r="H61" s="387">
        <f>1/15*G61*$H$59/5</f>
        <v>1.3333333333333332E-2</v>
      </c>
      <c r="I61" s="370" t="s">
        <v>215</v>
      </c>
      <c r="J61" s="362" t="s">
        <v>63</v>
      </c>
      <c r="K61" s="353" t="s">
        <v>314</v>
      </c>
    </row>
    <row r="62" spans="1:13" ht="23.25" customHeight="1" x14ac:dyDescent="0.25">
      <c r="A62" s="379"/>
      <c r="B62" s="403"/>
      <c r="C62" s="406"/>
      <c r="D62" s="406"/>
      <c r="E62" s="380"/>
      <c r="F62" s="358" t="s">
        <v>316</v>
      </c>
      <c r="G62" s="407"/>
      <c r="H62" s="392"/>
      <c r="I62" s="383"/>
      <c r="J62" s="362"/>
      <c r="K62" s="353" t="s">
        <v>317</v>
      </c>
    </row>
    <row r="63" spans="1:13" ht="33.75" customHeight="1" x14ac:dyDescent="0.25">
      <c r="A63" s="353">
        <f>A61+1</f>
        <v>22</v>
      </c>
      <c r="B63" s="408"/>
      <c r="C63" s="409" t="s">
        <v>319</v>
      </c>
      <c r="D63" s="410" t="s">
        <v>320</v>
      </c>
      <c r="E63" s="357" t="s">
        <v>272</v>
      </c>
      <c r="F63" s="358" t="s">
        <v>342</v>
      </c>
      <c r="G63" s="360" t="s">
        <v>63</v>
      </c>
      <c r="H63" s="360">
        <f>(400+500)*2/1000</f>
        <v>1.8</v>
      </c>
      <c r="I63" s="361" t="s">
        <v>215</v>
      </c>
      <c r="J63" s="362" t="s">
        <v>63</v>
      </c>
      <c r="K63" s="353" t="s">
        <v>323</v>
      </c>
    </row>
    <row r="64" spans="1:13" ht="24.95" customHeight="1" x14ac:dyDescent="0.25">
      <c r="A64" s="351"/>
      <c r="B64" s="351"/>
      <c r="C64" s="351"/>
      <c r="D64" s="351"/>
      <c r="E64" s="83" t="s">
        <v>343</v>
      </c>
      <c r="F64" s="351"/>
      <c r="G64" s="351"/>
      <c r="H64" s="352">
        <v>1</v>
      </c>
      <c r="I64" s="351"/>
      <c r="J64" s="351"/>
      <c r="K64" s="351"/>
    </row>
    <row r="65" spans="1:11" ht="33.75" customHeight="1" x14ac:dyDescent="0.25">
      <c r="A65" s="353">
        <f>A63+1</f>
        <v>23</v>
      </c>
      <c r="B65" s="400" t="s">
        <v>344</v>
      </c>
      <c r="C65" s="401" t="s">
        <v>345</v>
      </c>
      <c r="D65" s="356" t="s">
        <v>346</v>
      </c>
      <c r="E65" s="357" t="s">
        <v>347</v>
      </c>
      <c r="F65" s="358" t="s">
        <v>348</v>
      </c>
      <c r="G65" s="359">
        <v>1</v>
      </c>
      <c r="H65" s="360">
        <f>1/18*G65*$H$64</f>
        <v>5.5555555555555552E-2</v>
      </c>
      <c r="I65" s="361" t="s">
        <v>47</v>
      </c>
      <c r="J65" s="362" t="s">
        <v>63</v>
      </c>
      <c r="K65" s="353" t="s">
        <v>309</v>
      </c>
    </row>
    <row r="66" spans="1:11" ht="21" customHeight="1" x14ac:dyDescent="0.25">
      <c r="A66" s="363">
        <f>A65+1</f>
        <v>24</v>
      </c>
      <c r="B66" s="403"/>
      <c r="C66" s="404"/>
      <c r="D66" s="401" t="s">
        <v>311</v>
      </c>
      <c r="E66" s="367" t="s">
        <v>337</v>
      </c>
      <c r="F66" s="358" t="s">
        <v>349</v>
      </c>
      <c r="G66" s="405">
        <v>1</v>
      </c>
      <c r="H66" s="387">
        <f>1/18*G66*$H$64/5</f>
        <v>1.111111111111111E-2</v>
      </c>
      <c r="I66" s="370" t="s">
        <v>215</v>
      </c>
      <c r="J66" s="362" t="s">
        <v>63</v>
      </c>
      <c r="K66" s="353" t="s">
        <v>314</v>
      </c>
    </row>
    <row r="67" spans="1:11" ht="21" customHeight="1" x14ac:dyDescent="0.25">
      <c r="A67" s="379"/>
      <c r="B67" s="408"/>
      <c r="C67" s="406"/>
      <c r="D67" s="406"/>
      <c r="E67" s="380"/>
      <c r="F67" s="358" t="s">
        <v>316</v>
      </c>
      <c r="G67" s="407"/>
      <c r="H67" s="392"/>
      <c r="I67" s="383"/>
      <c r="J67" s="362"/>
      <c r="K67" s="353" t="s">
        <v>317</v>
      </c>
    </row>
    <row r="68" spans="1:11" ht="24.95" customHeight="1" x14ac:dyDescent="0.25">
      <c r="A68" s="351"/>
      <c r="B68" s="351"/>
      <c r="C68" s="351"/>
      <c r="D68" s="351"/>
      <c r="E68" s="83" t="s">
        <v>350</v>
      </c>
      <c r="F68" s="351"/>
      <c r="G68" s="351"/>
      <c r="H68" s="352">
        <v>1</v>
      </c>
      <c r="I68" s="351"/>
      <c r="J68" s="351"/>
      <c r="K68" s="351"/>
    </row>
    <row r="69" spans="1:11" ht="34.5" customHeight="1" x14ac:dyDescent="0.25">
      <c r="A69" s="353">
        <f>A66+1</f>
        <v>25</v>
      </c>
      <c r="B69" s="400" t="s">
        <v>351</v>
      </c>
      <c r="C69" s="401" t="s">
        <v>305</v>
      </c>
      <c r="D69" s="356" t="s">
        <v>306</v>
      </c>
      <c r="E69" s="357" t="s">
        <v>352</v>
      </c>
      <c r="F69" s="358" t="s">
        <v>353</v>
      </c>
      <c r="G69" s="359">
        <v>1</v>
      </c>
      <c r="H69" s="360">
        <f>1/102*G69*$H$68</f>
        <v>9.8039215686274508E-3</v>
      </c>
      <c r="I69" s="361" t="s">
        <v>47</v>
      </c>
      <c r="J69" s="362" t="s">
        <v>63</v>
      </c>
      <c r="K69" s="353" t="s">
        <v>309</v>
      </c>
    </row>
    <row r="70" spans="1:11" ht="21.75" customHeight="1" x14ac:dyDescent="0.25">
      <c r="A70" s="363">
        <f>A69+1</f>
        <v>26</v>
      </c>
      <c r="B70" s="403"/>
      <c r="C70" s="404"/>
      <c r="D70" s="401" t="s">
        <v>311</v>
      </c>
      <c r="E70" s="367" t="s">
        <v>337</v>
      </c>
      <c r="F70" s="358" t="s">
        <v>354</v>
      </c>
      <c r="G70" s="405">
        <v>1</v>
      </c>
      <c r="H70" s="387">
        <f>5/102*G70*$H$68</f>
        <v>4.9019607843137254E-2</v>
      </c>
      <c r="I70" s="370" t="s">
        <v>215</v>
      </c>
      <c r="J70" s="362" t="s">
        <v>63</v>
      </c>
      <c r="K70" s="353" t="s">
        <v>314</v>
      </c>
    </row>
    <row r="71" spans="1:11" ht="21.75" customHeight="1" x14ac:dyDescent="0.25">
      <c r="A71" s="379"/>
      <c r="B71" s="403"/>
      <c r="C71" s="406"/>
      <c r="D71" s="406"/>
      <c r="E71" s="380"/>
      <c r="F71" s="358" t="s">
        <v>316</v>
      </c>
      <c r="G71" s="407"/>
      <c r="H71" s="392"/>
      <c r="I71" s="383"/>
      <c r="J71" s="362"/>
      <c r="K71" s="353" t="s">
        <v>317</v>
      </c>
    </row>
    <row r="72" spans="1:11" ht="34.5" customHeight="1" x14ac:dyDescent="0.25">
      <c r="A72" s="353">
        <f>A70+1</f>
        <v>27</v>
      </c>
      <c r="B72" s="408"/>
      <c r="C72" s="409" t="s">
        <v>319</v>
      </c>
      <c r="D72" s="410" t="s">
        <v>320</v>
      </c>
      <c r="E72" s="357" t="s">
        <v>272</v>
      </c>
      <c r="F72" s="358" t="s">
        <v>342</v>
      </c>
      <c r="G72" s="360" t="s">
        <v>63</v>
      </c>
      <c r="H72" s="360">
        <f>(400+70)*2/1000</f>
        <v>0.94</v>
      </c>
      <c r="I72" s="361" t="s">
        <v>215</v>
      </c>
      <c r="J72" s="362" t="s">
        <v>63</v>
      </c>
      <c r="K72" s="353" t="s">
        <v>323</v>
      </c>
    </row>
    <row r="73" spans="1:11" ht="32.25" customHeight="1" x14ac:dyDescent="0.25">
      <c r="A73" s="351"/>
      <c r="B73" s="339"/>
      <c r="C73" s="340"/>
      <c r="D73" s="341"/>
      <c r="E73" s="83" t="s">
        <v>355</v>
      </c>
      <c r="F73" s="351"/>
      <c r="G73" s="351"/>
      <c r="H73" s="352">
        <v>1</v>
      </c>
      <c r="I73" s="351"/>
      <c r="J73" s="351"/>
      <c r="K73" s="351"/>
    </row>
    <row r="74" spans="1:11" ht="36" x14ac:dyDescent="0.25">
      <c r="A74" s="353">
        <f>A72+1</f>
        <v>28</v>
      </c>
      <c r="B74" s="354" t="s">
        <v>356</v>
      </c>
      <c r="C74" s="355"/>
      <c r="D74" s="356" t="s">
        <v>306</v>
      </c>
      <c r="E74" s="357" t="s">
        <v>357</v>
      </c>
      <c r="F74" s="358" t="s">
        <v>358</v>
      </c>
      <c r="G74" s="359">
        <v>1</v>
      </c>
      <c r="H74" s="360">
        <f>1/120*G74*H73</f>
        <v>8.3333333333333332E-3</v>
      </c>
      <c r="I74" s="361" t="s">
        <v>47</v>
      </c>
      <c r="J74" s="362" t="s">
        <v>63</v>
      </c>
      <c r="K74" s="353" t="s">
        <v>260</v>
      </c>
    </row>
    <row r="75" spans="1:11" ht="36" x14ac:dyDescent="0.25">
      <c r="A75" s="363">
        <f>A74+1</f>
        <v>29</v>
      </c>
      <c r="B75" s="364"/>
      <c r="C75" s="365"/>
      <c r="D75" s="366"/>
      <c r="E75" s="367" t="s">
        <v>283</v>
      </c>
      <c r="F75" s="368" t="s">
        <v>359</v>
      </c>
      <c r="G75" s="369">
        <v>2</v>
      </c>
      <c r="H75" s="387">
        <f>1/120*G75*H73</f>
        <v>1.6666666666666666E-2</v>
      </c>
      <c r="I75" s="370" t="s">
        <v>47</v>
      </c>
      <c r="J75" s="371" t="s">
        <v>63</v>
      </c>
      <c r="K75" s="363" t="s">
        <v>285</v>
      </c>
    </row>
    <row r="76" spans="1:11" ht="37.5" x14ac:dyDescent="0.25">
      <c r="A76" s="372"/>
      <c r="B76" s="364"/>
      <c r="C76" s="365"/>
      <c r="D76" s="373" t="s">
        <v>264</v>
      </c>
      <c r="E76" s="374"/>
      <c r="F76" s="375" t="s">
        <v>265</v>
      </c>
      <c r="G76" s="376"/>
      <c r="H76" s="389"/>
      <c r="I76" s="377"/>
      <c r="J76" s="378"/>
      <c r="K76" s="372"/>
    </row>
    <row r="77" spans="1:11" ht="37.5" x14ac:dyDescent="0.25">
      <c r="A77" s="379"/>
      <c r="B77" s="364"/>
      <c r="C77" s="365"/>
      <c r="D77" s="373" t="s">
        <v>266</v>
      </c>
      <c r="E77" s="380"/>
      <c r="F77" s="381" t="s">
        <v>297</v>
      </c>
      <c r="G77" s="382"/>
      <c r="H77" s="392"/>
      <c r="I77" s="383"/>
      <c r="J77" s="384"/>
      <c r="K77" s="379"/>
    </row>
    <row r="78" spans="1:11" ht="38.25" customHeight="1" x14ac:dyDescent="0.25">
      <c r="A78" s="385">
        <f>A75+1</f>
        <v>30</v>
      </c>
      <c r="B78" s="364"/>
      <c r="C78" s="365"/>
      <c r="D78" s="366" t="s">
        <v>268</v>
      </c>
      <c r="E78" s="386" t="s">
        <v>269</v>
      </c>
      <c r="F78" s="358" t="s">
        <v>360</v>
      </c>
      <c r="G78" s="359">
        <v>1</v>
      </c>
      <c r="H78" s="360">
        <f>1/120*G78*H73</f>
        <v>8.3333333333333332E-3</v>
      </c>
      <c r="I78" s="361" t="s">
        <v>47</v>
      </c>
      <c r="J78" s="362" t="s">
        <v>63</v>
      </c>
      <c r="K78" s="353" t="s">
        <v>271</v>
      </c>
    </row>
    <row r="79" spans="1:11" ht="25.5" customHeight="1" x14ac:dyDescent="0.25">
      <c r="A79" s="363">
        <f>A78+1</f>
        <v>31</v>
      </c>
      <c r="B79" s="364"/>
      <c r="C79" s="365"/>
      <c r="D79" s="366"/>
      <c r="E79" s="367" t="s">
        <v>272</v>
      </c>
      <c r="F79" s="368" t="s">
        <v>298</v>
      </c>
      <c r="G79" s="387" t="s">
        <v>63</v>
      </c>
      <c r="H79" s="387">
        <f>(480+100+60)*2/1000*H73</f>
        <v>1.28</v>
      </c>
      <c r="I79" s="370" t="s">
        <v>215</v>
      </c>
      <c r="J79" s="371" t="s">
        <v>63</v>
      </c>
      <c r="K79" s="363" t="s">
        <v>274</v>
      </c>
    </row>
    <row r="80" spans="1:11" ht="35.25" customHeight="1" x14ac:dyDescent="0.25">
      <c r="A80" s="372"/>
      <c r="B80" s="364"/>
      <c r="C80" s="365"/>
      <c r="D80" s="373" t="s">
        <v>288</v>
      </c>
      <c r="E80" s="374"/>
      <c r="F80" s="388" t="s">
        <v>289</v>
      </c>
      <c r="G80" s="389"/>
      <c r="H80" s="389"/>
      <c r="I80" s="377"/>
      <c r="J80" s="378"/>
      <c r="K80" s="372"/>
    </row>
    <row r="81" spans="1:11" ht="32.25" customHeight="1" x14ac:dyDescent="0.25">
      <c r="A81" s="379"/>
      <c r="B81" s="390"/>
      <c r="C81" s="391"/>
      <c r="D81" s="373" t="s">
        <v>290</v>
      </c>
      <c r="E81" s="380"/>
      <c r="F81" s="381" t="s">
        <v>291</v>
      </c>
      <c r="G81" s="392"/>
      <c r="H81" s="392"/>
      <c r="I81" s="383"/>
      <c r="J81" s="384"/>
      <c r="K81" s="379"/>
    </row>
    <row r="82" spans="1:11" ht="31.5" customHeight="1" x14ac:dyDescent="0.25">
      <c r="A82" s="351"/>
      <c r="B82" s="339" t="s">
        <v>361</v>
      </c>
      <c r="C82" s="340"/>
      <c r="D82" s="341"/>
      <c r="E82" s="83" t="s">
        <v>362</v>
      </c>
      <c r="F82" s="351"/>
      <c r="G82" s="351"/>
      <c r="H82" s="352"/>
      <c r="I82" s="351"/>
      <c r="J82" s="351"/>
      <c r="K82" s="351"/>
    </row>
    <row r="83" spans="1:11" ht="24.95" customHeight="1" x14ac:dyDescent="0.25">
      <c r="A83" s="351"/>
      <c r="B83" s="397"/>
      <c r="C83" s="397"/>
      <c r="D83" s="397"/>
      <c r="E83" s="83" t="s">
        <v>363</v>
      </c>
      <c r="F83" s="351"/>
      <c r="G83" s="351"/>
      <c r="H83" s="352">
        <v>1</v>
      </c>
      <c r="I83" s="351"/>
      <c r="J83" s="351"/>
      <c r="K83" s="351"/>
    </row>
    <row r="84" spans="1:11" ht="36" x14ac:dyDescent="0.25">
      <c r="A84" s="353">
        <f>A79+1</f>
        <v>32</v>
      </c>
      <c r="B84" s="354" t="s">
        <v>364</v>
      </c>
      <c r="C84" s="355"/>
      <c r="D84" s="356" t="s">
        <v>306</v>
      </c>
      <c r="E84" s="357" t="s">
        <v>365</v>
      </c>
      <c r="F84" s="358" t="s">
        <v>366</v>
      </c>
      <c r="G84" s="359">
        <v>1</v>
      </c>
      <c r="H84" s="360">
        <f>1/26*G84*H83</f>
        <v>3.8461538461538464E-2</v>
      </c>
      <c r="I84" s="361" t="s">
        <v>47</v>
      </c>
      <c r="J84" s="362" t="s">
        <v>63</v>
      </c>
      <c r="K84" s="353" t="s">
        <v>260</v>
      </c>
    </row>
    <row r="85" spans="1:11" ht="36" x14ac:dyDescent="0.25">
      <c r="A85" s="363">
        <f>A84+1</f>
        <v>33</v>
      </c>
      <c r="B85" s="364"/>
      <c r="C85" s="365"/>
      <c r="D85" s="366"/>
      <c r="E85" s="367" t="s">
        <v>367</v>
      </c>
      <c r="F85" s="368" t="s">
        <v>368</v>
      </c>
      <c r="G85" s="369">
        <v>1</v>
      </c>
      <c r="H85" s="387">
        <f>1/26*G85*H83</f>
        <v>3.8461538461538464E-2</v>
      </c>
      <c r="I85" s="370" t="s">
        <v>47</v>
      </c>
      <c r="J85" s="371" t="s">
        <v>63</v>
      </c>
      <c r="K85" s="363" t="s">
        <v>285</v>
      </c>
    </row>
    <row r="86" spans="1:11" ht="37.5" x14ac:dyDescent="0.25">
      <c r="A86" s="372"/>
      <c r="B86" s="364"/>
      <c r="C86" s="365"/>
      <c r="D86" s="373" t="s">
        <v>264</v>
      </c>
      <c r="E86" s="374"/>
      <c r="F86" s="375" t="s">
        <v>265</v>
      </c>
      <c r="G86" s="376"/>
      <c r="H86" s="389"/>
      <c r="I86" s="377"/>
      <c r="J86" s="378"/>
      <c r="K86" s="372"/>
    </row>
    <row r="87" spans="1:11" ht="37.5" x14ac:dyDescent="0.25">
      <c r="A87" s="379"/>
      <c r="B87" s="364"/>
      <c r="C87" s="365"/>
      <c r="D87" s="373" t="s">
        <v>266</v>
      </c>
      <c r="E87" s="380"/>
      <c r="F87" s="381" t="s">
        <v>297</v>
      </c>
      <c r="G87" s="382"/>
      <c r="H87" s="392"/>
      <c r="I87" s="383"/>
      <c r="J87" s="384"/>
      <c r="K87" s="379"/>
    </row>
    <row r="88" spans="1:11" ht="38.25" customHeight="1" x14ac:dyDescent="0.25">
      <c r="A88" s="385">
        <f>A85+1</f>
        <v>34</v>
      </c>
      <c r="B88" s="364"/>
      <c r="C88" s="365"/>
      <c r="D88" s="366" t="s">
        <v>268</v>
      </c>
      <c r="E88" s="386" t="s">
        <v>269</v>
      </c>
      <c r="F88" s="358" t="s">
        <v>369</v>
      </c>
      <c r="G88" s="359">
        <v>1</v>
      </c>
      <c r="H88" s="360">
        <f>1/26*G88*H83</f>
        <v>3.8461538461538464E-2</v>
      </c>
      <c r="I88" s="361" t="s">
        <v>47</v>
      </c>
      <c r="J88" s="362" t="s">
        <v>63</v>
      </c>
      <c r="K88" s="353" t="s">
        <v>271</v>
      </c>
    </row>
    <row r="89" spans="1:11" ht="25.5" customHeight="1" x14ac:dyDescent="0.25">
      <c r="A89" s="363">
        <f>A88+1</f>
        <v>35</v>
      </c>
      <c r="B89" s="364"/>
      <c r="C89" s="365"/>
      <c r="D89" s="366"/>
      <c r="E89" s="367" t="s">
        <v>272</v>
      </c>
      <c r="F89" s="368" t="s">
        <v>298</v>
      </c>
      <c r="G89" s="387" t="s">
        <v>63</v>
      </c>
      <c r="H89" s="387">
        <f>(480+230+60)*2/1000*H83</f>
        <v>1.54</v>
      </c>
      <c r="I89" s="370" t="s">
        <v>215</v>
      </c>
      <c r="J89" s="371" t="s">
        <v>63</v>
      </c>
      <c r="K89" s="363" t="s">
        <v>274</v>
      </c>
    </row>
    <row r="90" spans="1:11" ht="35.25" customHeight="1" x14ac:dyDescent="0.25">
      <c r="A90" s="372"/>
      <c r="B90" s="364"/>
      <c r="C90" s="365"/>
      <c r="D90" s="373" t="s">
        <v>288</v>
      </c>
      <c r="E90" s="374"/>
      <c r="F90" s="388" t="s">
        <v>289</v>
      </c>
      <c r="G90" s="389"/>
      <c r="H90" s="389"/>
      <c r="I90" s="377"/>
      <c r="J90" s="378"/>
      <c r="K90" s="372"/>
    </row>
    <row r="91" spans="1:11" ht="32.25" customHeight="1" x14ac:dyDescent="0.25">
      <c r="A91" s="379"/>
      <c r="B91" s="390"/>
      <c r="C91" s="391"/>
      <c r="D91" s="373" t="s">
        <v>290</v>
      </c>
      <c r="E91" s="380"/>
      <c r="F91" s="381" t="s">
        <v>291</v>
      </c>
      <c r="G91" s="392"/>
      <c r="H91" s="392"/>
      <c r="I91" s="383"/>
      <c r="J91" s="384"/>
      <c r="K91" s="379"/>
    </row>
    <row r="92" spans="1:11" ht="24.95" customHeight="1" x14ac:dyDescent="0.25">
      <c r="A92" s="351"/>
      <c r="B92" s="397"/>
      <c r="C92" s="397"/>
      <c r="D92" s="397"/>
      <c r="E92" s="83" t="s">
        <v>370</v>
      </c>
      <c r="F92" s="351"/>
      <c r="G92" s="351"/>
      <c r="H92" s="352">
        <v>1</v>
      </c>
      <c r="I92" s="351"/>
      <c r="J92" s="351"/>
      <c r="K92" s="351"/>
    </row>
    <row r="93" spans="1:11" ht="32.25" customHeight="1" x14ac:dyDescent="0.25">
      <c r="A93" s="353">
        <f>A89+1</f>
        <v>36</v>
      </c>
      <c r="B93" s="400" t="s">
        <v>371</v>
      </c>
      <c r="C93" s="401" t="s">
        <v>372</v>
      </c>
      <c r="D93" s="356" t="s">
        <v>257</v>
      </c>
      <c r="E93" s="357" t="s">
        <v>373</v>
      </c>
      <c r="F93" s="358" t="s">
        <v>374</v>
      </c>
      <c r="G93" s="359">
        <v>1</v>
      </c>
      <c r="H93" s="360">
        <f>1/77*G93*$H$92</f>
        <v>1.2987012987012988E-2</v>
      </c>
      <c r="I93" s="361" t="s">
        <v>47</v>
      </c>
      <c r="J93" s="362" t="s">
        <v>63</v>
      </c>
      <c r="K93" s="353" t="s">
        <v>309</v>
      </c>
    </row>
    <row r="94" spans="1:11" ht="23.25" customHeight="1" x14ac:dyDescent="0.25">
      <c r="A94" s="363">
        <f>A93+1</f>
        <v>37</v>
      </c>
      <c r="B94" s="403"/>
      <c r="C94" s="404"/>
      <c r="D94" s="401" t="s">
        <v>311</v>
      </c>
      <c r="E94" s="367" t="s">
        <v>375</v>
      </c>
      <c r="F94" s="358" t="s">
        <v>376</v>
      </c>
      <c r="G94" s="405">
        <v>1</v>
      </c>
      <c r="H94" s="412">
        <f>1/77*G94*$H$92/5</f>
        <v>2.5974025974025974E-3</v>
      </c>
      <c r="I94" s="370" t="s">
        <v>215</v>
      </c>
      <c r="J94" s="362" t="s">
        <v>63</v>
      </c>
      <c r="K94" s="353" t="s">
        <v>314</v>
      </c>
    </row>
    <row r="95" spans="1:11" ht="23.25" customHeight="1" x14ac:dyDescent="0.25">
      <c r="A95" s="379"/>
      <c r="B95" s="403"/>
      <c r="C95" s="406"/>
      <c r="D95" s="406"/>
      <c r="E95" s="380"/>
      <c r="F95" s="358" t="s">
        <v>316</v>
      </c>
      <c r="G95" s="407"/>
      <c r="H95" s="413"/>
      <c r="I95" s="383"/>
      <c r="J95" s="362"/>
      <c r="K95" s="353" t="s">
        <v>317</v>
      </c>
    </row>
    <row r="96" spans="1:11" ht="32.25" customHeight="1" x14ac:dyDescent="0.25">
      <c r="A96" s="353">
        <f>A94+1</f>
        <v>38</v>
      </c>
      <c r="B96" s="408"/>
      <c r="C96" s="409" t="s">
        <v>319</v>
      </c>
      <c r="D96" s="410" t="s">
        <v>320</v>
      </c>
      <c r="E96" s="357" t="s">
        <v>321</v>
      </c>
      <c r="F96" s="358" t="s">
        <v>322</v>
      </c>
      <c r="G96" s="360" t="s">
        <v>63</v>
      </c>
      <c r="H96" s="360">
        <f>(355)/1000</f>
        <v>0.35499999999999998</v>
      </c>
      <c r="I96" s="361" t="s">
        <v>215</v>
      </c>
      <c r="J96" s="362" t="s">
        <v>63</v>
      </c>
      <c r="K96" s="353" t="s">
        <v>323</v>
      </c>
    </row>
    <row r="97" spans="1:11" ht="24.95" customHeight="1" x14ac:dyDescent="0.25">
      <c r="A97" s="351"/>
      <c r="B97" s="351"/>
      <c r="C97" s="351"/>
      <c r="D97" s="351"/>
      <c r="E97" s="83" t="s">
        <v>377</v>
      </c>
      <c r="F97" s="351"/>
      <c r="G97" s="351"/>
      <c r="H97" s="352"/>
      <c r="I97" s="351"/>
      <c r="J97" s="351"/>
      <c r="K97" s="351"/>
    </row>
    <row r="98" spans="1:11" ht="31.5" customHeight="1" x14ac:dyDescent="0.25">
      <c r="A98" s="353">
        <f>A96+1</f>
        <v>39</v>
      </c>
      <c r="B98" s="400" t="s">
        <v>378</v>
      </c>
      <c r="C98" s="401" t="s">
        <v>372</v>
      </c>
      <c r="D98" s="356" t="s">
        <v>257</v>
      </c>
      <c r="E98" s="357" t="s">
        <v>379</v>
      </c>
      <c r="F98" s="358" t="s">
        <v>380</v>
      </c>
      <c r="G98" s="359">
        <v>1</v>
      </c>
      <c r="H98" s="360">
        <f>1/77*G98*$H$92</f>
        <v>1.2987012987012988E-2</v>
      </c>
      <c r="I98" s="361" t="s">
        <v>47</v>
      </c>
      <c r="J98" s="362" t="s">
        <v>63</v>
      </c>
      <c r="K98" s="353" t="s">
        <v>309</v>
      </c>
    </row>
    <row r="99" spans="1:11" ht="18.75" customHeight="1" x14ac:dyDescent="0.25">
      <c r="A99" s="363">
        <f>A98+1</f>
        <v>40</v>
      </c>
      <c r="B99" s="403"/>
      <c r="C99" s="404"/>
      <c r="D99" s="401" t="s">
        <v>311</v>
      </c>
      <c r="E99" s="367" t="s">
        <v>375</v>
      </c>
      <c r="F99" s="358" t="s">
        <v>376</v>
      </c>
      <c r="G99" s="405">
        <v>1</v>
      </c>
      <c r="H99" s="387">
        <f>5/77*G99*$H$92</f>
        <v>6.4935064935064929E-2</v>
      </c>
      <c r="I99" s="370" t="s">
        <v>215</v>
      </c>
      <c r="J99" s="362" t="s">
        <v>63</v>
      </c>
      <c r="K99" s="353" t="s">
        <v>314</v>
      </c>
    </row>
    <row r="100" spans="1:11" ht="18.75" customHeight="1" x14ac:dyDescent="0.25">
      <c r="A100" s="379"/>
      <c r="B100" s="403"/>
      <c r="C100" s="406"/>
      <c r="D100" s="406"/>
      <c r="E100" s="380"/>
      <c r="F100" s="358" t="s">
        <v>316</v>
      </c>
      <c r="G100" s="407"/>
      <c r="H100" s="392"/>
      <c r="I100" s="383"/>
      <c r="J100" s="362"/>
      <c r="K100" s="353" t="s">
        <v>317</v>
      </c>
    </row>
    <row r="101" spans="1:11" ht="31.5" customHeight="1" x14ac:dyDescent="0.25">
      <c r="A101" s="353">
        <f>A99+1</f>
        <v>41</v>
      </c>
      <c r="B101" s="408"/>
      <c r="C101" s="409" t="s">
        <v>319</v>
      </c>
      <c r="D101" s="410" t="s">
        <v>320</v>
      </c>
      <c r="E101" s="357" t="s">
        <v>321</v>
      </c>
      <c r="F101" s="358" t="s">
        <v>322</v>
      </c>
      <c r="G101" s="360" t="s">
        <v>63</v>
      </c>
      <c r="H101" s="360">
        <f>(355)/1000</f>
        <v>0.35499999999999998</v>
      </c>
      <c r="I101" s="361" t="s">
        <v>215</v>
      </c>
      <c r="J101" s="362" t="s">
        <v>63</v>
      </c>
      <c r="K101" s="353" t="s">
        <v>323</v>
      </c>
    </row>
    <row r="102" spans="1:11" ht="24.95" customHeight="1" x14ac:dyDescent="0.25">
      <c r="A102" s="351"/>
      <c r="B102" s="351"/>
      <c r="C102" s="351"/>
      <c r="D102" s="351"/>
      <c r="E102" s="83" t="s">
        <v>381</v>
      </c>
      <c r="F102" s="351"/>
      <c r="G102" s="351"/>
      <c r="H102" s="352">
        <v>2</v>
      </c>
      <c r="I102" s="351"/>
      <c r="J102" s="351"/>
      <c r="K102" s="351"/>
    </row>
    <row r="103" spans="1:11" ht="32.25" customHeight="1" x14ac:dyDescent="0.25">
      <c r="A103" s="353">
        <f>A101+1</f>
        <v>42</v>
      </c>
      <c r="B103" s="400" t="s">
        <v>382</v>
      </c>
      <c r="C103" s="401" t="s">
        <v>372</v>
      </c>
      <c r="D103" s="356" t="s">
        <v>257</v>
      </c>
      <c r="E103" s="357" t="s">
        <v>335</v>
      </c>
      <c r="F103" s="358" t="s">
        <v>383</v>
      </c>
      <c r="G103" s="359">
        <v>1</v>
      </c>
      <c r="H103" s="360">
        <f>1/66*G103*$H$102</f>
        <v>3.0303030303030304E-2</v>
      </c>
      <c r="I103" s="361" t="s">
        <v>47</v>
      </c>
      <c r="J103" s="362" t="s">
        <v>63</v>
      </c>
      <c r="K103" s="353" t="s">
        <v>309</v>
      </c>
    </row>
    <row r="104" spans="1:11" ht="22.5" customHeight="1" x14ac:dyDescent="0.25">
      <c r="A104" s="363">
        <f>A103+1</f>
        <v>43</v>
      </c>
      <c r="B104" s="403"/>
      <c r="C104" s="404"/>
      <c r="D104" s="401" t="s">
        <v>311</v>
      </c>
      <c r="E104" s="367" t="s">
        <v>337</v>
      </c>
      <c r="F104" s="358" t="s">
        <v>384</v>
      </c>
      <c r="G104" s="405">
        <v>1</v>
      </c>
      <c r="H104" s="387">
        <f>5/66*G104*$H$102</f>
        <v>0.15151515151515152</v>
      </c>
      <c r="I104" s="370" t="s">
        <v>215</v>
      </c>
      <c r="J104" s="362" t="s">
        <v>63</v>
      </c>
      <c r="K104" s="353" t="s">
        <v>314</v>
      </c>
    </row>
    <row r="105" spans="1:11" ht="22.5" customHeight="1" x14ac:dyDescent="0.25">
      <c r="A105" s="379"/>
      <c r="B105" s="403"/>
      <c r="C105" s="406"/>
      <c r="D105" s="406"/>
      <c r="E105" s="380"/>
      <c r="F105" s="358" t="s">
        <v>316</v>
      </c>
      <c r="G105" s="407"/>
      <c r="H105" s="392"/>
      <c r="I105" s="383"/>
      <c r="J105" s="362"/>
      <c r="K105" s="353" t="s">
        <v>317</v>
      </c>
    </row>
    <row r="106" spans="1:11" ht="32.25" customHeight="1" x14ac:dyDescent="0.25">
      <c r="A106" s="353">
        <f>A104+1</f>
        <v>44</v>
      </c>
      <c r="B106" s="408"/>
      <c r="C106" s="409" t="s">
        <v>319</v>
      </c>
      <c r="D106" s="410" t="s">
        <v>320</v>
      </c>
      <c r="E106" s="357" t="s">
        <v>321</v>
      </c>
      <c r="F106" s="358" t="s">
        <v>322</v>
      </c>
      <c r="G106" s="360" t="s">
        <v>63</v>
      </c>
      <c r="H106" s="360">
        <f>(400+110)*2/1000*H102</f>
        <v>2.04</v>
      </c>
      <c r="I106" s="361" t="s">
        <v>215</v>
      </c>
      <c r="J106" s="362" t="s">
        <v>63</v>
      </c>
      <c r="K106" s="353" t="s">
        <v>323</v>
      </c>
    </row>
    <row r="107" spans="1:11" ht="24.95" customHeight="1" x14ac:dyDescent="0.25">
      <c r="A107" s="351"/>
      <c r="B107" s="351"/>
      <c r="C107" s="351"/>
      <c r="D107" s="351"/>
      <c r="E107" s="83" t="s">
        <v>385</v>
      </c>
      <c r="F107" s="351"/>
      <c r="G107" s="351"/>
      <c r="H107" s="352">
        <v>1</v>
      </c>
      <c r="I107" s="351"/>
      <c r="J107" s="351"/>
      <c r="K107" s="351"/>
    </row>
    <row r="108" spans="1:11" ht="32.25" customHeight="1" x14ac:dyDescent="0.25">
      <c r="A108" s="353">
        <f>A106+1</f>
        <v>45</v>
      </c>
      <c r="B108" s="400" t="s">
        <v>386</v>
      </c>
      <c r="C108" s="401" t="s">
        <v>345</v>
      </c>
      <c r="D108" s="356" t="s">
        <v>346</v>
      </c>
      <c r="E108" s="357" t="s">
        <v>385</v>
      </c>
      <c r="F108" s="358" t="s">
        <v>387</v>
      </c>
      <c r="G108" s="359">
        <v>1</v>
      </c>
      <c r="H108" s="360">
        <f>1/18*G108*$H$107</f>
        <v>5.5555555555555552E-2</v>
      </c>
      <c r="I108" s="361" t="s">
        <v>47</v>
      </c>
      <c r="J108" s="362" t="s">
        <v>63</v>
      </c>
      <c r="K108" s="353" t="s">
        <v>309</v>
      </c>
    </row>
    <row r="109" spans="1:11" ht="18" x14ac:dyDescent="0.25">
      <c r="A109" s="363">
        <f>A108+1</f>
        <v>46</v>
      </c>
      <c r="B109" s="403"/>
      <c r="C109" s="404"/>
      <c r="D109" s="401" t="s">
        <v>311</v>
      </c>
      <c r="E109" s="367" t="s">
        <v>261</v>
      </c>
      <c r="F109" s="358" t="s">
        <v>388</v>
      </c>
      <c r="G109" s="405">
        <v>1</v>
      </c>
      <c r="H109" s="387">
        <f>1/18*G109*$H$107*5</f>
        <v>0.27777777777777779</v>
      </c>
      <c r="I109" s="370" t="s">
        <v>215</v>
      </c>
      <c r="J109" s="362" t="s">
        <v>63</v>
      </c>
      <c r="K109" s="353" t="s">
        <v>314</v>
      </c>
    </row>
    <row r="110" spans="1:11" ht="18" x14ac:dyDescent="0.25">
      <c r="A110" s="379"/>
      <c r="B110" s="408"/>
      <c r="C110" s="406"/>
      <c r="D110" s="406"/>
      <c r="E110" s="380"/>
      <c r="F110" s="358" t="s">
        <v>316</v>
      </c>
      <c r="G110" s="407"/>
      <c r="H110" s="392"/>
      <c r="I110" s="383"/>
      <c r="J110" s="362"/>
      <c r="K110" s="353" t="s">
        <v>317</v>
      </c>
    </row>
    <row r="111" spans="1:11" ht="35.25" customHeight="1" x14ac:dyDescent="0.25">
      <c r="A111" s="351"/>
      <c r="B111" s="339" t="s">
        <v>389</v>
      </c>
      <c r="C111" s="340"/>
      <c r="D111" s="341"/>
      <c r="E111" s="83" t="s">
        <v>390</v>
      </c>
      <c r="F111" s="351"/>
      <c r="G111" s="351"/>
      <c r="H111" s="352"/>
      <c r="I111" s="351"/>
      <c r="J111" s="351"/>
      <c r="K111" s="351"/>
    </row>
    <row r="112" spans="1:11" ht="24.95" customHeight="1" x14ac:dyDescent="0.25">
      <c r="A112" s="351"/>
      <c r="B112" s="397"/>
      <c r="C112" s="397"/>
      <c r="D112" s="397"/>
      <c r="E112" s="83" t="s">
        <v>363</v>
      </c>
      <c r="F112" s="351"/>
      <c r="G112" s="351"/>
      <c r="H112" s="352">
        <v>1</v>
      </c>
      <c r="I112" s="351"/>
      <c r="J112" s="351"/>
      <c r="K112" s="351"/>
    </row>
    <row r="113" spans="1:11" ht="36" x14ac:dyDescent="0.25">
      <c r="A113" s="353">
        <f>A108+1</f>
        <v>46</v>
      </c>
      <c r="B113" s="354" t="s">
        <v>391</v>
      </c>
      <c r="C113" s="355"/>
      <c r="D113" s="356" t="s">
        <v>306</v>
      </c>
      <c r="E113" s="357" t="s">
        <v>365</v>
      </c>
      <c r="F113" s="358" t="s">
        <v>366</v>
      </c>
      <c r="G113" s="359">
        <v>1</v>
      </c>
      <c r="H113" s="360">
        <f>1/26*G113*H112</f>
        <v>3.8461538461538464E-2</v>
      </c>
      <c r="I113" s="361" t="s">
        <v>47</v>
      </c>
      <c r="J113" s="362" t="s">
        <v>63</v>
      </c>
      <c r="K113" s="353" t="s">
        <v>260</v>
      </c>
    </row>
    <row r="114" spans="1:11" ht="36" x14ac:dyDescent="0.25">
      <c r="A114" s="363">
        <f>A113+1</f>
        <v>47</v>
      </c>
      <c r="B114" s="364"/>
      <c r="C114" s="365"/>
      <c r="D114" s="366"/>
      <c r="E114" s="367" t="s">
        <v>367</v>
      </c>
      <c r="F114" s="368" t="s">
        <v>368</v>
      </c>
      <c r="G114" s="369">
        <v>1</v>
      </c>
      <c r="H114" s="387">
        <f>1/26*G114*H112</f>
        <v>3.8461538461538464E-2</v>
      </c>
      <c r="I114" s="370" t="s">
        <v>47</v>
      </c>
      <c r="J114" s="371" t="s">
        <v>63</v>
      </c>
      <c r="K114" s="363" t="s">
        <v>285</v>
      </c>
    </row>
    <row r="115" spans="1:11" ht="37.5" x14ac:dyDescent="0.25">
      <c r="A115" s="372"/>
      <c r="B115" s="364"/>
      <c r="C115" s="365"/>
      <c r="D115" s="373" t="s">
        <v>264</v>
      </c>
      <c r="E115" s="374"/>
      <c r="F115" s="375" t="s">
        <v>265</v>
      </c>
      <c r="G115" s="376"/>
      <c r="H115" s="389"/>
      <c r="I115" s="377"/>
      <c r="J115" s="378"/>
      <c r="K115" s="372"/>
    </row>
    <row r="116" spans="1:11" ht="37.5" x14ac:dyDescent="0.25">
      <c r="A116" s="379"/>
      <c r="B116" s="364"/>
      <c r="C116" s="365"/>
      <c r="D116" s="373" t="s">
        <v>266</v>
      </c>
      <c r="E116" s="380"/>
      <c r="F116" s="381" t="s">
        <v>297</v>
      </c>
      <c r="G116" s="382"/>
      <c r="H116" s="392"/>
      <c r="I116" s="383"/>
      <c r="J116" s="384"/>
      <c r="K116" s="379"/>
    </row>
    <row r="117" spans="1:11" ht="38.25" customHeight="1" x14ac:dyDescent="0.25">
      <c r="A117" s="385">
        <f>A114+1</f>
        <v>48</v>
      </c>
      <c r="B117" s="364"/>
      <c r="C117" s="365"/>
      <c r="D117" s="366" t="s">
        <v>268</v>
      </c>
      <c r="E117" s="386" t="s">
        <v>269</v>
      </c>
      <c r="F117" s="358" t="s">
        <v>369</v>
      </c>
      <c r="G117" s="359">
        <v>1</v>
      </c>
      <c r="H117" s="360">
        <f>1/26*G117*H112</f>
        <v>3.8461538461538464E-2</v>
      </c>
      <c r="I117" s="361" t="s">
        <v>47</v>
      </c>
      <c r="J117" s="362" t="s">
        <v>63</v>
      </c>
      <c r="K117" s="353" t="s">
        <v>271</v>
      </c>
    </row>
    <row r="118" spans="1:11" ht="25.5" customHeight="1" x14ac:dyDescent="0.25">
      <c r="A118" s="363">
        <f>A117+1</f>
        <v>49</v>
      </c>
      <c r="B118" s="364"/>
      <c r="C118" s="365"/>
      <c r="D118" s="366"/>
      <c r="E118" s="367" t="s">
        <v>272</v>
      </c>
      <c r="F118" s="368" t="s">
        <v>298</v>
      </c>
      <c r="G118" s="387" t="s">
        <v>63</v>
      </c>
      <c r="H118" s="387">
        <f>(480+230+60)*2/1000*H112</f>
        <v>1.54</v>
      </c>
      <c r="I118" s="370" t="s">
        <v>215</v>
      </c>
      <c r="J118" s="371" t="s">
        <v>63</v>
      </c>
      <c r="K118" s="363" t="s">
        <v>274</v>
      </c>
    </row>
    <row r="119" spans="1:11" ht="35.25" customHeight="1" x14ac:dyDescent="0.25">
      <c r="A119" s="372"/>
      <c r="B119" s="364"/>
      <c r="C119" s="365"/>
      <c r="D119" s="373" t="s">
        <v>288</v>
      </c>
      <c r="E119" s="374"/>
      <c r="F119" s="388" t="s">
        <v>289</v>
      </c>
      <c r="G119" s="389"/>
      <c r="H119" s="389"/>
      <c r="I119" s="377"/>
      <c r="J119" s="378"/>
      <c r="K119" s="372"/>
    </row>
    <row r="120" spans="1:11" ht="32.25" customHeight="1" x14ac:dyDescent="0.25">
      <c r="A120" s="379"/>
      <c r="B120" s="390"/>
      <c r="C120" s="391"/>
      <c r="D120" s="373" t="s">
        <v>290</v>
      </c>
      <c r="E120" s="380"/>
      <c r="F120" s="381" t="s">
        <v>291</v>
      </c>
      <c r="G120" s="392"/>
      <c r="H120" s="392"/>
      <c r="I120" s="383"/>
      <c r="J120" s="384"/>
      <c r="K120" s="379"/>
    </row>
    <row r="121" spans="1:11" ht="24.95" customHeight="1" x14ac:dyDescent="0.25">
      <c r="A121" s="351"/>
      <c r="B121" s="397"/>
      <c r="C121" s="397"/>
      <c r="D121" s="397"/>
      <c r="E121" s="83" t="s">
        <v>370</v>
      </c>
      <c r="F121" s="351"/>
      <c r="G121" s="351"/>
      <c r="H121" s="352">
        <v>1</v>
      </c>
      <c r="I121" s="351"/>
      <c r="J121" s="351"/>
      <c r="K121" s="351"/>
    </row>
    <row r="122" spans="1:11" ht="33.75" customHeight="1" x14ac:dyDescent="0.25">
      <c r="A122" s="353">
        <f>A118+1</f>
        <v>50</v>
      </c>
      <c r="B122" s="400" t="s">
        <v>371</v>
      </c>
      <c r="C122" s="401" t="s">
        <v>372</v>
      </c>
      <c r="D122" s="356" t="s">
        <v>257</v>
      </c>
      <c r="E122" s="357" t="s">
        <v>373</v>
      </c>
      <c r="F122" s="358" t="s">
        <v>374</v>
      </c>
      <c r="G122" s="359">
        <v>1</v>
      </c>
      <c r="H122" s="360">
        <f>1/77*G122*$H$92</f>
        <v>1.2987012987012988E-2</v>
      </c>
      <c r="I122" s="361" t="s">
        <v>47</v>
      </c>
      <c r="J122" s="362" t="s">
        <v>63</v>
      </c>
      <c r="K122" s="353" t="s">
        <v>309</v>
      </c>
    </row>
    <row r="123" spans="1:11" ht="18" customHeight="1" x14ac:dyDescent="0.25">
      <c r="A123" s="363">
        <f>A122+1</f>
        <v>51</v>
      </c>
      <c r="B123" s="403"/>
      <c r="C123" s="404"/>
      <c r="D123" s="401" t="s">
        <v>311</v>
      </c>
      <c r="E123" s="367" t="s">
        <v>375</v>
      </c>
      <c r="F123" s="358" t="s">
        <v>376</v>
      </c>
      <c r="G123" s="405">
        <v>1</v>
      </c>
      <c r="H123" s="412">
        <f>1/77*G123*$H$92/5</f>
        <v>2.5974025974025974E-3</v>
      </c>
      <c r="I123" s="370" t="s">
        <v>215</v>
      </c>
      <c r="J123" s="362" t="s">
        <v>63</v>
      </c>
      <c r="K123" s="353" t="s">
        <v>314</v>
      </c>
    </row>
    <row r="124" spans="1:11" ht="18" x14ac:dyDescent="0.25">
      <c r="A124" s="379"/>
      <c r="B124" s="403"/>
      <c r="C124" s="406"/>
      <c r="D124" s="406"/>
      <c r="E124" s="380"/>
      <c r="F124" s="358" t="s">
        <v>316</v>
      </c>
      <c r="G124" s="407"/>
      <c r="H124" s="413"/>
      <c r="I124" s="383"/>
      <c r="J124" s="362"/>
      <c r="K124" s="353" t="s">
        <v>317</v>
      </c>
    </row>
    <row r="125" spans="1:11" ht="30.95" customHeight="1" x14ac:dyDescent="0.25">
      <c r="A125" s="353">
        <f>A123+1</f>
        <v>52</v>
      </c>
      <c r="B125" s="408"/>
      <c r="C125" s="409" t="s">
        <v>319</v>
      </c>
      <c r="D125" s="410" t="s">
        <v>320</v>
      </c>
      <c r="E125" s="357" t="s">
        <v>321</v>
      </c>
      <c r="F125" s="358" t="s">
        <v>322</v>
      </c>
      <c r="G125" s="360" t="s">
        <v>63</v>
      </c>
      <c r="H125" s="360">
        <f>(355)/1000</f>
        <v>0.35499999999999998</v>
      </c>
      <c r="I125" s="361" t="s">
        <v>215</v>
      </c>
      <c r="J125" s="362" t="s">
        <v>63</v>
      </c>
      <c r="K125" s="353" t="s">
        <v>323</v>
      </c>
    </row>
    <row r="126" spans="1:11" ht="24.95" customHeight="1" x14ac:dyDescent="0.25">
      <c r="A126" s="351"/>
      <c r="B126" s="351"/>
      <c r="C126" s="351"/>
      <c r="D126" s="351"/>
      <c r="E126" s="83" t="s">
        <v>377</v>
      </c>
      <c r="F126" s="351"/>
      <c r="G126" s="351"/>
      <c r="H126" s="352"/>
      <c r="I126" s="351"/>
      <c r="J126" s="351"/>
      <c r="K126" s="351"/>
    </row>
    <row r="127" spans="1:11" ht="34.5" customHeight="1" x14ac:dyDescent="0.25">
      <c r="A127" s="353">
        <f>A125+1</f>
        <v>53</v>
      </c>
      <c r="B127" s="400" t="s">
        <v>378</v>
      </c>
      <c r="C127" s="401" t="s">
        <v>372</v>
      </c>
      <c r="D127" s="356" t="s">
        <v>257</v>
      </c>
      <c r="E127" s="357" t="s">
        <v>379</v>
      </c>
      <c r="F127" s="358" t="s">
        <v>380</v>
      </c>
      <c r="G127" s="359">
        <v>1</v>
      </c>
      <c r="H127" s="360">
        <f>1/77*G127*$H$92</f>
        <v>1.2987012987012988E-2</v>
      </c>
      <c r="I127" s="361" t="s">
        <v>47</v>
      </c>
      <c r="J127" s="362" t="s">
        <v>63</v>
      </c>
      <c r="K127" s="353" t="s">
        <v>309</v>
      </c>
    </row>
    <row r="128" spans="1:11" ht="19.5" customHeight="1" x14ac:dyDescent="0.25">
      <c r="A128" s="363">
        <f>A127+1</f>
        <v>54</v>
      </c>
      <c r="B128" s="403"/>
      <c r="C128" s="404"/>
      <c r="D128" s="401" t="s">
        <v>311</v>
      </c>
      <c r="E128" s="367" t="s">
        <v>375</v>
      </c>
      <c r="F128" s="358" t="s">
        <v>376</v>
      </c>
      <c r="G128" s="405">
        <v>1</v>
      </c>
      <c r="H128" s="387">
        <f>5/77*G128*$H$92</f>
        <v>6.4935064935064929E-2</v>
      </c>
      <c r="I128" s="370" t="s">
        <v>215</v>
      </c>
      <c r="J128" s="362" t="s">
        <v>63</v>
      </c>
      <c r="K128" s="353" t="s">
        <v>314</v>
      </c>
    </row>
    <row r="129" spans="1:13" ht="18" x14ac:dyDescent="0.25">
      <c r="A129" s="379"/>
      <c r="B129" s="403"/>
      <c r="C129" s="406"/>
      <c r="D129" s="406"/>
      <c r="E129" s="380"/>
      <c r="F129" s="358" t="s">
        <v>316</v>
      </c>
      <c r="G129" s="407"/>
      <c r="H129" s="392"/>
      <c r="I129" s="383"/>
      <c r="J129" s="362"/>
      <c r="K129" s="353" t="s">
        <v>317</v>
      </c>
    </row>
    <row r="130" spans="1:13" ht="30.95" customHeight="1" x14ac:dyDescent="0.25">
      <c r="A130" s="353">
        <f>A128+1</f>
        <v>55</v>
      </c>
      <c r="B130" s="408"/>
      <c r="C130" s="409" t="s">
        <v>319</v>
      </c>
      <c r="D130" s="410" t="s">
        <v>320</v>
      </c>
      <c r="E130" s="357" t="s">
        <v>272</v>
      </c>
      <c r="F130" s="358" t="s">
        <v>342</v>
      </c>
      <c r="G130" s="360" t="s">
        <v>63</v>
      </c>
      <c r="H130" s="360">
        <f>(355)/1000</f>
        <v>0.35499999999999998</v>
      </c>
      <c r="I130" s="361" t="s">
        <v>215</v>
      </c>
      <c r="J130" s="362" t="s">
        <v>63</v>
      </c>
      <c r="K130" s="353" t="s">
        <v>323</v>
      </c>
    </row>
    <row r="131" spans="1:13" ht="24.95" customHeight="1" x14ac:dyDescent="0.25">
      <c r="A131" s="351"/>
      <c r="B131" s="351"/>
      <c r="C131" s="351"/>
      <c r="D131" s="351"/>
      <c r="E131" s="83" t="s">
        <v>381</v>
      </c>
      <c r="F131" s="351"/>
      <c r="G131" s="351"/>
      <c r="H131" s="352">
        <v>2</v>
      </c>
      <c r="I131" s="351"/>
      <c r="J131" s="351"/>
      <c r="K131" s="351"/>
    </row>
    <row r="132" spans="1:13" ht="33.75" customHeight="1" x14ac:dyDescent="0.25">
      <c r="A132" s="353">
        <f>A130+1</f>
        <v>56</v>
      </c>
      <c r="B132" s="400" t="s">
        <v>382</v>
      </c>
      <c r="C132" s="401" t="s">
        <v>372</v>
      </c>
      <c r="D132" s="356" t="s">
        <v>257</v>
      </c>
      <c r="E132" s="357" t="s">
        <v>335</v>
      </c>
      <c r="F132" s="358" t="s">
        <v>392</v>
      </c>
      <c r="G132" s="359">
        <v>1</v>
      </c>
      <c r="H132" s="360">
        <f>1/66*G132*$H$102</f>
        <v>3.0303030303030304E-2</v>
      </c>
      <c r="I132" s="361" t="s">
        <v>47</v>
      </c>
      <c r="J132" s="362" t="s">
        <v>63</v>
      </c>
      <c r="K132" s="353" t="s">
        <v>309</v>
      </c>
    </row>
    <row r="133" spans="1:13" ht="18" x14ac:dyDescent="0.25">
      <c r="A133" s="363">
        <f>A132+1</f>
        <v>57</v>
      </c>
      <c r="B133" s="403"/>
      <c r="C133" s="404"/>
      <c r="D133" s="401" t="s">
        <v>311</v>
      </c>
      <c r="E133" s="367" t="s">
        <v>337</v>
      </c>
      <c r="F133" s="358" t="s">
        <v>384</v>
      </c>
      <c r="G133" s="405">
        <v>1</v>
      </c>
      <c r="H133" s="387">
        <f>5/66*G133*$H$102</f>
        <v>0.15151515151515152</v>
      </c>
      <c r="I133" s="370" t="s">
        <v>215</v>
      </c>
      <c r="J133" s="362" t="s">
        <v>63</v>
      </c>
      <c r="K133" s="353" t="s">
        <v>314</v>
      </c>
    </row>
    <row r="134" spans="1:13" ht="18" x14ac:dyDescent="0.25">
      <c r="A134" s="379"/>
      <c r="B134" s="403"/>
      <c r="C134" s="406"/>
      <c r="D134" s="406"/>
      <c r="E134" s="380"/>
      <c r="F134" s="358" t="s">
        <v>316</v>
      </c>
      <c r="G134" s="407"/>
      <c r="H134" s="392"/>
      <c r="I134" s="383"/>
      <c r="J134" s="362"/>
      <c r="K134" s="353" t="s">
        <v>317</v>
      </c>
    </row>
    <row r="135" spans="1:13" ht="35.25" customHeight="1" x14ac:dyDescent="0.25">
      <c r="A135" s="353">
        <f>A133+1</f>
        <v>58</v>
      </c>
      <c r="B135" s="408"/>
      <c r="C135" s="409" t="s">
        <v>319</v>
      </c>
      <c r="D135" s="410" t="s">
        <v>320</v>
      </c>
      <c r="E135" s="357" t="s">
        <v>272</v>
      </c>
      <c r="F135" s="358" t="s">
        <v>342</v>
      </c>
      <c r="G135" s="360" t="s">
        <v>63</v>
      </c>
      <c r="H135" s="360">
        <f>(400+110)*2/1000*H131</f>
        <v>2.04</v>
      </c>
      <c r="I135" s="361" t="s">
        <v>215</v>
      </c>
      <c r="J135" s="362" t="s">
        <v>63</v>
      </c>
      <c r="K135" s="353" t="s">
        <v>323</v>
      </c>
    </row>
    <row r="136" spans="1:13" ht="24.95" customHeight="1" x14ac:dyDescent="0.25">
      <c r="A136" s="351"/>
      <c r="B136" s="351"/>
      <c r="C136" s="351"/>
      <c r="D136" s="351"/>
      <c r="E136" s="83" t="s">
        <v>385</v>
      </c>
      <c r="F136" s="351"/>
      <c r="G136" s="351"/>
      <c r="H136" s="352">
        <v>1</v>
      </c>
      <c r="I136" s="351"/>
      <c r="J136" s="351"/>
      <c r="K136" s="351"/>
    </row>
    <row r="137" spans="1:13" ht="36" x14ac:dyDescent="0.25">
      <c r="A137" s="353">
        <f>A135+1</f>
        <v>59</v>
      </c>
      <c r="B137" s="400" t="s">
        <v>386</v>
      </c>
      <c r="C137" s="401" t="s">
        <v>345</v>
      </c>
      <c r="D137" s="356" t="s">
        <v>346</v>
      </c>
      <c r="E137" s="357" t="s">
        <v>385</v>
      </c>
      <c r="F137" s="358" t="s">
        <v>393</v>
      </c>
      <c r="G137" s="359">
        <v>1</v>
      </c>
      <c r="H137" s="360">
        <f>1/18*G137*$H$107</f>
        <v>5.5555555555555552E-2</v>
      </c>
      <c r="I137" s="361" t="s">
        <v>47</v>
      </c>
      <c r="J137" s="362" t="s">
        <v>63</v>
      </c>
      <c r="K137" s="353" t="s">
        <v>309</v>
      </c>
    </row>
    <row r="138" spans="1:13" ht="18" x14ac:dyDescent="0.25">
      <c r="A138" s="363">
        <f>A137+1</f>
        <v>60</v>
      </c>
      <c r="B138" s="403"/>
      <c r="C138" s="404"/>
      <c r="D138" s="401" t="s">
        <v>311</v>
      </c>
      <c r="E138" s="367" t="s">
        <v>261</v>
      </c>
      <c r="F138" s="358" t="s">
        <v>388</v>
      </c>
      <c r="G138" s="405">
        <v>1</v>
      </c>
      <c r="H138" s="387">
        <f>1/18*G138*$H$107*5</f>
        <v>0.27777777777777779</v>
      </c>
      <c r="I138" s="370" t="s">
        <v>215</v>
      </c>
      <c r="J138" s="362" t="s">
        <v>63</v>
      </c>
      <c r="K138" s="353" t="s">
        <v>314</v>
      </c>
    </row>
    <row r="139" spans="1:13" ht="18" x14ac:dyDescent="0.25">
      <c r="A139" s="379"/>
      <c r="B139" s="408"/>
      <c r="C139" s="406"/>
      <c r="D139" s="406"/>
      <c r="E139" s="380"/>
      <c r="F139" s="358" t="s">
        <v>394</v>
      </c>
      <c r="G139" s="407"/>
      <c r="H139" s="392"/>
      <c r="I139" s="383"/>
      <c r="J139" s="362"/>
      <c r="K139" s="353" t="s">
        <v>317</v>
      </c>
    </row>
    <row r="140" spans="1:13" ht="18" x14ac:dyDescent="0.25">
      <c r="A140" s="284"/>
      <c r="B140" s="284"/>
      <c r="C140" s="284"/>
      <c r="D140" s="285"/>
      <c r="E140" s="286"/>
      <c r="F140" s="285"/>
      <c r="G140" s="288"/>
      <c r="H140" s="287"/>
      <c r="I140" s="288"/>
      <c r="J140" s="288"/>
      <c r="K140" s="285"/>
    </row>
    <row r="141" spans="1:13" ht="18" x14ac:dyDescent="0.25">
      <c r="A141" s="284"/>
      <c r="B141" s="284"/>
      <c r="C141" s="284"/>
      <c r="D141" s="289"/>
      <c r="E141" s="286"/>
      <c r="F141" s="285"/>
      <c r="G141" s="288"/>
      <c r="H141" s="287"/>
      <c r="I141" s="288"/>
      <c r="J141" s="288"/>
      <c r="K141" s="285"/>
    </row>
    <row r="142" spans="1:13" ht="18" x14ac:dyDescent="0.25">
      <c r="A142" s="414"/>
      <c r="B142" s="414"/>
      <c r="C142" s="414"/>
      <c r="D142" s="291"/>
      <c r="E142" s="291"/>
      <c r="F142" s="291"/>
      <c r="G142" s="288"/>
      <c r="H142" s="287"/>
      <c r="I142" s="288"/>
      <c r="J142" s="288"/>
      <c r="K142" s="285"/>
    </row>
    <row r="143" spans="1:13" ht="20.25" x14ac:dyDescent="0.25">
      <c r="A143" s="415"/>
      <c r="B143" s="415"/>
      <c r="C143" s="415"/>
      <c r="D143" s="291"/>
      <c r="E143" s="291"/>
      <c r="F143" s="291"/>
      <c r="G143" s="416"/>
      <c r="I143" s="417"/>
      <c r="J143" s="417"/>
      <c r="K143" s="417"/>
      <c r="L143" s="292"/>
      <c r="M143" s="292"/>
    </row>
    <row r="144" spans="1:13" ht="18.75" x14ac:dyDescent="0.25">
      <c r="A144" s="291"/>
      <c r="B144" s="291"/>
      <c r="C144" s="291"/>
      <c r="E144" s="295"/>
      <c r="F144" s="295"/>
      <c r="G144" s="416"/>
      <c r="H144" s="293"/>
      <c r="I144" s="293"/>
      <c r="J144" s="293"/>
      <c r="K144" s="293"/>
    </row>
    <row r="145" spans="1:7" ht="18" x14ac:dyDescent="0.25">
      <c r="A145" s="291"/>
      <c r="B145" s="291"/>
      <c r="C145" s="291"/>
      <c r="F145" s="291"/>
      <c r="G145" s="418"/>
    </row>
    <row r="146" spans="1:7" ht="18" x14ac:dyDescent="0.25">
      <c r="A146" s="419"/>
      <c r="B146" s="419"/>
      <c r="C146" s="419"/>
      <c r="F146" s="291"/>
    </row>
    <row r="147" spans="1:7" ht="18" x14ac:dyDescent="0.25">
      <c r="A147" s="419"/>
      <c r="B147" s="419"/>
      <c r="C147" s="419"/>
    </row>
    <row r="148" spans="1:7" ht="18" x14ac:dyDescent="0.25">
      <c r="A148" s="291"/>
      <c r="B148" s="291"/>
      <c r="C148" s="291"/>
    </row>
    <row r="154" spans="1:7" ht="90" x14ac:dyDescent="0.25">
      <c r="F154" s="296"/>
    </row>
    <row r="155" spans="1:7" ht="23.25" customHeight="1" x14ac:dyDescent="0.25">
      <c r="G155" s="420"/>
    </row>
    <row r="161" spans="11:11" ht="23.25" x14ac:dyDescent="0.25">
      <c r="K161" s="297"/>
    </row>
  </sheetData>
  <mergeCells count="224">
    <mergeCell ref="I143:K143"/>
    <mergeCell ref="H133:H134"/>
    <mergeCell ref="I133:I134"/>
    <mergeCell ref="B137:B139"/>
    <mergeCell ref="C137:C139"/>
    <mergeCell ref="A138:A139"/>
    <mergeCell ref="D138:D139"/>
    <mergeCell ref="E138:E139"/>
    <mergeCell ref="G138:G139"/>
    <mergeCell ref="H138:H139"/>
    <mergeCell ref="I138:I139"/>
    <mergeCell ref="B132:B135"/>
    <mergeCell ref="C132:C134"/>
    <mergeCell ref="A133:A134"/>
    <mergeCell ref="D133:D134"/>
    <mergeCell ref="E133:E134"/>
    <mergeCell ref="G133:G134"/>
    <mergeCell ref="H123:H124"/>
    <mergeCell ref="I123:I124"/>
    <mergeCell ref="B127:B130"/>
    <mergeCell ref="C127:C129"/>
    <mergeCell ref="A128:A129"/>
    <mergeCell ref="D128:D129"/>
    <mergeCell ref="E128:E129"/>
    <mergeCell ref="G128:G129"/>
    <mergeCell ref="H128:H129"/>
    <mergeCell ref="I128:I129"/>
    <mergeCell ref="B122:B125"/>
    <mergeCell ref="C122:C124"/>
    <mergeCell ref="A123:A124"/>
    <mergeCell ref="D123:D124"/>
    <mergeCell ref="E123:E124"/>
    <mergeCell ref="G123:G124"/>
    <mergeCell ref="I114:I116"/>
    <mergeCell ref="J114:J116"/>
    <mergeCell ref="K114:K116"/>
    <mergeCell ref="A118:A120"/>
    <mergeCell ref="E118:E120"/>
    <mergeCell ref="G118:G120"/>
    <mergeCell ref="H118:H120"/>
    <mergeCell ref="I118:I120"/>
    <mergeCell ref="J118:J120"/>
    <mergeCell ref="K118:K120"/>
    <mergeCell ref="B111:D111"/>
    <mergeCell ref="B113:B120"/>
    <mergeCell ref="A114:A116"/>
    <mergeCell ref="E114:E116"/>
    <mergeCell ref="G114:G116"/>
    <mergeCell ref="H114:H116"/>
    <mergeCell ref="H104:H105"/>
    <mergeCell ref="I104:I105"/>
    <mergeCell ref="B108:B110"/>
    <mergeCell ref="C108:C110"/>
    <mergeCell ref="A109:A110"/>
    <mergeCell ref="D109:D110"/>
    <mergeCell ref="E109:E110"/>
    <mergeCell ref="G109:G110"/>
    <mergeCell ref="H109:H110"/>
    <mergeCell ref="I109:I110"/>
    <mergeCell ref="B103:B106"/>
    <mergeCell ref="C103:C105"/>
    <mergeCell ref="A104:A105"/>
    <mergeCell ref="D104:D105"/>
    <mergeCell ref="E104:E105"/>
    <mergeCell ref="G104:G105"/>
    <mergeCell ref="H94:H95"/>
    <mergeCell ref="I94:I95"/>
    <mergeCell ref="B98:B101"/>
    <mergeCell ref="C98:C100"/>
    <mergeCell ref="A99:A100"/>
    <mergeCell ref="D99:D100"/>
    <mergeCell ref="E99:E100"/>
    <mergeCell ref="G99:G100"/>
    <mergeCell ref="H99:H100"/>
    <mergeCell ref="I99:I100"/>
    <mergeCell ref="B93:B96"/>
    <mergeCell ref="C93:C95"/>
    <mergeCell ref="A94:A95"/>
    <mergeCell ref="D94:D95"/>
    <mergeCell ref="E94:E95"/>
    <mergeCell ref="G94:G95"/>
    <mergeCell ref="I85:I87"/>
    <mergeCell ref="J85:J87"/>
    <mergeCell ref="K85:K87"/>
    <mergeCell ref="A89:A91"/>
    <mergeCell ref="E89:E91"/>
    <mergeCell ref="G89:G91"/>
    <mergeCell ref="H89:H91"/>
    <mergeCell ref="I89:I91"/>
    <mergeCell ref="J89:J91"/>
    <mergeCell ref="K89:K91"/>
    <mergeCell ref="B82:D82"/>
    <mergeCell ref="B84:B91"/>
    <mergeCell ref="A85:A87"/>
    <mergeCell ref="E85:E87"/>
    <mergeCell ref="G85:G87"/>
    <mergeCell ref="H85:H87"/>
    <mergeCell ref="I75:I77"/>
    <mergeCell ref="J75:J77"/>
    <mergeCell ref="K75:K77"/>
    <mergeCell ref="A79:A81"/>
    <mergeCell ref="E79:E81"/>
    <mergeCell ref="G79:G81"/>
    <mergeCell ref="H79:H81"/>
    <mergeCell ref="I79:I81"/>
    <mergeCell ref="J79:J81"/>
    <mergeCell ref="K79:K81"/>
    <mergeCell ref="B73:D73"/>
    <mergeCell ref="B74:B81"/>
    <mergeCell ref="A75:A77"/>
    <mergeCell ref="E75:E77"/>
    <mergeCell ref="G75:G77"/>
    <mergeCell ref="H75:H77"/>
    <mergeCell ref="H66:H67"/>
    <mergeCell ref="I66:I67"/>
    <mergeCell ref="B69:B72"/>
    <mergeCell ref="C69:C71"/>
    <mergeCell ref="A70:A71"/>
    <mergeCell ref="D70:D71"/>
    <mergeCell ref="E70:E71"/>
    <mergeCell ref="G70:G71"/>
    <mergeCell ref="H70:H71"/>
    <mergeCell ref="I70:I71"/>
    <mergeCell ref="B65:B67"/>
    <mergeCell ref="C65:C67"/>
    <mergeCell ref="A66:A67"/>
    <mergeCell ref="D66:D67"/>
    <mergeCell ref="E66:E67"/>
    <mergeCell ref="G66:G67"/>
    <mergeCell ref="H56:H57"/>
    <mergeCell ref="I56:I57"/>
    <mergeCell ref="B60:B63"/>
    <mergeCell ref="C60:C62"/>
    <mergeCell ref="A61:A62"/>
    <mergeCell ref="D61:D62"/>
    <mergeCell ref="E61:E62"/>
    <mergeCell ref="G61:G62"/>
    <mergeCell ref="H61:H62"/>
    <mergeCell ref="I61:I62"/>
    <mergeCell ref="B55:B58"/>
    <mergeCell ref="C55:C57"/>
    <mergeCell ref="A56:A57"/>
    <mergeCell ref="D56:D57"/>
    <mergeCell ref="E56:E57"/>
    <mergeCell ref="G56:G57"/>
    <mergeCell ref="A51:A52"/>
    <mergeCell ref="D51:D52"/>
    <mergeCell ref="E51:E52"/>
    <mergeCell ref="G51:G52"/>
    <mergeCell ref="H51:H52"/>
    <mergeCell ref="I51:I52"/>
    <mergeCell ref="E46:E47"/>
    <mergeCell ref="G46:G47"/>
    <mergeCell ref="H46:H47"/>
    <mergeCell ref="I46:I47"/>
    <mergeCell ref="B50:B53"/>
    <mergeCell ref="C50:C52"/>
    <mergeCell ref="B42:D42"/>
    <mergeCell ref="B43:D43"/>
    <mergeCell ref="B45:B48"/>
    <mergeCell ref="C45:C47"/>
    <mergeCell ref="A46:A47"/>
    <mergeCell ref="D46:D47"/>
    <mergeCell ref="I36:I38"/>
    <mergeCell ref="J36:J38"/>
    <mergeCell ref="K36:K38"/>
    <mergeCell ref="A39:A41"/>
    <mergeCell ref="E39:E41"/>
    <mergeCell ref="G39:G41"/>
    <mergeCell ref="H39:H41"/>
    <mergeCell ref="I39:I41"/>
    <mergeCell ref="J39:J41"/>
    <mergeCell ref="K39:K41"/>
    <mergeCell ref="B34:D34"/>
    <mergeCell ref="B35:B41"/>
    <mergeCell ref="A36:A38"/>
    <mergeCell ref="E36:E38"/>
    <mergeCell ref="G36:G38"/>
    <mergeCell ref="H36:H38"/>
    <mergeCell ref="I28:I30"/>
    <mergeCell ref="J28:J30"/>
    <mergeCell ref="K28:K30"/>
    <mergeCell ref="A31:A33"/>
    <mergeCell ref="E31:E33"/>
    <mergeCell ref="G31:G33"/>
    <mergeCell ref="H31:H33"/>
    <mergeCell ref="I31:I33"/>
    <mergeCell ref="J31:J33"/>
    <mergeCell ref="K31:K33"/>
    <mergeCell ref="B26:D26"/>
    <mergeCell ref="B27:B33"/>
    <mergeCell ref="A28:A30"/>
    <mergeCell ref="E28:E30"/>
    <mergeCell ref="G28:G30"/>
    <mergeCell ref="H28:H30"/>
    <mergeCell ref="J19:J21"/>
    <mergeCell ref="K19:K21"/>
    <mergeCell ref="A23:A25"/>
    <mergeCell ref="E23:E25"/>
    <mergeCell ref="G23:G25"/>
    <mergeCell ref="H23:H25"/>
    <mergeCell ref="I23:I25"/>
    <mergeCell ref="J23:J25"/>
    <mergeCell ref="K23:K25"/>
    <mergeCell ref="K14:K15"/>
    <mergeCell ref="B15:C15"/>
    <mergeCell ref="B16:D16"/>
    <mergeCell ref="B17:D17"/>
    <mergeCell ref="B18:B25"/>
    <mergeCell ref="A19:A21"/>
    <mergeCell ref="E19:E21"/>
    <mergeCell ref="G19:G21"/>
    <mergeCell ref="H19:H21"/>
    <mergeCell ref="I19:I21"/>
    <mergeCell ref="K9:K10"/>
    <mergeCell ref="E11:E12"/>
    <mergeCell ref="K11:K12"/>
    <mergeCell ref="A12:D12"/>
    <mergeCell ref="A14:A15"/>
    <mergeCell ref="B14:D14"/>
    <mergeCell ref="E14:E15"/>
    <mergeCell ref="F14:F15"/>
    <mergeCell ref="G14:I14"/>
    <mergeCell ref="J14:J15"/>
  </mergeCells>
  <printOptions horizontalCentered="1"/>
  <pageMargins left="0.3" right="0.3" top="0.2" bottom="0.2" header="0.3" footer="0.39"/>
  <pageSetup paperSize="9" scale="42" orientation="portrait" errors="blank" horizontalDpi="4294967294" r:id="rId1"/>
  <headerFooter alignWithMargins="0"/>
  <rowBreaks count="2" manualBreakCount="2">
    <brk id="67" max="10" man="1"/>
    <brk id="130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KUMI FD</vt:lpstr>
      <vt:lpstr>TABLE FD</vt:lpstr>
      <vt:lpstr>'KUMI FD'!Print_Area</vt:lpstr>
      <vt:lpstr>'TABLE FD'!Print_Area</vt:lpstr>
      <vt:lpstr>'KUMI FD'!Print_Titles</vt:lpstr>
      <vt:lpstr>'TABLE FD'!Print_Titles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Rini</dc:creator>
  <cp:lastModifiedBy>Rini</cp:lastModifiedBy>
  <dcterms:created xsi:type="dcterms:W3CDTF">2025-05-20T00:51:39Z</dcterms:created>
  <dcterms:modified xsi:type="dcterms:W3CDTF">2025-05-20T00:54:24Z</dcterms:modified>
</cp:coreProperties>
</file>