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KUMI SD" sheetId="1" r:id="rId1"/>
    <sheet name="TABLE SD" sheetId="2" r:id="rId2"/>
  </sheets>
  <externalReferences>
    <externalReference r:id="rId3"/>
  </externalReferences>
  <definedNames>
    <definedName name="_xlnm._FilterDatabase" localSheetId="0" hidden="1" xml:space="preserve">   'KUMI SD'!#REF!</definedName>
    <definedName name="D" localSheetId="0">#REF!</definedName>
    <definedName name="_xlnm.Database" localSheetId="0">#REF!</definedName>
    <definedName name="_xlnm.Database" localSheetId="1">#REF!</definedName>
    <definedName name="_xlnm.Database">#REF!</definedName>
    <definedName name="_xlnm.Print_Area" localSheetId="0">'KUMI SD'!$A$1:$M$67</definedName>
    <definedName name="_xlnm.Print_Area" localSheetId="1">'TABLE SD'!$A$1:$J$58</definedName>
    <definedName name="_xlnm.Print_Titles" localSheetId="0">'KUMI SD'!$16:$18</definedName>
    <definedName name="_xlnm.Print_Titles" localSheetId="1">'TABLE SD'!$9:$12</definedName>
  </definedNames>
  <calcPr calcId="144525"/>
</workbook>
</file>

<file path=xl/calcChain.xml><?xml version="1.0" encoding="utf-8"?>
<calcChain xmlns="http://schemas.openxmlformats.org/spreadsheetml/2006/main">
  <c r="G39" i="2" l="1"/>
  <c r="G36" i="2"/>
  <c r="G35" i="2"/>
  <c r="G31" i="2"/>
  <c r="G28" i="2"/>
  <c r="G27" i="2"/>
  <c r="G23" i="2"/>
  <c r="G22" i="2"/>
  <c r="A22" i="2"/>
  <c r="A23" i="2" s="1"/>
  <c r="A27" i="2" s="1"/>
  <c r="A28" i="2" s="1"/>
  <c r="A31" i="2" s="1"/>
  <c r="A35" i="2" s="1"/>
  <c r="A36" i="2" s="1"/>
  <c r="A39" i="2" s="1"/>
  <c r="G19" i="2"/>
  <c r="A19" i="2"/>
  <c r="G18" i="2"/>
  <c r="H58" i="1"/>
  <c r="J40" i="1"/>
  <c r="J38" i="1"/>
  <c r="H37" i="1"/>
  <c r="L32" i="1"/>
  <c r="K32" i="1"/>
  <c r="J32" i="1"/>
  <c r="J31" i="1"/>
  <c r="J30" i="1"/>
  <c r="H30" i="1"/>
  <c r="H31" i="1" s="1"/>
  <c r="J28" i="1"/>
  <c r="H28" i="1"/>
  <c r="K28" i="1" s="1"/>
  <c r="L27" i="1"/>
  <c r="K27" i="1"/>
  <c r="J27" i="1"/>
  <c r="H27" i="1"/>
  <c r="L26" i="1"/>
  <c r="K26" i="1"/>
  <c r="H26" i="1"/>
  <c r="J26" i="1" s="1"/>
  <c r="L25" i="1"/>
  <c r="K25" i="1"/>
  <c r="J25" i="1"/>
  <c r="K23" i="1"/>
  <c r="J23" i="1"/>
  <c r="H23" i="1"/>
  <c r="J22" i="1"/>
  <c r="H22" i="1"/>
  <c r="L22" i="1" s="1"/>
  <c r="A22" i="1"/>
  <c r="A23" i="1" s="1"/>
  <c r="A25" i="1" s="1"/>
  <c r="A26" i="1" s="1"/>
  <c r="A27" i="1" s="1"/>
  <c r="A28" i="1" s="1"/>
  <c r="A30" i="1" s="1"/>
  <c r="A31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H21" i="1"/>
  <c r="L21" i="1" s="1"/>
  <c r="A21" i="1"/>
  <c r="L20" i="1"/>
  <c r="K20" i="1"/>
  <c r="J20" i="1"/>
  <c r="L31" i="1" l="1"/>
  <c r="K31" i="1"/>
  <c r="L61" i="1"/>
  <c r="H64" i="1" s="1"/>
  <c r="J21" i="1"/>
  <c r="K21" i="1"/>
  <c r="K61" i="1" s="1"/>
  <c r="H63" i="1" s="1"/>
  <c r="K30" i="1"/>
  <c r="H38" i="1"/>
  <c r="K22" i="1"/>
</calcChain>
</file>

<file path=xl/sharedStrings.xml><?xml version="1.0" encoding="utf-8"?>
<sst xmlns="http://schemas.openxmlformats.org/spreadsheetml/2006/main" count="443" uniqueCount="252">
  <si>
    <t xml:space="preserve"> PT. CHITOSE INTERNASIONAL Tbk</t>
  </si>
  <si>
    <t>Research &amp; Development Dept</t>
  </si>
  <si>
    <t>DAFTAR STANDAR KOMPONEN KURSI (DSKK)</t>
  </si>
  <si>
    <t>( Bill of Material )</t>
  </si>
  <si>
    <t>Formulir : R&amp;D/DSKK/2022</t>
  </si>
  <si>
    <t>Nama Produk</t>
  </si>
  <si>
    <t>: KUMI SD</t>
  </si>
  <si>
    <t>Nama Proyek</t>
  </si>
  <si>
    <t>: -</t>
  </si>
  <si>
    <t>Kode Barang Jadi</t>
  </si>
  <si>
    <t>: FG-KUM-WNM-WL-0017 (BLACK - DBO)</t>
  </si>
  <si>
    <t>Jenis</t>
  </si>
  <si>
    <t>: TABLE</t>
  </si>
  <si>
    <t>: FG-KUM-WNM-WL-0021 (WHITE - PSO)</t>
  </si>
  <si>
    <t>: FG-KUM-WNM-WL-0035 (WHITE - DBO)</t>
  </si>
  <si>
    <t>: FG-KUM-WNM-WL-0036 (BLACK - PSO)</t>
  </si>
  <si>
    <t>Model</t>
  </si>
  <si>
    <t>: DESK &amp; TABLE</t>
  </si>
  <si>
    <t xml:space="preserve">No                 </t>
  </si>
  <si>
    <t xml:space="preserve">KODE SAP       </t>
  </si>
  <si>
    <t xml:space="preserve">NAMA KOMPONEN                                     </t>
  </si>
  <si>
    <t xml:space="preserve">SPESIFIKASI BAHAN                                                                                         </t>
  </si>
  <si>
    <r>
      <t xml:space="preserve">JUMLAH </t>
    </r>
    <r>
      <rPr>
        <i/>
        <sz val="14"/>
        <rFont val="Arial"/>
        <family val="2"/>
      </rPr>
      <t xml:space="preserve">(Qty)   </t>
    </r>
    <r>
      <rPr>
        <b/>
        <sz val="14"/>
        <rFont val="Arial"/>
        <family val="2"/>
      </rPr>
      <t xml:space="preserve">       </t>
    </r>
  </si>
  <si>
    <r>
      <t>BERAT</t>
    </r>
    <r>
      <rPr>
        <i/>
        <sz val="14"/>
        <rFont val="Arial"/>
        <family val="2"/>
      </rPr>
      <t xml:space="preserve">  Kg</t>
    </r>
  </si>
  <si>
    <t>JUMLAH CHROME/CAT</t>
  </si>
  <si>
    <t>Las</t>
  </si>
  <si>
    <r>
      <t xml:space="preserve">NAMA PEMASOK                             </t>
    </r>
    <r>
      <rPr>
        <b/>
        <i/>
        <sz val="14"/>
        <rFont val="Arial"/>
        <family val="2"/>
      </rPr>
      <t xml:space="preserve"> </t>
    </r>
  </si>
  <si>
    <t>PROSES</t>
  </si>
  <si>
    <t>SUBCONT</t>
  </si>
  <si>
    <t>BAHAN</t>
  </si>
  <si>
    <t>Dm2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</si>
  <si>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</si>
  <si>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</si>
  <si>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</si>
  <si>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</si>
  <si>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</si>
  <si>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</si>
  <si>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</si>
  <si>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</si>
  <si>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</si>
  <si>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LEG FRAME COMPL L</t>
  </si>
  <si>
    <r>
      <rPr>
        <b/>
        <sz val="14"/>
        <rFont val="Arial"/>
        <family val="2"/>
      </rPr>
      <t>SF-KUM-I06-PC-0036 (BLACK)</t>
    </r>
    <r>
      <rPr>
        <sz val="14"/>
        <rFont val="Arial"/>
        <family val="2"/>
      </rPr>
      <t xml:space="preserve">/                  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SF-KUM-I06-PC-0037 (WHITE)</t>
    </r>
  </si>
  <si>
    <t>SF-KUM-I04-CT-0053</t>
  </si>
  <si>
    <t>RM-KUM-PIP-00-0105</t>
  </si>
  <si>
    <t xml:space="preserve">Leg Frame L </t>
  </si>
  <si>
    <t xml:space="preserve">Pp Sqr 50/25 x 1.2 x 2550 STKM 11A </t>
  </si>
  <si>
    <t>pcs</t>
  </si>
  <si>
    <t>ISTW/Sri Rejeki + Hinani</t>
  </si>
  <si>
    <t>RM-UNI-ICT-SC-0002</t>
  </si>
  <si>
    <t>RM-YAM-PLT-00-0013</t>
  </si>
  <si>
    <t>Plate Insert KG</t>
  </si>
  <si>
    <t>Pl. t.2.3 x 24 x 24 (for M8) or 1219 x 2438 = 4002 pcs SPCC-SD</t>
  </si>
  <si>
    <t>USC/SSI + Hinani</t>
  </si>
  <si>
    <t>RM-KUM-ICT-SC-0002</t>
  </si>
  <si>
    <t>RM-ECH-PLT-00-0054</t>
  </si>
  <si>
    <t>Holder Support L</t>
  </si>
  <si>
    <t>Pl.t 2.5 x 62 x 110  or 1219 x 2438 (360) SPCC-SD</t>
  </si>
  <si>
    <t>USCI/SSI + Hinani</t>
  </si>
  <si>
    <t>RM-SUM-ICT-SC-0001</t>
  </si>
  <si>
    <t>RM-NSB-PLT-00-0122</t>
  </si>
  <si>
    <t>Holder Plate [Sumitomo]</t>
  </si>
  <si>
    <t>Pl. t. 2.3 x 20 x 25  Or 1219 x 2438 (4018) SPHC</t>
  </si>
  <si>
    <t>-</t>
  </si>
  <si>
    <t>LEG FRAME COMPL R</t>
  </si>
  <si>
    <r>
      <rPr>
        <b/>
        <sz val="14"/>
        <rFont val="Arial"/>
        <family val="2"/>
      </rPr>
      <t>SF-KUM-I06-PC-0038 (BLACK)</t>
    </r>
    <r>
      <rPr>
        <sz val="14"/>
        <rFont val="Arial"/>
        <family val="2"/>
      </rPr>
      <t xml:space="preserve">/               </t>
    </r>
    <r>
      <rPr>
        <b/>
        <sz val="14"/>
        <color rgb="FFFF0000"/>
        <rFont val="Arial"/>
        <family val="2"/>
      </rPr>
      <t>SF-KUM-I06-PC-0039 (WHITE)</t>
    </r>
  </si>
  <si>
    <t>SF-KUM-I04-CT-0052</t>
  </si>
  <si>
    <t>Leg Frame R</t>
  </si>
  <si>
    <t>Pl. t. 2.3 x 20 x 25  Or 1219 x 2438 (4018) SPHC (1lbr=6360)</t>
  </si>
  <si>
    <t>FRAME JOINT ASSY</t>
  </si>
  <si>
    <r>
      <rPr>
        <b/>
        <sz val="14"/>
        <rFont val="Arial"/>
        <family val="2"/>
      </rPr>
      <t>SF-KUM-I06-PC-0018 (BLACK)</t>
    </r>
    <r>
      <rPr>
        <sz val="14"/>
        <rFont val="Arial"/>
        <family val="2"/>
      </rPr>
      <t xml:space="preserve">/                 </t>
    </r>
    <r>
      <rPr>
        <b/>
        <sz val="14"/>
        <color rgb="FFFF0000"/>
        <rFont val="Arial"/>
        <family val="2"/>
      </rPr>
      <t>SF-KUM-I06-PC-0019 (WHITE)</t>
    </r>
  </si>
  <si>
    <t>SF-KUM-I04-CT-0022</t>
  </si>
  <si>
    <t>RM-KUM-PIP-00-0022</t>
  </si>
  <si>
    <t>Frame Joint</t>
  </si>
  <si>
    <t>Pp Sqr 40/20 x 1.2 x 1105 STKM 11A</t>
  </si>
  <si>
    <t>RM-KUM-ICT-SC-0008</t>
  </si>
  <si>
    <t>RM-OLI-PLT-00-0081</t>
  </si>
  <si>
    <t>Joint Bracket</t>
  </si>
  <si>
    <t>Pl.t 3.2 x 68.7 x 110  or 1219 x 2438 (320) SPCC-SD</t>
  </si>
  <si>
    <t>RM-VIS-ICT-SC-0003</t>
  </si>
  <si>
    <t>RM-VIS-PLT-00-0019</t>
  </si>
  <si>
    <t>S/B Holder</t>
  </si>
  <si>
    <t>Pl. t.2,0 x 32.5 x 30.5 or 1219 x 2438 (2040), SPCC-SD</t>
  </si>
  <si>
    <t>PART ASSY</t>
  </si>
  <si>
    <t>RM-CAE-FAS-00-0009</t>
  </si>
  <si>
    <t>T-NUT Nenas for Table Top</t>
  </si>
  <si>
    <t>M6 x 13</t>
  </si>
  <si>
    <t>Primatio</t>
  </si>
  <si>
    <t>RM-KUM-ACC-00-0076</t>
  </si>
  <si>
    <t>RM-DUO-PLS-00-0013</t>
  </si>
  <si>
    <t>Plastic Adjuster for leg</t>
  </si>
  <si>
    <t>Ø42.7, Colour = Black [PP]</t>
  </si>
  <si>
    <t>Pcs</t>
  </si>
  <si>
    <t>Santo Plastic</t>
  </si>
  <si>
    <t>RM-DUO-FAS-00-0003</t>
  </si>
  <si>
    <t>Bolt in Adjuster for leg</t>
  </si>
  <si>
    <t>Hex Bolt M8 x P1.25 x (L) 30</t>
  </si>
  <si>
    <t>Garuda M</t>
  </si>
  <si>
    <t>RM-KUM-FAS-00-0262</t>
  </si>
  <si>
    <t>Bolt Meubel for frame &amp; Table Top</t>
  </si>
  <si>
    <t>Bolt L M6 x 15; P1 full drat</t>
  </si>
  <si>
    <t>Ginsa</t>
  </si>
  <si>
    <t>RM-KUM-PLS-00-0098</t>
  </si>
  <si>
    <t>Plastic Cap for frame joint</t>
  </si>
  <si>
    <t>for 20/20 &gt;PP&lt; (Black)</t>
  </si>
  <si>
    <t>Margahayu</t>
  </si>
  <si>
    <t>RM-KUM-BES-00-0105</t>
  </si>
  <si>
    <t>Gromet for Table Top</t>
  </si>
  <si>
    <t>Lubang kabel bulat 60 MM</t>
  </si>
  <si>
    <t>Abadi Klender</t>
  </si>
  <si>
    <t>RM-KUM-FAS-00-0265</t>
  </si>
  <si>
    <t>Bolt Meubel for Front board</t>
  </si>
  <si>
    <t>Bolt L M6 x 25; P1 full drat</t>
  </si>
  <si>
    <t>RM-KUM-FAS-00-0266</t>
  </si>
  <si>
    <t>Flange nut for Front board</t>
  </si>
  <si>
    <t>FLANGE NUT M6XP1.0XB10XH6</t>
  </si>
  <si>
    <t>RM-CAB-OTH-00-0007</t>
  </si>
  <si>
    <t>Spring Pin / Hinge Pivot Nisin for Side board</t>
  </si>
  <si>
    <t>dia 5 x 25</t>
  </si>
  <si>
    <t>set</t>
  </si>
  <si>
    <t>Mejuso</t>
  </si>
  <si>
    <t>PACKING ASSY</t>
  </si>
  <si>
    <t>RM-KUM-DUS-00-0137</t>
  </si>
  <si>
    <t>Packing Case Kumi SD/FD</t>
  </si>
  <si>
    <t>CB/F 1210 x 720 x 130, Quality K150/M125x3/K150</t>
  </si>
  <si>
    <t>Dwikarya</t>
  </si>
  <si>
    <t>RM-KUM-DUS-00-0126</t>
  </si>
  <si>
    <t>Layer Kumi SD/FD</t>
  </si>
  <si>
    <r>
      <t xml:space="preserve">C/F 1200 x </t>
    </r>
    <r>
      <rPr>
        <u/>
        <sz val="14"/>
        <rFont val="Arial"/>
        <family val="2"/>
      </rPr>
      <t>710</t>
    </r>
    <r>
      <rPr>
        <sz val="14"/>
        <rFont val="Arial"/>
        <family val="2"/>
      </rPr>
      <t>, Quality K150/M125/K150</t>
    </r>
  </si>
  <si>
    <t>RM-ALL-FAS-00-0029</t>
  </si>
  <si>
    <t>Kunci L</t>
  </si>
  <si>
    <t>Kunci L4</t>
  </si>
  <si>
    <t>Cakra buana</t>
  </si>
  <si>
    <t>RM-KUM-PLS-00-0099</t>
  </si>
  <si>
    <t>Plastik corner protector</t>
  </si>
  <si>
    <t>&gt;PP&lt;</t>
  </si>
  <si>
    <t>PT-000-OTH-PR-0031</t>
  </si>
  <si>
    <t>Label joint frame kumi SD/FD</t>
  </si>
  <si>
    <t>Sticker</t>
  </si>
  <si>
    <t>Others</t>
  </si>
  <si>
    <t>PT-000-OTH-PR-0018</t>
  </si>
  <si>
    <t>Inspection Label</t>
  </si>
  <si>
    <t>HVS sticker 20 x 64</t>
  </si>
  <si>
    <t>TPO</t>
  </si>
  <si>
    <t>PT-000-OTH-PR-0022</t>
  </si>
  <si>
    <t>Label SNI Multy Purpose Chair</t>
  </si>
  <si>
    <t>HVS sticker 20 x 20</t>
  </si>
  <si>
    <t>PT-000-OTH-PR-0032</t>
  </si>
  <si>
    <t>Label Chitose</t>
  </si>
  <si>
    <t>PC Sheet</t>
  </si>
  <si>
    <t>Batavia</t>
  </si>
  <si>
    <t>Manual Guide</t>
  </si>
  <si>
    <t>Hvs</t>
  </si>
  <si>
    <t>PT-000-PRD-PR-0054</t>
  </si>
  <si>
    <t>Plastic Fastener</t>
  </si>
  <si>
    <t xml:space="preserve">10 x 20 cm </t>
  </si>
  <si>
    <t>Gardu jati plastik</t>
  </si>
  <si>
    <t>PT-SHI-DUS-00-0011</t>
  </si>
  <si>
    <t xml:space="preserve">Single Face L 160 For Bracket </t>
  </si>
  <si>
    <t>B/F  Quality K125/M125</t>
  </si>
  <si>
    <t>mtr</t>
  </si>
  <si>
    <t>PT Artek</t>
  </si>
  <si>
    <t>PT-000-PRD-PR-0030</t>
  </si>
  <si>
    <t>Plastic Strecth 50 cm</t>
  </si>
  <si>
    <t xml:space="preserve">(W)50 x (L)...cm [PE] </t>
  </si>
  <si>
    <t>Sinar ross</t>
  </si>
  <si>
    <t>PT-UNI-PLS-00-0012</t>
  </si>
  <si>
    <t>Plastic for Frame Joint</t>
  </si>
  <si>
    <t>(T)0.035 x 15 x L, Rangkap [PP]</t>
  </si>
  <si>
    <t>Sinar agung</t>
  </si>
  <si>
    <t>PT-ALL-PRD-PR-0025</t>
  </si>
  <si>
    <t xml:space="preserve">Packing Tape </t>
  </si>
  <si>
    <t>LAKBAN OPP PRINT CHITOSE Uk. 48MM x 80M</t>
  </si>
  <si>
    <t>PT-ALL-OTH-00-0002</t>
  </si>
  <si>
    <t>EPE Foam for frame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</si>
  <si>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</si>
  <si>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</si>
  <si>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</si>
  <si>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</si>
  <si>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</si>
  <si>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</si>
  <si>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r>
      <t>Bahan Cat (Powder Coating) :</t>
    </r>
    <r>
      <rPr>
        <b/>
        <sz val="14"/>
        <rFont val="Arial"/>
        <family val="2"/>
      </rPr>
      <t xml:space="preserve"> White Philip EP.ST.800-70 DF &amp; Ezecter Black Sandy LAB. 6623 J</t>
    </r>
  </si>
  <si>
    <t>dm2</t>
  </si>
  <si>
    <t>Bahan Pengelasan</t>
  </si>
  <si>
    <t>grm</t>
  </si>
  <si>
    <t>Berat produk</t>
  </si>
  <si>
    <t>kg</t>
  </si>
  <si>
    <t xml:space="preserve">   Keterangan Revisi :</t>
  </si>
  <si>
    <t>Cimahi,  06 Mei 2025</t>
  </si>
  <si>
    <t>PT. CHITOSE INTERNASIONAL Tbk</t>
  </si>
  <si>
    <t xml:space="preserve">Research &amp; Development Dept Division </t>
  </si>
  <si>
    <t>DAFTAR STANDAR KOMPONEN KURSI</t>
  </si>
  <si>
    <t>( Bill of Material)</t>
  </si>
  <si>
    <t>Formulir : R&amp;D/DSKK-2022</t>
  </si>
  <si>
    <t>: TABLE TOP KUMI SD</t>
  </si>
  <si>
    <t xml:space="preserve">   DBO &amp; PSO</t>
  </si>
  <si>
    <t xml:space="preserve">: TABLE TOP </t>
  </si>
  <si>
    <t xml:space="preserve">  </t>
  </si>
  <si>
    <t xml:space="preserve">No                    </t>
  </si>
  <si>
    <t>KODE SAP</t>
  </si>
  <si>
    <t xml:space="preserve">NAMA KOMPONEN </t>
  </si>
  <si>
    <r>
      <t xml:space="preserve">SPESIFIKASI BAHAN                             </t>
    </r>
    <r>
      <rPr>
        <sz val="14"/>
        <rFont val="Arial"/>
        <family val="2"/>
      </rPr>
      <t xml:space="preserve">  </t>
    </r>
    <r>
      <rPr>
        <i/>
        <sz val="14"/>
        <rFont val="Arial"/>
        <family val="2"/>
      </rPr>
      <t xml:space="preserve">                                                  </t>
    </r>
  </si>
  <si>
    <t>JUMLAH</t>
  </si>
  <si>
    <r>
      <t>BERAT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 xml:space="preserve"> Kg</t>
    </r>
  </si>
  <si>
    <t xml:space="preserve">NAMA PEMASOK   </t>
  </si>
  <si>
    <t>Produk</t>
  </si>
  <si>
    <t>Bahan</t>
  </si>
  <si>
    <t>Sat</t>
  </si>
  <si>
    <t>TABLE TOP ASSY</t>
  </si>
  <si>
    <r>
      <t xml:space="preserve">SF-OFF-I09-WL-0114 (DBO)/                </t>
    </r>
    <r>
      <rPr>
        <b/>
        <sz val="14"/>
        <color rgb="FFFF0000"/>
        <rFont val="Arial"/>
        <family val="2"/>
      </rPr>
      <t>SF-OFF-I09-WL-0115 (PSO)</t>
    </r>
  </si>
  <si>
    <t>RM-KUM-TRX-00-0196</t>
  </si>
  <si>
    <t>Top Board</t>
  </si>
  <si>
    <t xml:space="preserve">PB T.24 (12x2) x 600 x 1200 or 1220 x 2440 = 4 pcs (Grade A Tipe E2)     </t>
  </si>
  <si>
    <t>Daya Sakti</t>
  </si>
  <si>
    <t>Laminated Atas</t>
  </si>
  <si>
    <r>
      <t xml:space="preserve">HPL AICA T.0.65 x 600 x 1200                                                                        or 1220 x 2440 = 4 pcs                                                                                    </t>
    </r>
    <r>
      <rPr>
        <b/>
        <sz val="14"/>
        <rFont val="Arial"/>
        <family val="2"/>
      </rPr>
      <t xml:space="preserve"> </t>
    </r>
    <r>
      <rPr>
        <b/>
        <i/>
        <sz val="14"/>
        <rFont val="Arial"/>
        <family val="2"/>
      </rPr>
      <t/>
    </r>
  </si>
  <si>
    <t>AICA</t>
  </si>
  <si>
    <t>RM-KUM-HPL-00-0290</t>
  </si>
  <si>
    <t xml:space="preserve">  Type 1 Smoked English Oak MB 041 D N 74 (Dark Brown Oak (DBO)                                                         </t>
  </si>
  <si>
    <t>RM-KUM-HPL-00-0322</t>
  </si>
  <si>
    <t>Type 2 White Chedar MB 008 D N 74                                   (Pastel Oak (PSO)</t>
  </si>
  <si>
    <t>RM-KUM-HPL-00-0323</t>
  </si>
  <si>
    <t>Laminated Bawah</t>
  </si>
  <si>
    <t xml:space="preserve">HPL Global GS 12 Tuxedo Black T.0.65 x 600 x 1200 or 1220 x 2440 = 4 pcs                     </t>
  </si>
  <si>
    <t>Europa surya s</t>
  </si>
  <si>
    <t>Edging Tape</t>
  </si>
  <si>
    <r>
      <t xml:space="preserve">PVC T.1 x W x L                                                        </t>
    </r>
    <r>
      <rPr>
        <b/>
        <sz val="14"/>
        <rFont val="Arial"/>
        <family val="2"/>
      </rPr>
      <t xml:space="preserve">                                                                           </t>
    </r>
  </si>
  <si>
    <t>Rehau</t>
  </si>
  <si>
    <t>RM-KUM-EDG-00-0142</t>
  </si>
  <si>
    <t>Brike (DBO) 2024B 55/1</t>
  </si>
  <si>
    <t>RM-OFF-EDG-00-0175</t>
  </si>
  <si>
    <t>Cherry (PSO) 428L 45/1</t>
  </si>
  <si>
    <t>FRONT BOARD ASSY</t>
  </si>
  <si>
    <r>
      <t xml:space="preserve">SF-OFF-I09-WL-0172 (DBO) /           </t>
    </r>
    <r>
      <rPr>
        <b/>
        <sz val="14"/>
        <color rgb="FFFF0000"/>
        <rFont val="Arial"/>
        <family val="2"/>
      </rPr>
      <t>SF-KUM-I09-WL-0605 (PSO)</t>
    </r>
  </si>
  <si>
    <t>Front Board</t>
  </si>
  <si>
    <t xml:space="preserve">PB T.12 x 1075 x 290 or 1220 x 2440 = 8 pcs (Grade A Tipe E2)     </t>
  </si>
  <si>
    <t>Laminated Atas &amp; Bawah</t>
  </si>
  <si>
    <t xml:space="preserve">HPL AICA T.0.65 x 1075 x 290                                                                        or 1220 x 2440 = 8 pcs                                                                                  </t>
  </si>
  <si>
    <t>Marga barata</t>
  </si>
  <si>
    <t>Type 2 White Chedar MB 008 D N 74                                    (Pastel Oak (PSO)</t>
  </si>
  <si>
    <r>
      <t xml:space="preserve">PVC T.1 x W x L                                                        </t>
    </r>
    <r>
      <rPr>
        <b/>
        <sz val="14"/>
        <rFont val="Arial"/>
        <family val="2"/>
      </rPr>
      <t xml:space="preserve">                                                                      </t>
    </r>
  </si>
  <si>
    <t>RM-KUM-EDG-00-0141</t>
  </si>
  <si>
    <t>Brike (DBO) 2024B 23/1</t>
  </si>
  <si>
    <t>RM-OFF-EDG-00-0174</t>
  </si>
  <si>
    <t>Cherry (PSO) 428L 23/1</t>
  </si>
  <si>
    <t>SIDE BOARD ASSY</t>
  </si>
  <si>
    <r>
      <t xml:space="preserve">SF-OFF-I09-WL-0068 (DBO)/                  </t>
    </r>
    <r>
      <rPr>
        <b/>
        <sz val="14"/>
        <color rgb="FFFF0000"/>
        <rFont val="Arial"/>
        <family val="2"/>
      </rPr>
      <t>SF-OFF-I09-WL-0069 (PSO)</t>
    </r>
  </si>
  <si>
    <t xml:space="preserve">Side Board </t>
  </si>
  <si>
    <t xml:space="preserve">PB T.12 x 622 x 250                                                                                   or 1220 x 2440 = 9 pcs (Grade A Tipe E2)     </t>
  </si>
  <si>
    <t xml:space="preserve">HPL AICA T.0.65 x 622 x 250                                                                        or 1220 x 2440 = 9 pcs                                                                                </t>
  </si>
  <si>
    <t>Type 2 White Chedar MB 008 D N 74                                                      (Pastel Oak (PSO)</t>
  </si>
  <si>
    <r>
      <t xml:space="preserve">PVC T.1 x W x L                                                        </t>
    </r>
    <r>
      <rPr>
        <b/>
        <sz val="14"/>
        <rFont val="Arial"/>
        <family val="2"/>
      </rPr>
      <t xml:space="preserve">                                                                          </t>
    </r>
  </si>
  <si>
    <t xml:space="preserve">Berat produk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</si>
</sst>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[$Rp-421]* #,##0_);_([$Rp-421]* \(#,##0\);_([$Rp-421]* &quot;-&quot;_);_(@_)"/>
    <numFmt numFmtId="166" formatCode="_(* #,##0.00_);_(* \(#,##0.00\);_(* &quot;-&quot;_);_(@_)"/>
    <numFmt numFmtId="167" formatCode="_(* #,##0_);_(* \(#,##0\);_(* &quot;-&quot;??_);_(@_)"/>
    <numFmt numFmtId="168" formatCode="[$Rp-421]#,##0.00"/>
    <numFmt numFmtId="169" formatCode="m\o\n\th\ d\,\ yyyy"/>
    <numFmt numFmtId="170" formatCode="#,#00"/>
    <numFmt numFmtId="171" formatCode="#,"/>
  </numFmts>
  <fonts count="38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Courier"/>
      <family val="3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name val="Courier"/>
      <family val="3"/>
    </font>
    <font>
      <i/>
      <sz val="12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"/>
      <family val="2"/>
    </font>
    <font>
      <sz val="14"/>
      <name val="Century Gothic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b/>
      <i/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 Black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u/>
      <sz val="9"/>
      <name val="Arial"/>
      <family val="2"/>
    </font>
    <font>
      <b/>
      <i/>
      <sz val="14"/>
      <color indexed="10"/>
      <name val="Arial"/>
      <family val="2"/>
    </font>
    <font>
      <b/>
      <i/>
      <u/>
      <sz val="12"/>
      <name val="Arial"/>
      <family val="2"/>
    </font>
    <font>
      <b/>
      <sz val="14"/>
      <name val="Trebuchet MS"/>
      <family val="2"/>
    </font>
    <font>
      <sz val="72"/>
      <name val="Arial"/>
      <family val="2"/>
    </font>
    <font>
      <b/>
      <sz val="15"/>
      <name val="Arial Black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6" fillId="0" borderId="0">
      <protection locked="0"/>
    </xf>
    <xf numFmtId="170" fontId="36" fillId="0" borderId="0">
      <protection locked="0"/>
    </xf>
    <xf numFmtId="171" fontId="37" fillId="0" borderId="0">
      <protection locked="0"/>
    </xf>
    <xf numFmtId="171" fontId="37" fillId="0" borderId="0">
      <protection locked="0"/>
    </xf>
    <xf numFmtId="0" fontId="1" fillId="0" borderId="0"/>
  </cellStyleXfs>
  <cellXfs count="351">
    <xf numFmtId="0" fontId="0" fillId="0" borderId="0" xfId="0"/>
    <xf numFmtId="0" fontId="2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9" fillId="0" borderId="0" xfId="3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2" borderId="4" xfId="0" applyFont="1" applyFill="1" applyBorder="1" applyAlignment="1">
      <alignment vertical="center"/>
    </xf>
    <xf numFmtId="0" fontId="11" fillId="2" borderId="0" xfId="0" applyFont="1" applyFill="1" applyBorder="1"/>
    <xf numFmtId="0" fontId="2" fillId="2" borderId="5" xfId="0" applyNumberFormat="1" applyFont="1" applyFill="1" applyBorder="1" applyAlignment="1" applyProtection="1">
      <alignment horizontal="left" vertical="center"/>
    </xf>
    <xf numFmtId="0" fontId="2" fillId="3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vertical="center"/>
    </xf>
    <xf numFmtId="0" fontId="2" fillId="2" borderId="8" xfId="0" applyNumberFormat="1" applyFont="1" applyFill="1" applyBorder="1" applyAlignment="1" applyProtection="1">
      <alignment vertical="center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0" fontId="2" fillId="2" borderId="6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" fillId="2" borderId="11" xfId="0" applyNumberFormat="1" applyFont="1" applyFill="1" applyBorder="1" applyAlignment="1" applyProtection="1">
      <alignment vertical="center"/>
    </xf>
    <xf numFmtId="0" fontId="2" fillId="4" borderId="0" xfId="0" applyNumberFormat="1" applyFont="1" applyFill="1" applyBorder="1" applyAlignment="1" applyProtection="1">
      <alignment vertical="center"/>
    </xf>
    <xf numFmtId="0" fontId="10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0" fontId="2" fillId="2" borderId="12" xfId="0" applyNumberFormat="1" applyFont="1" applyFill="1" applyBorder="1" applyAlignment="1" applyProtection="1">
      <alignment vertical="center"/>
    </xf>
    <xf numFmtId="0" fontId="2" fillId="2" borderId="10" xfId="0" applyNumberFormat="1" applyFont="1" applyFill="1" applyBorder="1" applyAlignment="1" applyProtection="1">
      <alignment vertical="center"/>
    </xf>
    <xf numFmtId="0" fontId="2" fillId="2" borderId="13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2" fillId="0" borderId="8" xfId="0" applyNumberFormat="1" applyFont="1" applyFill="1" applyBorder="1" applyAlignment="1" applyProtection="1">
      <alignment horizontal="left" vertical="center"/>
    </xf>
    <xf numFmtId="0" fontId="13" fillId="0" borderId="8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9" fillId="0" borderId="0" xfId="3" applyFont="1" applyFill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15" fillId="0" borderId="12" xfId="0" applyFont="1" applyFill="1" applyBorder="1" applyAlignment="1" applyProtection="1">
      <alignment horizontal="center" vertical="center" wrapText="1"/>
    </xf>
    <xf numFmtId="0" fontId="10" fillId="0" borderId="5" xfId="3" applyNumberFormat="1" applyFont="1" applyFill="1" applyBorder="1" applyAlignment="1" applyProtection="1">
      <alignment horizontal="left" vertical="center" wrapText="1"/>
    </xf>
    <xf numFmtId="0" fontId="10" fillId="0" borderId="3" xfId="3" applyNumberFormat="1" applyFont="1" applyFill="1" applyBorder="1" applyAlignment="1" applyProtection="1">
      <alignment horizontal="center" vertical="center" wrapText="1"/>
    </xf>
    <xf numFmtId="0" fontId="10" fillId="0" borderId="3" xfId="3" applyNumberFormat="1" applyFont="1" applyFill="1" applyBorder="1" applyAlignment="1" applyProtection="1">
      <alignment horizontal="left"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right" vertical="center" wrapText="1"/>
    </xf>
    <xf numFmtId="0" fontId="10" fillId="0" borderId="3" xfId="4" applyFont="1" applyFill="1" applyBorder="1" applyAlignment="1">
      <alignment horizontal="center" vertical="center" wrapText="1"/>
    </xf>
    <xf numFmtId="2" fontId="10" fillId="0" borderId="3" xfId="1" applyNumberFormat="1" applyFont="1" applyFill="1" applyBorder="1" applyAlignment="1">
      <alignment horizontal="center" vertical="center"/>
    </xf>
    <xf numFmtId="1" fontId="10" fillId="0" borderId="3" xfId="1" applyNumberFormat="1" applyFont="1" applyFill="1" applyBorder="1" applyAlignment="1">
      <alignment horizontal="center" vertical="center"/>
    </xf>
    <xf numFmtId="0" fontId="10" fillId="0" borderId="3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3" fontId="15" fillId="0" borderId="0" xfId="1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0" fillId="0" borderId="15" xfId="3" applyNumberFormat="1" applyFont="1" applyFill="1" applyBorder="1" applyAlignment="1" applyProtection="1">
      <alignment horizontal="left" vertical="center" wrapText="1"/>
    </xf>
    <xf numFmtId="0" fontId="10" fillId="0" borderId="14" xfId="5" applyFont="1" applyBorder="1" applyAlignment="1">
      <alignment horizontal="left" vertical="center" wrapText="1"/>
    </xf>
    <xf numFmtId="0" fontId="10" fillId="0" borderId="3" xfId="5" applyFont="1" applyBorder="1" applyAlignment="1">
      <alignment vertical="center"/>
    </xf>
    <xf numFmtId="0" fontId="10" fillId="5" borderId="3" xfId="5" applyFont="1" applyFill="1" applyBorder="1" applyAlignment="1">
      <alignment horizontal="right" vertical="center" wrapText="1"/>
    </xf>
    <xf numFmtId="0" fontId="15" fillId="0" borderId="16" xfId="5" applyFont="1" applyFill="1" applyBorder="1" applyAlignment="1" applyProtection="1">
      <alignment horizontal="center" vertical="center"/>
    </xf>
    <xf numFmtId="0" fontId="15" fillId="5" borderId="3" xfId="5" applyFont="1" applyFill="1" applyBorder="1" applyAlignment="1" applyProtection="1">
      <alignment horizontal="center" vertical="center"/>
    </xf>
    <xf numFmtId="2" fontId="10" fillId="0" borderId="3" xfId="6" applyNumberFormat="1" applyFont="1" applyBorder="1" applyAlignment="1">
      <alignment horizontal="center" vertical="center"/>
    </xf>
    <xf numFmtId="0" fontId="17" fillId="5" borderId="3" xfId="5" applyFont="1" applyFill="1" applyBorder="1" applyAlignment="1">
      <alignment horizontal="center" vertical="center"/>
    </xf>
    <xf numFmtId="2" fontId="10" fillId="0" borderId="3" xfId="5" applyNumberFormat="1" applyFont="1" applyBorder="1" applyAlignment="1">
      <alignment horizontal="center" vertical="center"/>
    </xf>
    <xf numFmtId="0" fontId="10" fillId="5" borderId="3" xfId="0" applyFont="1" applyFill="1" applyBorder="1" applyAlignment="1" applyProtection="1">
      <alignment horizontal="right" vertical="center" wrapText="1"/>
    </xf>
    <xf numFmtId="2" fontId="15" fillId="0" borderId="3" xfId="0" applyNumberFormat="1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/>
    </xf>
    <xf numFmtId="0" fontId="10" fillId="0" borderId="14" xfId="3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right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2" fontId="10" fillId="0" borderId="1" xfId="7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5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1" xfId="3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</xf>
    <xf numFmtId="2" fontId="10" fillId="0" borderId="3" xfId="0" applyNumberFormat="1" applyFont="1" applyFill="1" applyBorder="1" applyAlignment="1" applyProtection="1">
      <alignment horizontal="center" vertical="center" wrapText="1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5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5" fontId="1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5" xfId="0" applyFont="1" applyFill="1" applyBorder="1" applyAlignment="1">
      <alignment horizontal="left" vertical="center" wrapText="1"/>
    </xf>
    <xf numFmtId="0" fontId="10" fillId="0" borderId="4" xfId="5" applyFont="1" applyBorder="1" applyAlignment="1">
      <alignment vertical="center" wrapText="1"/>
    </xf>
    <xf numFmtId="0" fontId="10" fillId="0" borderId="5" xfId="5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0" fillId="0" borderId="3" xfId="5" applyFont="1" applyBorder="1" applyAlignment="1">
      <alignment horizontal="right" vertical="center" wrapText="1"/>
    </xf>
    <xf numFmtId="0" fontId="15" fillId="0" borderId="3" xfId="5" applyFont="1" applyFill="1" applyBorder="1" applyAlignment="1" applyProtection="1">
      <alignment horizontal="center" vertical="center"/>
    </xf>
    <xf numFmtId="2" fontId="10" fillId="0" borderId="3" xfId="6" applyNumberFormat="1" applyFont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 wrapText="1"/>
    </xf>
    <xf numFmtId="0" fontId="10" fillId="0" borderId="14" xfId="5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</xf>
    <xf numFmtId="2" fontId="10" fillId="0" borderId="3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0" fillId="0" borderId="3" xfId="8" applyFont="1" applyFill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164" fontId="10" fillId="0" borderId="3" xfId="9" applyNumberFormat="1" applyFont="1" applyFill="1" applyBorder="1" applyAlignment="1">
      <alignment horizontal="center" vertical="center" wrapText="1"/>
    </xf>
    <xf numFmtId="0" fontId="10" fillId="0" borderId="3" xfId="9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vertical="center"/>
    </xf>
    <xf numFmtId="0" fontId="10" fillId="0" borderId="3" xfId="10" applyFont="1" applyFill="1" applyBorder="1" applyAlignment="1" applyProtection="1">
      <alignment horizontal="center" vertical="center" wrapText="1"/>
    </xf>
    <xf numFmtId="0" fontId="10" fillId="0" borderId="3" xfId="10" applyFont="1" applyFill="1" applyBorder="1" applyAlignment="1" applyProtection="1">
      <alignment horizontal="left" vertical="center" wrapText="1"/>
    </xf>
    <xf numFmtId="0" fontId="10" fillId="0" borderId="3" xfId="10" applyFont="1" applyFill="1" applyBorder="1" applyAlignment="1" applyProtection="1">
      <alignment horizontal="right" vertical="center" wrapText="1"/>
    </xf>
    <xf numFmtId="164" fontId="10" fillId="0" borderId="3" xfId="1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2" borderId="2" xfId="0" applyFont="1" applyFill="1" applyBorder="1" applyAlignment="1" applyProtection="1">
      <alignment horizontal="left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 wrapText="1"/>
    </xf>
    <xf numFmtId="1" fontId="10" fillId="4" borderId="3" xfId="0" applyNumberFormat="1" applyFont="1" applyFill="1" applyBorder="1" applyAlignment="1">
      <alignment vertical="center" wrapText="1"/>
    </xf>
    <xf numFmtId="0" fontId="10" fillId="4" borderId="3" xfId="3" applyFont="1" applyFill="1" applyBorder="1" applyAlignment="1">
      <alignment vertical="center" wrapText="1"/>
    </xf>
    <xf numFmtId="0" fontId="10" fillId="4" borderId="1" xfId="3" applyFont="1" applyFill="1" applyBorder="1" applyAlignment="1">
      <alignment horizontal="right" vertical="center" wrapText="1"/>
    </xf>
    <xf numFmtId="0" fontId="10" fillId="4" borderId="3" xfId="3" applyNumberFormat="1" applyFont="1" applyFill="1" applyBorder="1" applyAlignment="1">
      <alignment horizontal="center" vertical="center" wrapText="1"/>
    </xf>
    <xf numFmtId="2" fontId="10" fillId="4" borderId="3" xfId="0" applyNumberFormat="1" applyFont="1" applyFill="1" applyBorder="1" applyAlignment="1" applyProtection="1">
      <alignment horizontal="center" vertical="center"/>
    </xf>
    <xf numFmtId="164" fontId="10" fillId="4" borderId="3" xfId="0" applyNumberFormat="1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0" fillId="4" borderId="0" xfId="0" applyFont="1" applyFill="1" applyAlignment="1">
      <alignment vertical="center"/>
    </xf>
    <xf numFmtId="2" fontId="10" fillId="4" borderId="3" xfId="1" applyNumberFormat="1" applyFont="1" applyFill="1" applyBorder="1" applyAlignment="1">
      <alignment horizontal="center" vertical="center"/>
    </xf>
    <xf numFmtId="43" fontId="10" fillId="0" borderId="3" xfId="3" applyNumberFormat="1" applyFont="1" applyFill="1" applyBorder="1" applyAlignment="1" applyProtection="1">
      <alignment horizontal="center" vertical="center" wrapText="1"/>
    </xf>
    <xf numFmtId="43" fontId="10" fillId="0" borderId="3" xfId="3" applyNumberFormat="1" applyFont="1" applyFill="1" applyBorder="1" applyAlignment="1" applyProtection="1">
      <alignment vertical="center" wrapText="1"/>
    </xf>
    <xf numFmtId="0" fontId="10" fillId="4" borderId="3" xfId="4" applyNumberFormat="1" applyFont="1" applyFill="1" applyBorder="1" applyAlignment="1">
      <alignment horizontal="left" vertical="center" wrapText="1"/>
    </xf>
    <xf numFmtId="0" fontId="10" fillId="0" borderId="1" xfId="4" applyNumberFormat="1" applyFont="1" applyFill="1" applyBorder="1" applyAlignment="1">
      <alignment horizontal="right" vertical="center" wrapText="1"/>
    </xf>
    <xf numFmtId="1" fontId="10" fillId="0" borderId="3" xfId="4" applyNumberFormat="1" applyFont="1" applyFill="1" applyBorder="1" applyAlignment="1">
      <alignment horizontal="center" vertical="center" wrapText="1"/>
    </xf>
    <xf numFmtId="0" fontId="10" fillId="0" borderId="3" xfId="3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>
      <alignment vertical="center"/>
    </xf>
    <xf numFmtId="0" fontId="10" fillId="0" borderId="3" xfId="4" applyNumberFormat="1" applyFont="1" applyFill="1" applyBorder="1" applyAlignment="1">
      <alignment horizontal="left" vertical="center" wrapText="1"/>
    </xf>
    <xf numFmtId="0" fontId="10" fillId="0" borderId="3" xfId="10" applyFont="1" applyBorder="1" applyAlignment="1">
      <alignment vertical="center"/>
    </xf>
    <xf numFmtId="43" fontId="10" fillId="0" borderId="3" xfId="3" applyNumberFormat="1" applyFont="1" applyFill="1" applyBorder="1" applyAlignment="1" applyProtection="1">
      <alignment horizontal="left" vertical="center" wrapText="1"/>
    </xf>
    <xf numFmtId="0" fontId="10" fillId="0" borderId="3" xfId="10" applyFont="1" applyFill="1" applyBorder="1" applyAlignment="1" applyProtection="1">
      <alignment horizontal="center" vertical="center"/>
    </xf>
    <xf numFmtId="0" fontId="10" fillId="0" borderId="0" xfId="10" applyFont="1" applyBorder="1" applyAlignment="1">
      <alignment horizontal="center" vertical="center"/>
    </xf>
    <xf numFmtId="165" fontId="10" fillId="0" borderId="0" xfId="10" applyNumberFormat="1" applyFont="1" applyAlignment="1">
      <alignment vertical="center"/>
    </xf>
    <xf numFmtId="0" fontId="10" fillId="0" borderId="0" xfId="10" applyFont="1" applyAlignment="1">
      <alignment vertic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left" vertical="center" wrapText="1"/>
    </xf>
    <xf numFmtId="0" fontId="10" fillId="0" borderId="3" xfId="10" applyFont="1" applyFill="1" applyBorder="1" applyAlignment="1" applyProtection="1">
      <alignment vertical="center" wrapText="1"/>
    </xf>
    <xf numFmtId="0" fontId="10" fillId="0" borderId="1" xfId="4" applyFont="1" applyFill="1" applyBorder="1" applyAlignment="1">
      <alignment horizontal="right" vertical="center" wrapText="1"/>
    </xf>
    <xf numFmtId="2" fontId="10" fillId="0" borderId="3" xfId="10" applyNumberFormat="1" applyFont="1" applyFill="1" applyBorder="1" applyAlignment="1" applyProtection="1">
      <alignment horizontal="center" vertical="center"/>
    </xf>
    <xf numFmtId="1" fontId="10" fillId="0" borderId="3" xfId="10" applyNumberFormat="1" applyFont="1" applyBorder="1" applyAlignment="1">
      <alignment horizontal="center"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0" fillId="4" borderId="14" xfId="0" applyFont="1" applyFill="1" applyBorder="1" applyAlignment="1">
      <alignment vertical="center"/>
    </xf>
    <xf numFmtId="0" fontId="10" fillId="0" borderId="14" xfId="5" applyFont="1" applyBorder="1" applyAlignment="1">
      <alignment horizontal="center" vertical="center" wrapText="1"/>
    </xf>
    <xf numFmtId="0" fontId="10" fillId="4" borderId="3" xfId="0" applyFont="1" applyFill="1" applyBorder="1" applyAlignment="1" applyProtection="1">
      <alignment horizontal="left" vertical="center" wrapText="1"/>
    </xf>
    <xf numFmtId="0" fontId="10" fillId="0" borderId="1" xfId="5" applyFont="1" applyBorder="1" applyAlignment="1">
      <alignment horizontal="right" vertical="center" wrapText="1"/>
    </xf>
    <xf numFmtId="1" fontId="10" fillId="0" borderId="3" xfId="0" applyNumberFormat="1" applyFont="1" applyFill="1" applyBorder="1" applyAlignment="1" applyProtection="1">
      <alignment horizontal="center" vertical="center"/>
    </xf>
    <xf numFmtId="2" fontId="10" fillId="0" borderId="3" xfId="5" applyNumberFormat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0" fillId="0" borderId="1" xfId="11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166" fontId="15" fillId="0" borderId="0" xfId="2" applyNumberFormat="1" applyFont="1" applyAlignment="1">
      <alignment vertical="center" wrapText="1"/>
    </xf>
    <xf numFmtId="43" fontId="10" fillId="0" borderId="3" xfId="4" applyNumberFormat="1" applyFont="1" applyFill="1" applyBorder="1" applyAlignment="1">
      <alignment horizontal="center" vertical="center" wrapText="1"/>
    </xf>
    <xf numFmtId="43" fontId="10" fillId="0" borderId="1" xfId="12" applyNumberFormat="1" applyFont="1" applyFill="1" applyBorder="1" applyAlignment="1" applyProtection="1">
      <alignment horizontal="left" vertical="center" wrapText="1"/>
    </xf>
    <xf numFmtId="0" fontId="10" fillId="0" borderId="3" xfId="4" applyNumberFormat="1" applyFont="1" applyFill="1" applyBorder="1" applyAlignment="1">
      <alignment horizontal="right" vertical="center" wrapText="1"/>
    </xf>
    <xf numFmtId="2" fontId="10" fillId="0" borderId="3" xfId="4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/>
    </xf>
    <xf numFmtId="1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2" fontId="10" fillId="0" borderId="0" xfId="0" applyNumberFormat="1" applyFont="1" applyFill="1" applyBorder="1" applyAlignment="1" applyProtection="1">
      <alignment vertical="center"/>
    </xf>
    <xf numFmtId="1" fontId="10" fillId="0" borderId="0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0" fontId="10" fillId="0" borderId="2" xfId="0" applyFont="1" applyFill="1" applyBorder="1" applyAlignment="1">
      <alignment vertical="center" wrapText="1"/>
    </xf>
    <xf numFmtId="39" fontId="10" fillId="0" borderId="3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39" fontId="10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4" fillId="0" borderId="0" xfId="13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vertical="center"/>
    </xf>
    <xf numFmtId="0" fontId="20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3" applyFont="1" applyFill="1" applyAlignment="1">
      <alignment vertical="center"/>
    </xf>
    <xf numFmtId="0" fontId="22" fillId="0" borderId="0" xfId="0" applyFont="1" applyAlignment="1">
      <alignment vertical="center"/>
    </xf>
    <xf numFmtId="167" fontId="23" fillId="0" borderId="0" xfId="1" applyNumberFormat="1" applyFont="1" applyFill="1" applyBorder="1" applyAlignment="1">
      <alignment horizontal="left" vertical="center"/>
    </xf>
    <xf numFmtId="167" fontId="23" fillId="0" borderId="0" xfId="1" applyNumberFormat="1" applyFont="1" applyFill="1" applyBorder="1" applyAlignment="1">
      <alignment horizontal="left" vertical="center"/>
    </xf>
    <xf numFmtId="168" fontId="1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24" fillId="0" borderId="0" xfId="4" applyFont="1" applyFill="1" applyBorder="1" applyAlignment="1" applyProtection="1">
      <alignment vertical="center"/>
    </xf>
    <xf numFmtId="0" fontId="24" fillId="0" borderId="0" xfId="4" applyFont="1" applyFill="1" applyBorder="1" applyAlignment="1" applyProtection="1">
      <alignment horizontal="left" vertical="center"/>
    </xf>
    <xf numFmtId="0" fontId="1" fillId="0" borderId="0" xfId="3" applyFont="1" applyFill="1" applyAlignment="1">
      <alignment vertical="center"/>
    </xf>
    <xf numFmtId="0" fontId="8" fillId="0" borderId="0" xfId="4" applyFont="1" applyFill="1" applyAlignment="1" applyProtection="1">
      <alignment vertical="center"/>
    </xf>
    <xf numFmtId="0" fontId="8" fillId="0" borderId="0" xfId="4" applyFont="1" applyFill="1" applyAlignment="1" applyProtection="1">
      <alignment horizontal="center" vertical="center"/>
    </xf>
    <xf numFmtId="0" fontId="1" fillId="0" borderId="0" xfId="4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4" applyFont="1" applyFill="1" applyAlignment="1">
      <alignment horizontal="left" vertical="center"/>
    </xf>
    <xf numFmtId="0" fontId="24" fillId="0" borderId="0" xfId="4" applyFont="1" applyFill="1" applyBorder="1" applyAlignment="1" applyProtection="1">
      <alignment horizontal="center" vertical="center"/>
    </xf>
    <xf numFmtId="0" fontId="24" fillId="0" borderId="0" xfId="4" applyFont="1" applyFill="1" applyAlignment="1">
      <alignment vertical="center"/>
    </xf>
    <xf numFmtId="0" fontId="22" fillId="0" borderId="0" xfId="4" applyFont="1" applyFill="1" applyAlignment="1">
      <alignment vertical="center"/>
    </xf>
    <xf numFmtId="0" fontId="22" fillId="0" borderId="0" xfId="4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" fillId="0" borderId="0" xfId="3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 applyProtection="1">
      <alignment vertical="center"/>
    </xf>
    <xf numFmtId="0" fontId="10" fillId="2" borderId="8" xfId="0" applyNumberFormat="1" applyFont="1" applyFill="1" applyBorder="1" applyAlignment="1" applyProtection="1">
      <alignment horizontal="left" vertical="center"/>
    </xf>
    <xf numFmtId="0" fontId="2" fillId="2" borderId="5" xfId="0" applyNumberFormat="1" applyFont="1" applyFill="1" applyBorder="1" applyAlignment="1" applyProtection="1">
      <alignment horizontal="left" vertical="center" wrapText="1"/>
    </xf>
    <xf numFmtId="0" fontId="9" fillId="0" borderId="0" xfId="3" applyFont="1" applyFill="1" applyAlignment="1">
      <alignment horizontal="center" vertical="center" wrapText="1"/>
    </xf>
    <xf numFmtId="0" fontId="26" fillId="2" borderId="7" xfId="0" applyNumberFormat="1" applyFont="1" applyFill="1" applyBorder="1" applyAlignment="1" applyProtection="1">
      <alignment vertical="center"/>
    </xf>
    <xf numFmtId="0" fontId="9" fillId="2" borderId="8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12" fillId="2" borderId="12" xfId="0" applyNumberFormat="1" applyFont="1" applyFill="1" applyBorder="1" applyAlignment="1" applyProtection="1">
      <alignment vertical="center"/>
    </xf>
    <xf numFmtId="0" fontId="10" fillId="2" borderId="10" xfId="0" applyNumberFormat="1" applyFont="1" applyFill="1" applyBorder="1" applyAlignment="1" applyProtection="1">
      <alignment vertical="center"/>
    </xf>
    <xf numFmtId="0" fontId="10" fillId="2" borderId="13" xfId="0" applyNumberFormat="1" applyFont="1" applyFill="1" applyBorder="1" applyAlignment="1" applyProtection="1">
      <alignment horizontal="left" vertical="center"/>
    </xf>
    <xf numFmtId="0" fontId="2" fillId="2" borderId="14" xfId="0" applyNumberFormat="1" applyFont="1" applyFill="1" applyBorder="1" applyAlignment="1" applyProtection="1">
      <alignment horizontal="left" vertical="center" wrapText="1"/>
    </xf>
    <xf numFmtId="0" fontId="9" fillId="2" borderId="10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 applyProtection="1">
      <alignment horizontal="left" vertical="center"/>
    </xf>
    <xf numFmtId="0" fontId="10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/>
    </xf>
    <xf numFmtId="0" fontId="2" fillId="2" borderId="5" xfId="0" applyNumberFormat="1" applyFont="1" applyFill="1" applyBorder="1" applyAlignment="1" applyProtection="1">
      <alignment horizontal="left" vertical="center" wrapText="1"/>
    </xf>
    <xf numFmtId="0" fontId="26" fillId="2" borderId="6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vertical="center"/>
    </xf>
    <xf numFmtId="0" fontId="27" fillId="2" borderId="5" xfId="0" applyNumberFormat="1" applyFont="1" applyFill="1" applyBorder="1" applyAlignment="1" applyProtection="1">
      <alignment horizontal="left" vertical="center"/>
    </xf>
    <xf numFmtId="0" fontId="12" fillId="2" borderId="12" xfId="0" applyNumberFormat="1" applyFont="1" applyFill="1" applyBorder="1" applyAlignment="1" applyProtection="1">
      <alignment horizontal="left" vertical="center"/>
    </xf>
    <xf numFmtId="0" fontId="13" fillId="2" borderId="10" xfId="0" applyNumberFormat="1" applyFont="1" applyFill="1" applyBorder="1" applyAlignment="1" applyProtection="1">
      <alignment horizontal="left" vertical="center"/>
    </xf>
    <xf numFmtId="0" fontId="2" fillId="2" borderId="14" xfId="0" applyNumberFormat="1" applyFont="1" applyFill="1" applyBorder="1" applyAlignment="1" applyProtection="1">
      <alignment horizontal="left" vertical="center" wrapText="1"/>
    </xf>
    <xf numFmtId="0" fontId="28" fillId="0" borderId="0" xfId="3" applyFont="1" applyFill="1" applyAlignment="1">
      <alignment vertical="center" wrapText="1"/>
    </xf>
    <xf numFmtId="0" fontId="28" fillId="0" borderId="0" xfId="3" applyFont="1" applyFill="1" applyAlignment="1">
      <alignment horizontal="center" vertical="center" wrapText="1"/>
    </xf>
    <xf numFmtId="0" fontId="27" fillId="2" borderId="14" xfId="0" applyNumberFormat="1" applyFont="1" applyFill="1" applyBorder="1" applyAlignment="1" applyProtection="1">
      <alignment horizontal="left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10" applyFont="1" applyFill="1" applyBorder="1" applyAlignment="1" applyProtection="1">
      <alignment horizontal="center" vertical="center" wrapText="1"/>
    </xf>
    <xf numFmtId="0" fontId="26" fillId="2" borderId="3" xfId="0" applyFont="1" applyFill="1" applyBorder="1" applyAlignment="1" applyProtection="1">
      <alignment horizontal="center" vertical="center" wrapText="1"/>
    </xf>
    <xf numFmtId="0" fontId="2" fillId="2" borderId="14" xfId="10" applyFont="1" applyFill="1" applyBorder="1" applyAlignment="1" applyProtection="1">
      <alignment horizontal="center" vertical="center" wrapText="1"/>
    </xf>
    <xf numFmtId="0" fontId="2" fillId="2" borderId="12" xfId="10" applyFont="1" applyFill="1" applyBorder="1" applyAlignment="1" applyProtection="1">
      <alignment vertical="center" wrapText="1"/>
    </xf>
    <xf numFmtId="0" fontId="2" fillId="2" borderId="3" xfId="1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5" xfId="3" applyNumberFormat="1" applyFont="1" applyFill="1" applyBorder="1" applyAlignment="1" applyProtection="1">
      <alignment horizontal="left" vertical="center" wrapText="1"/>
    </xf>
    <xf numFmtId="1" fontId="10" fillId="0" borderId="14" xfId="14" applyNumberFormat="1" applyFont="1" applyFill="1" applyBorder="1" applyAlignment="1" applyProtection="1">
      <alignment horizontal="center" vertical="center" wrapText="1"/>
    </xf>
    <xf numFmtId="0" fontId="10" fillId="0" borderId="5" xfId="3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left" vertical="center" wrapText="1"/>
    </xf>
    <xf numFmtId="0" fontId="10" fillId="0" borderId="5" xfId="4" applyFont="1" applyFill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right" vertical="center" wrapText="1"/>
    </xf>
    <xf numFmtId="1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2" fontId="10" fillId="0" borderId="5" xfId="1" applyNumberFormat="1" applyFont="1" applyFill="1" applyBorder="1" applyAlignment="1">
      <alignment horizontal="center" vertical="center"/>
    </xf>
    <xf numFmtId="0" fontId="10" fillId="0" borderId="15" xfId="3" applyFont="1" applyFill="1" applyBorder="1" applyAlignment="1" applyProtection="1">
      <alignment horizontal="center" vertical="center" wrapText="1"/>
    </xf>
    <xf numFmtId="0" fontId="10" fillId="0" borderId="14" xfId="3" applyNumberFormat="1" applyFont="1" applyFill="1" applyBorder="1" applyAlignment="1" applyProtection="1">
      <alignment horizontal="left" vertical="center" wrapText="1"/>
    </xf>
    <xf numFmtId="0" fontId="10" fillId="0" borderId="15" xfId="4" applyFont="1" applyFill="1" applyBorder="1" applyAlignment="1">
      <alignment horizontal="left" vertical="center" wrapText="1"/>
    </xf>
    <xf numFmtId="0" fontId="14" fillId="0" borderId="14" xfId="0" applyFont="1" applyFill="1" applyBorder="1" applyAlignment="1" applyProtection="1">
      <alignment horizontal="right" vertical="center" wrapText="1"/>
    </xf>
    <xf numFmtId="1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2" fontId="10" fillId="0" borderId="15" xfId="1" applyNumberFormat="1" applyFont="1" applyFill="1" applyBorder="1" applyAlignment="1">
      <alignment horizontal="center" vertical="center"/>
    </xf>
    <xf numFmtId="0" fontId="10" fillId="0" borderId="14" xfId="3" applyFont="1" applyFill="1" applyBorder="1" applyAlignment="1" applyProtection="1">
      <alignment horizontal="center" vertical="center" wrapText="1"/>
    </xf>
    <xf numFmtId="0" fontId="10" fillId="0" borderId="14" xfId="4" applyFont="1" applyFill="1" applyBorder="1" applyAlignment="1">
      <alignment horizontal="left" vertical="center" wrapText="1"/>
    </xf>
    <xf numFmtId="0" fontId="31" fillId="0" borderId="14" xfId="0" applyFont="1" applyFill="1" applyBorder="1" applyAlignment="1" applyProtection="1">
      <alignment horizontal="right" vertical="center" wrapText="1"/>
    </xf>
    <xf numFmtId="1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2" fontId="10" fillId="0" borderId="14" xfId="1" applyNumberFormat="1" applyFont="1" applyFill="1" applyBorder="1" applyAlignment="1">
      <alignment horizontal="center" vertical="center"/>
    </xf>
    <xf numFmtId="0" fontId="10" fillId="0" borderId="5" xfId="3" applyFont="1" applyFill="1" applyBorder="1" applyAlignment="1" applyProtection="1">
      <alignment horizontal="center" vertical="center" wrapText="1"/>
    </xf>
    <xf numFmtId="0" fontId="10" fillId="0" borderId="5" xfId="4" applyFont="1" applyFill="1" applyBorder="1" applyAlignment="1">
      <alignment horizontal="left" vertical="center" wrapText="1"/>
    </xf>
    <xf numFmtId="2" fontId="10" fillId="0" borderId="5" xfId="4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 applyProtection="1">
      <alignment horizontal="right" vertical="center" wrapText="1"/>
    </xf>
    <xf numFmtId="2" fontId="10" fillId="0" borderId="15" xfId="4" applyNumberFormat="1" applyFont="1" applyFill="1" applyBorder="1" applyAlignment="1">
      <alignment horizontal="center" vertical="center" wrapText="1"/>
    </xf>
    <xf numFmtId="0" fontId="2" fillId="0" borderId="14" xfId="3" applyNumberFormat="1" applyFont="1" applyFill="1" applyBorder="1" applyAlignment="1" applyProtection="1">
      <alignment horizontal="left" vertical="center" wrapText="1"/>
    </xf>
    <xf numFmtId="2" fontId="10" fillId="0" borderId="14" xfId="4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 applyProtection="1">
      <alignment horizontal="center" vertical="center"/>
    </xf>
    <xf numFmtId="43" fontId="10" fillId="0" borderId="0" xfId="3" applyNumberFormat="1" applyFont="1" applyFill="1" applyBorder="1" applyAlignment="1" applyProtection="1">
      <alignment vertical="center"/>
    </xf>
    <xf numFmtId="43" fontId="10" fillId="0" borderId="0" xfId="3" applyNumberFormat="1" applyFont="1" applyFill="1" applyBorder="1" applyAlignment="1" applyProtection="1">
      <alignment horizontal="left" vertical="center"/>
    </xf>
    <xf numFmtId="0" fontId="10" fillId="0" borderId="0" xfId="4" applyNumberFormat="1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1" fillId="0" borderId="0" xfId="3" applyFont="1" applyFill="1" applyAlignment="1">
      <alignment horizontal="left" vertical="center"/>
    </xf>
    <xf numFmtId="0" fontId="10" fillId="0" borderId="0" xfId="0" quotePrefix="1" applyFont="1" applyAlignment="1">
      <alignment vertical="center"/>
    </xf>
    <xf numFmtId="0" fontId="34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67" fontId="35" fillId="0" borderId="0" xfId="1" applyNumberFormat="1" applyFont="1" applyFill="1" applyBorder="1" applyAlignment="1">
      <alignment horizontal="right" vertical="center"/>
    </xf>
  </cellXfs>
  <cellStyles count="23">
    <cellStyle name="Comma" xfId="1" builtinId="3"/>
    <cellStyle name="Comma [0]" xfId="2" builtinId="6"/>
    <cellStyle name="Comma [0] 2" xfId="15"/>
    <cellStyle name="Comma 2" xfId="16"/>
    <cellStyle name="Comma 3" xfId="17"/>
    <cellStyle name="Date" xfId="18"/>
    <cellStyle name="Fixed" xfId="19"/>
    <cellStyle name="Heading1" xfId="20"/>
    <cellStyle name="Heading2" xfId="21"/>
    <cellStyle name="Normal" xfId="0" builtinId="0"/>
    <cellStyle name="Normal 2" xfId="10"/>
    <cellStyle name="Normal 3" xfId="22"/>
    <cellStyle name="Normal_1. KINDERGARTEN" xfId="5"/>
    <cellStyle name="Normal_2. UNIV.DESK HIGH REVISI" xfId="6"/>
    <cellStyle name="Normal_5. FRONTY 061015" xfId="13"/>
    <cellStyle name="Normal_Copy of B3Lpunya ARI1" xfId="3"/>
    <cellStyle name="Normal_Copy of B3Lpunya ARI1_BOM SW OK" xfId="12"/>
    <cellStyle name="Normal_Copy of B3Lpunya ARI1_DSKK MULTY II LOKAL'11" xfId="9"/>
    <cellStyle name="Normal_DOOR PANEL (CLOSED DOOR)" xfId="14"/>
    <cellStyle name="Normal_Taro&amp;Hanako" xfId="7"/>
    <cellStyle name="Normal_Taro&amp;Hanako_Book1" xfId="11"/>
    <cellStyle name="Normal_Taro&amp;Hanako_NEW MODEL CAESAR" xfId="4"/>
    <cellStyle name="Normal_Taro&amp;Hanako_new product 201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204107</xdr:colOff>
      <xdr:row>69</xdr:row>
      <xdr:rowOff>54428</xdr:rowOff>
    </xdr:from>
    <xdr:to>
      <xdr:col>12</xdr:col>
      <xdr:colOff>1921322</xdr:colOff>
      <xdr:row>77</xdr:row>
      <xdr:rowOff>136072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4042571" y="26003249"/>
          <a:ext cx="3703858" cy="1605644"/>
          <a:chOff x="790" y="1231"/>
          <a:chExt cx="270" cy="111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790" y="1231"/>
            <a:ext cx="100" cy="111"/>
            <a:chOff x="790" y="1231"/>
            <a:chExt cx="105" cy="111"/>
          </a:xfrm>
        </xdr:grpSpPr>
        <xdr:sp macro="" textlink="">
          <xdr:nvSpPr>
            <xdr:cNvPr id="12" name="Rectangle 8"/>
            <xdr:cNvSpPr>
              <a:spLocks noChangeArrowheads="1"/>
            </xdr:cNvSpPr>
          </xdr:nvSpPr>
          <xdr:spPr bwMode="auto">
            <a:xfrm>
              <a:off x="790" y="1319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Produk Analyst</a:t>
              </a:r>
            </a:p>
          </xdr:txBody>
        </xdr:sp>
        <xdr:sp macro="" textlink="">
          <xdr:nvSpPr>
            <xdr:cNvPr id="13" name="Rectangle 9"/>
            <xdr:cNvSpPr>
              <a:spLocks noChangeArrowheads="1"/>
            </xdr:cNvSpPr>
          </xdr:nvSpPr>
          <xdr:spPr bwMode="auto">
            <a:xfrm>
              <a:off x="790" y="1254"/>
              <a:ext cx="105" cy="6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Rini</a:t>
              </a:r>
            </a:p>
          </xdr:txBody>
        </xdr:sp>
        <xdr:sp macro="" textlink="">
          <xdr:nvSpPr>
            <xdr:cNvPr id="14" name="Rectangle 10"/>
            <xdr:cNvSpPr>
              <a:spLocks noChangeArrowheads="1"/>
            </xdr:cNvSpPr>
          </xdr:nvSpPr>
          <xdr:spPr bwMode="auto">
            <a:xfrm>
              <a:off x="790" y="1231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Dibuat </a:t>
              </a:r>
            </a:p>
          </xdr:txBody>
        </xdr:sp>
      </xdr:grpSp>
      <xdr:grpSp>
        <xdr:nvGrpSpPr>
          <xdr:cNvPr id="4" name="Group 11"/>
          <xdr:cNvGrpSpPr>
            <a:grpSpLocks/>
          </xdr:cNvGrpSpPr>
        </xdr:nvGrpSpPr>
        <xdr:grpSpPr bwMode="auto">
          <a:xfrm>
            <a:off x="890" y="1231"/>
            <a:ext cx="83" cy="111"/>
            <a:chOff x="890" y="1231"/>
            <a:chExt cx="83" cy="111"/>
          </a:xfrm>
        </xdr:grpSpPr>
        <xdr:sp macro="" textlink="">
          <xdr:nvSpPr>
            <xdr:cNvPr id="9" name="Rectangle 12"/>
            <xdr:cNvSpPr>
              <a:spLocks noChangeArrowheads="1"/>
            </xdr:cNvSpPr>
          </xdr:nvSpPr>
          <xdr:spPr bwMode="auto">
            <a:xfrm>
              <a:off x="890" y="1319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Team Leader</a:t>
              </a:r>
            </a:p>
          </xdr:txBody>
        </xdr:sp>
        <xdr:sp macro="" textlink="">
          <xdr:nvSpPr>
            <xdr:cNvPr id="10" name="Rectangle 13"/>
            <xdr:cNvSpPr>
              <a:spLocks noChangeArrowheads="1"/>
            </xdr:cNvSpPr>
          </xdr:nvSpPr>
          <xdr:spPr bwMode="auto">
            <a:xfrm>
              <a:off x="890" y="1231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Diperiksa </a:t>
              </a:r>
            </a:p>
          </xdr:txBody>
        </xdr:sp>
        <xdr:sp macro="" textlink="">
          <xdr:nvSpPr>
            <xdr:cNvPr id="11" name="Rectangle 14"/>
            <xdr:cNvSpPr>
              <a:spLocks noChangeArrowheads="1"/>
            </xdr:cNvSpPr>
          </xdr:nvSpPr>
          <xdr:spPr bwMode="auto">
            <a:xfrm>
              <a:off x="890" y="1254"/>
              <a:ext cx="83" cy="6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Wahyu</a:t>
              </a:r>
            </a:p>
          </xdr:txBody>
        </xdr:sp>
      </xdr:grpSp>
      <xdr:grpSp>
        <xdr:nvGrpSpPr>
          <xdr:cNvPr id="5" name="Group 15"/>
          <xdr:cNvGrpSpPr>
            <a:grpSpLocks/>
          </xdr:cNvGrpSpPr>
        </xdr:nvGrpSpPr>
        <xdr:grpSpPr bwMode="auto">
          <a:xfrm>
            <a:off x="973" y="1231"/>
            <a:ext cx="87" cy="111"/>
            <a:chOff x="975" y="1231"/>
            <a:chExt cx="87" cy="111"/>
          </a:xfrm>
        </xdr:grpSpPr>
        <xdr:sp macro="" textlink="">
          <xdr:nvSpPr>
            <xdr:cNvPr id="6" name="Rectangle 16"/>
            <xdr:cNvSpPr>
              <a:spLocks noChangeArrowheads="1"/>
            </xdr:cNvSpPr>
          </xdr:nvSpPr>
          <xdr:spPr bwMode="auto">
            <a:xfrm>
              <a:off x="975" y="1319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Sub GL</a:t>
              </a:r>
            </a:p>
          </xdr:txBody>
        </xdr:sp>
        <xdr:sp macro="" textlink="">
          <xdr:nvSpPr>
            <xdr:cNvPr id="7" name="Rectangle 17"/>
            <xdr:cNvSpPr>
              <a:spLocks noChangeArrowheads="1"/>
            </xdr:cNvSpPr>
          </xdr:nvSpPr>
          <xdr:spPr bwMode="auto">
            <a:xfrm>
              <a:off x="975" y="1231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Disetujui </a:t>
              </a:r>
            </a:p>
          </xdr:txBody>
        </xdr:sp>
        <xdr:sp macro="" textlink="">
          <xdr:nvSpPr>
            <xdr:cNvPr id="8" name="Rectangle 18"/>
            <xdr:cNvSpPr>
              <a:spLocks noChangeArrowheads="1"/>
            </xdr:cNvSpPr>
          </xdr:nvSpPr>
          <xdr:spPr bwMode="auto">
            <a:xfrm>
              <a:off x="975" y="1254"/>
              <a:ext cx="87" cy="6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M Rosyidin</a:t>
              </a:r>
            </a:p>
          </xdr:txBody>
        </xdr:sp>
      </xdr:grpSp>
    </xdr:grpSp>
    <xdr:clientData/>
  </xdr:twoCellAnchor>
  <xdr:twoCellAnchor editAs="oneCell">
    <xdr:from>
      <xdr:col>5</xdr:col>
      <xdr:colOff>2371725</xdr:colOff>
      <xdr:row>42</xdr:row>
      <xdr:rowOff>0</xdr:rowOff>
    </xdr:from>
    <xdr:to>
      <xdr:col>5</xdr:col>
      <xdr:colOff>2476500</xdr:colOff>
      <xdr:row>42</xdr:row>
      <xdr:rowOff>276225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7324725" y="154590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285750</xdr:colOff>
      <xdr:row>68</xdr:row>
      <xdr:rowOff>2</xdr:rowOff>
    </xdr:from>
    <xdr:to>
      <xdr:col>1</xdr:col>
      <xdr:colOff>142875</xdr:colOff>
      <xdr:row>69</xdr:row>
      <xdr:rowOff>2</xdr:rowOff>
    </xdr:to>
    <xdr:grpSp>
      <xdr:nvGrpSpPr>
        <xdr:cNvPr id="16" name="Group 38"/>
        <xdr:cNvGrpSpPr>
          <a:grpSpLocks/>
        </xdr:cNvGrpSpPr>
      </xdr:nvGrpSpPr>
      <xdr:grpSpPr bwMode="auto">
        <a:xfrm>
          <a:off x="285750" y="25758323"/>
          <a:ext cx="292554" cy="190500"/>
          <a:chOff x="7" y="2557"/>
          <a:chExt cx="32" cy="40"/>
        </a:xfrm>
      </xdr:grpSpPr>
      <xdr:sp macro="" textlink="">
        <xdr:nvSpPr>
          <xdr:cNvPr id="17" name="AutoShape 24"/>
          <xdr:cNvSpPr>
            <a:spLocks noChangeArrowheads="1"/>
          </xdr:cNvSpPr>
        </xdr:nvSpPr>
        <xdr:spPr bwMode="auto">
          <a:xfrm>
            <a:off x="7" y="2557"/>
            <a:ext cx="32" cy="33"/>
          </a:xfrm>
          <a:prstGeom prst="flowChartExtra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" name="Text Box 25"/>
          <xdr:cNvSpPr txBox="1">
            <a:spLocks noChangeArrowheads="1"/>
          </xdr:cNvSpPr>
        </xdr:nvSpPr>
        <xdr:spPr bwMode="auto">
          <a:xfrm>
            <a:off x="17" y="2565"/>
            <a:ext cx="11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18288" bIns="27432" anchor="ctr" upright="1">
            <a:spAutoFit/>
          </a:bodyPr>
          <a:lstStyle/>
          <a:p>
            <a:pPr algn="ctr" rtl="0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Century Gothic"/>
              </a:rPr>
              <a:t>4</a:t>
            </a:r>
          </a:p>
        </xdr:txBody>
      </xdr:sp>
    </xdr:grpSp>
    <xdr:clientData/>
  </xdr:twoCellAnchor>
  <xdr:twoCellAnchor editAs="oneCell">
    <xdr:from>
      <xdr:col>5</xdr:col>
      <xdr:colOff>2371725</xdr:colOff>
      <xdr:row>18</xdr:row>
      <xdr:rowOff>0</xdr:rowOff>
    </xdr:from>
    <xdr:to>
      <xdr:col>5</xdr:col>
      <xdr:colOff>2476500</xdr:colOff>
      <xdr:row>18</xdr:row>
      <xdr:rowOff>276225</xdr:rowOff>
    </xdr:to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7324725" y="48101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42</xdr:row>
      <xdr:rowOff>0</xdr:rowOff>
    </xdr:from>
    <xdr:to>
      <xdr:col>5</xdr:col>
      <xdr:colOff>2476500</xdr:colOff>
      <xdr:row>42</xdr:row>
      <xdr:rowOff>276225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7324725" y="154590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42</xdr:row>
      <xdr:rowOff>0</xdr:rowOff>
    </xdr:from>
    <xdr:to>
      <xdr:col>5</xdr:col>
      <xdr:colOff>2476500</xdr:colOff>
      <xdr:row>42</xdr:row>
      <xdr:rowOff>276225</xdr:rowOff>
    </xdr:to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7324725" y="154590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42</xdr:row>
      <xdr:rowOff>0</xdr:rowOff>
    </xdr:from>
    <xdr:to>
      <xdr:col>5</xdr:col>
      <xdr:colOff>2476500</xdr:colOff>
      <xdr:row>42</xdr:row>
      <xdr:rowOff>276225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7324725" y="154590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42</xdr:row>
      <xdr:rowOff>0</xdr:rowOff>
    </xdr:from>
    <xdr:to>
      <xdr:col>5</xdr:col>
      <xdr:colOff>2476500</xdr:colOff>
      <xdr:row>42</xdr:row>
      <xdr:rowOff>276225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7324725" y="154590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42</xdr:row>
      <xdr:rowOff>0</xdr:rowOff>
    </xdr:from>
    <xdr:to>
      <xdr:col>5</xdr:col>
      <xdr:colOff>2476500</xdr:colOff>
      <xdr:row>42</xdr:row>
      <xdr:rowOff>276225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7324725" y="154590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42</xdr:row>
      <xdr:rowOff>0</xdr:rowOff>
    </xdr:from>
    <xdr:to>
      <xdr:col>5</xdr:col>
      <xdr:colOff>2476500</xdr:colOff>
      <xdr:row>42</xdr:row>
      <xdr:rowOff>276225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7324725" y="154590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32</xdr:row>
      <xdr:rowOff>0</xdr:rowOff>
    </xdr:from>
    <xdr:to>
      <xdr:col>5</xdr:col>
      <xdr:colOff>2476500</xdr:colOff>
      <xdr:row>32</xdr:row>
      <xdr:rowOff>276225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7324725" y="109442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34</xdr:row>
      <xdr:rowOff>0</xdr:rowOff>
    </xdr:from>
    <xdr:to>
      <xdr:col>5</xdr:col>
      <xdr:colOff>2476500</xdr:colOff>
      <xdr:row>34</xdr:row>
      <xdr:rowOff>276225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7324725" y="117252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42</xdr:row>
      <xdr:rowOff>0</xdr:rowOff>
    </xdr:from>
    <xdr:to>
      <xdr:col>5</xdr:col>
      <xdr:colOff>2476500</xdr:colOff>
      <xdr:row>42</xdr:row>
      <xdr:rowOff>276225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7324725" y="154590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28</xdr:row>
      <xdr:rowOff>0</xdr:rowOff>
    </xdr:from>
    <xdr:to>
      <xdr:col>5</xdr:col>
      <xdr:colOff>2476500</xdr:colOff>
      <xdr:row>28</xdr:row>
      <xdr:rowOff>276225</xdr:rowOff>
    </xdr:to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7324725" y="90297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68036</xdr:colOff>
      <xdr:row>69</xdr:row>
      <xdr:rowOff>40821</xdr:rowOff>
    </xdr:from>
    <xdr:to>
      <xdr:col>7</xdr:col>
      <xdr:colOff>1</xdr:colOff>
      <xdr:row>70</xdr:row>
      <xdr:rowOff>151946</xdr:rowOff>
    </xdr:to>
    <xdr:grpSp>
      <xdr:nvGrpSpPr>
        <xdr:cNvPr id="30" name="Group 129"/>
        <xdr:cNvGrpSpPr>
          <a:grpSpLocks/>
        </xdr:cNvGrpSpPr>
      </xdr:nvGrpSpPr>
      <xdr:grpSpPr bwMode="auto">
        <a:xfrm>
          <a:off x="68036" y="25989642"/>
          <a:ext cx="12559394" cy="301625"/>
          <a:chOff x="0" y="1120"/>
          <a:chExt cx="696" cy="29"/>
        </a:xfrm>
      </xdr:grpSpPr>
      <xdr:sp macro="" textlink="">
        <xdr:nvSpPr>
          <xdr:cNvPr id="31" name="Text Box 93"/>
          <xdr:cNvSpPr txBox="1">
            <a:spLocks noChangeArrowheads="1"/>
          </xdr:cNvSpPr>
        </xdr:nvSpPr>
        <xdr:spPr bwMode="auto">
          <a:xfrm>
            <a:off x="0" y="1120"/>
            <a:ext cx="31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</a:t>
            </a:r>
          </a:p>
        </xdr:txBody>
      </xdr:sp>
      <xdr:sp macro="" textlink="">
        <xdr:nvSpPr>
          <xdr:cNvPr id="32" name="Text Box 94"/>
          <xdr:cNvSpPr txBox="1">
            <a:spLocks noChangeArrowheads="1"/>
          </xdr:cNvSpPr>
        </xdr:nvSpPr>
        <xdr:spPr bwMode="auto">
          <a:xfrm>
            <a:off x="240" y="1120"/>
            <a:ext cx="456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Keterangan</a:t>
            </a: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3" name="Text Box 95"/>
          <xdr:cNvSpPr txBox="1">
            <a:spLocks noChangeArrowheads="1"/>
          </xdr:cNvSpPr>
        </xdr:nvSpPr>
        <xdr:spPr bwMode="auto">
          <a:xfrm>
            <a:off x="116" y="1120"/>
            <a:ext cx="123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No. Tech Info</a:t>
            </a:r>
          </a:p>
        </xdr:txBody>
      </xdr:sp>
      <xdr:sp macro="" textlink="">
        <xdr:nvSpPr>
          <xdr:cNvPr id="34" name="Text Box 96"/>
          <xdr:cNvSpPr txBox="1">
            <a:spLocks noChangeArrowheads="1"/>
          </xdr:cNvSpPr>
        </xdr:nvSpPr>
        <xdr:spPr bwMode="auto">
          <a:xfrm>
            <a:off x="31" y="1120"/>
            <a:ext cx="85" cy="2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Tanggal</a:t>
            </a:r>
          </a:p>
        </xdr:txBody>
      </xdr:sp>
    </xdr:grpSp>
    <xdr:clientData/>
  </xdr:twoCellAnchor>
  <xdr:twoCellAnchor>
    <xdr:from>
      <xdr:col>0</xdr:col>
      <xdr:colOff>68036</xdr:colOff>
      <xdr:row>70</xdr:row>
      <xdr:rowOff>142421</xdr:rowOff>
    </xdr:from>
    <xdr:to>
      <xdr:col>7</xdr:col>
      <xdr:colOff>1</xdr:colOff>
      <xdr:row>73</xdr:row>
      <xdr:rowOff>0</xdr:rowOff>
    </xdr:to>
    <xdr:grpSp>
      <xdr:nvGrpSpPr>
        <xdr:cNvPr id="35" name="Group 130"/>
        <xdr:cNvGrpSpPr>
          <a:grpSpLocks/>
        </xdr:cNvGrpSpPr>
      </xdr:nvGrpSpPr>
      <xdr:grpSpPr bwMode="auto">
        <a:xfrm>
          <a:off x="68036" y="26281742"/>
          <a:ext cx="12559394" cy="429079"/>
          <a:chOff x="0" y="1148"/>
          <a:chExt cx="696" cy="43"/>
        </a:xfrm>
      </xdr:grpSpPr>
      <xdr:sp macro="" textlink="">
        <xdr:nvSpPr>
          <xdr:cNvPr id="36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37" name="Text Box 99"/>
          <xdr:cNvSpPr txBox="1">
            <a:spLocks noChangeArrowheads="1"/>
          </xdr:cNvSpPr>
        </xdr:nvSpPr>
        <xdr:spPr bwMode="auto">
          <a:xfrm>
            <a:off x="116" y="1148"/>
            <a:ext cx="123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12/TI-R&amp;D/Prod/18</a:t>
            </a:r>
          </a:p>
        </xdr:txBody>
      </xdr:sp>
      <xdr:sp macro="" textlink="">
        <xdr:nvSpPr>
          <xdr:cNvPr id="38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spesifikasi bracket joint dari yang awalnya plate 2.3 x 120 x 177 menjadi plate 3.2 x 214 x 145</a:t>
            </a:r>
          </a:p>
        </xdr:txBody>
      </xdr:sp>
      <xdr:sp macro="" textlink="">
        <xdr:nvSpPr>
          <xdr:cNvPr id="39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15/03/2018</a:t>
            </a:r>
          </a:p>
        </xdr:txBody>
      </xdr:sp>
    </xdr:grpSp>
    <xdr:clientData/>
  </xdr:twoCellAnchor>
  <xdr:twoCellAnchor>
    <xdr:from>
      <xdr:col>0</xdr:col>
      <xdr:colOff>68036</xdr:colOff>
      <xdr:row>73</xdr:row>
      <xdr:rowOff>18597</xdr:rowOff>
    </xdr:from>
    <xdr:to>
      <xdr:col>7</xdr:col>
      <xdr:colOff>1</xdr:colOff>
      <xdr:row>74</xdr:row>
      <xdr:rowOff>95251</xdr:rowOff>
    </xdr:to>
    <xdr:grpSp>
      <xdr:nvGrpSpPr>
        <xdr:cNvPr id="40" name="Group 130"/>
        <xdr:cNvGrpSpPr>
          <a:grpSpLocks/>
        </xdr:cNvGrpSpPr>
      </xdr:nvGrpSpPr>
      <xdr:grpSpPr bwMode="auto">
        <a:xfrm>
          <a:off x="68036" y="26729418"/>
          <a:ext cx="12559394" cy="267154"/>
          <a:chOff x="0" y="1148"/>
          <a:chExt cx="696" cy="43"/>
        </a:xfrm>
      </xdr:grpSpPr>
      <xdr:sp macro="" textlink="">
        <xdr:nvSpPr>
          <xdr:cNvPr id="41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</a:t>
            </a:r>
          </a:p>
        </xdr:txBody>
      </xdr:sp>
      <xdr:sp macro="" textlink="">
        <xdr:nvSpPr>
          <xdr:cNvPr id="42" name="Text Box 99"/>
          <xdr:cNvSpPr txBox="1">
            <a:spLocks noChangeArrowheads="1"/>
          </xdr:cNvSpPr>
        </xdr:nvSpPr>
        <xdr:spPr bwMode="auto">
          <a:xfrm>
            <a:off x="116" y="1148"/>
            <a:ext cx="123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11/TI-R&amp;D/Prod/20</a:t>
            </a:r>
          </a:p>
        </xdr:txBody>
      </xdr:sp>
      <xdr:sp macro="" textlink="">
        <xdr:nvSpPr>
          <xdr:cNvPr id="43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Penggunaan</a:t>
            </a:r>
            <a:r>
              <a:rPr lang="en-US" sz="12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plastik corner protector untuk packing assy produk kayu</a:t>
            </a: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4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11/09/2020</a:t>
            </a:r>
          </a:p>
        </xdr:txBody>
      </xdr:sp>
    </xdr:grpSp>
    <xdr:clientData/>
  </xdr:twoCellAnchor>
  <xdr:twoCellAnchor>
    <xdr:from>
      <xdr:col>0</xdr:col>
      <xdr:colOff>68036</xdr:colOff>
      <xdr:row>74</xdr:row>
      <xdr:rowOff>92984</xdr:rowOff>
    </xdr:from>
    <xdr:to>
      <xdr:col>7</xdr:col>
      <xdr:colOff>1</xdr:colOff>
      <xdr:row>76</xdr:row>
      <xdr:rowOff>13609</xdr:rowOff>
    </xdr:to>
    <xdr:grpSp>
      <xdr:nvGrpSpPr>
        <xdr:cNvPr id="45" name="Group 130"/>
        <xdr:cNvGrpSpPr>
          <a:grpSpLocks/>
        </xdr:cNvGrpSpPr>
      </xdr:nvGrpSpPr>
      <xdr:grpSpPr bwMode="auto">
        <a:xfrm>
          <a:off x="68036" y="26994305"/>
          <a:ext cx="12559394" cy="301625"/>
          <a:chOff x="0" y="1148"/>
          <a:chExt cx="696" cy="43"/>
        </a:xfrm>
      </xdr:grpSpPr>
      <xdr:sp macro="" textlink="">
        <xdr:nvSpPr>
          <xdr:cNvPr id="46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</a:t>
            </a:r>
          </a:p>
        </xdr:txBody>
      </xdr:sp>
      <xdr:sp macro="" textlink="">
        <xdr:nvSpPr>
          <xdr:cNvPr id="47" name="Text Box 99"/>
          <xdr:cNvSpPr txBox="1">
            <a:spLocks noChangeArrowheads="1"/>
          </xdr:cNvSpPr>
        </xdr:nvSpPr>
        <xdr:spPr bwMode="auto">
          <a:xfrm>
            <a:off x="116" y="1148"/>
            <a:ext cx="123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16/TI-R&amp;D/Prod/20</a:t>
            </a:r>
          </a:p>
        </xdr:txBody>
      </xdr:sp>
      <xdr:sp macro="" textlink="">
        <xdr:nvSpPr>
          <xdr:cNvPr id="48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</a:t>
            </a:r>
            <a:r>
              <a:rPr lang="en-US" sz="12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packing case Kumi SD/FD </a:t>
            </a: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9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14/12/2020</a:t>
            </a:r>
          </a:p>
        </xdr:txBody>
      </xdr:sp>
    </xdr:grpSp>
    <xdr:clientData/>
  </xdr:twoCellAnchor>
  <xdr:twoCellAnchor>
    <xdr:from>
      <xdr:col>0</xdr:col>
      <xdr:colOff>68036</xdr:colOff>
      <xdr:row>76</xdr:row>
      <xdr:rowOff>23135</xdr:rowOff>
    </xdr:from>
    <xdr:to>
      <xdr:col>7</xdr:col>
      <xdr:colOff>1</xdr:colOff>
      <xdr:row>78</xdr:row>
      <xdr:rowOff>68035</xdr:rowOff>
    </xdr:to>
    <xdr:grpSp>
      <xdr:nvGrpSpPr>
        <xdr:cNvPr id="50" name="Group 130"/>
        <xdr:cNvGrpSpPr>
          <a:grpSpLocks/>
        </xdr:cNvGrpSpPr>
      </xdr:nvGrpSpPr>
      <xdr:grpSpPr bwMode="auto">
        <a:xfrm>
          <a:off x="68036" y="27305456"/>
          <a:ext cx="12559394" cy="425900"/>
          <a:chOff x="0" y="1148"/>
          <a:chExt cx="696" cy="43"/>
        </a:xfrm>
      </xdr:grpSpPr>
      <xdr:sp macro="" textlink="">
        <xdr:nvSpPr>
          <xdr:cNvPr id="51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4</a:t>
            </a:r>
          </a:p>
        </xdr:txBody>
      </xdr:sp>
      <xdr:sp macro="" textlink="">
        <xdr:nvSpPr>
          <xdr:cNvPr id="52" name="Text Box 99"/>
          <xdr:cNvSpPr txBox="1">
            <a:spLocks noChangeArrowheads="1"/>
          </xdr:cNvSpPr>
        </xdr:nvSpPr>
        <xdr:spPr bwMode="auto">
          <a:xfrm>
            <a:off x="116" y="1148"/>
            <a:ext cx="123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17/TI-R&amp;D/Prod/20</a:t>
            </a:r>
          </a:p>
        </xdr:txBody>
      </xdr:sp>
      <xdr:sp macro="" textlink="">
        <xdr:nvSpPr>
          <xdr:cNvPr id="53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</a:t>
            </a:r>
            <a:r>
              <a:rPr lang="en-US" sz="12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bolt meubel for front board dari M6 x 30 menjadi M6 x 25 dan penambahan flange nut M6 sebanyak 4 pcs</a:t>
            </a: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4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14/12/2020</a:t>
            </a:r>
          </a:p>
        </xdr:txBody>
      </xdr:sp>
    </xdr:grpSp>
    <xdr:clientData/>
  </xdr:twoCellAnchor>
  <xdr:twoCellAnchor editAs="oneCell">
    <xdr:from>
      <xdr:col>5</xdr:col>
      <xdr:colOff>2371725</xdr:colOff>
      <xdr:row>47</xdr:row>
      <xdr:rowOff>0</xdr:rowOff>
    </xdr:from>
    <xdr:to>
      <xdr:col>5</xdr:col>
      <xdr:colOff>2476500</xdr:colOff>
      <xdr:row>47</xdr:row>
      <xdr:rowOff>276225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7324725" y="177927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47</xdr:row>
      <xdr:rowOff>0</xdr:rowOff>
    </xdr:from>
    <xdr:to>
      <xdr:col>5</xdr:col>
      <xdr:colOff>2476500</xdr:colOff>
      <xdr:row>47</xdr:row>
      <xdr:rowOff>276225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7324725" y="177927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47</xdr:row>
      <xdr:rowOff>0</xdr:rowOff>
    </xdr:from>
    <xdr:to>
      <xdr:col>5</xdr:col>
      <xdr:colOff>2476500</xdr:colOff>
      <xdr:row>47</xdr:row>
      <xdr:rowOff>276225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7324725" y="177927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47</xdr:row>
      <xdr:rowOff>0</xdr:rowOff>
    </xdr:from>
    <xdr:to>
      <xdr:col>5</xdr:col>
      <xdr:colOff>2476500</xdr:colOff>
      <xdr:row>47</xdr:row>
      <xdr:rowOff>276225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7324725" y="177927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47</xdr:row>
      <xdr:rowOff>0</xdr:rowOff>
    </xdr:from>
    <xdr:to>
      <xdr:col>5</xdr:col>
      <xdr:colOff>2476500</xdr:colOff>
      <xdr:row>47</xdr:row>
      <xdr:rowOff>276225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7324725" y="177927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47</xdr:row>
      <xdr:rowOff>0</xdr:rowOff>
    </xdr:from>
    <xdr:to>
      <xdr:col>5</xdr:col>
      <xdr:colOff>2476500</xdr:colOff>
      <xdr:row>47</xdr:row>
      <xdr:rowOff>276225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7324725" y="177927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47</xdr:row>
      <xdr:rowOff>0</xdr:rowOff>
    </xdr:from>
    <xdr:to>
      <xdr:col>5</xdr:col>
      <xdr:colOff>2476500</xdr:colOff>
      <xdr:row>47</xdr:row>
      <xdr:rowOff>276225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7324725" y="177927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47</xdr:row>
      <xdr:rowOff>0</xdr:rowOff>
    </xdr:from>
    <xdr:to>
      <xdr:col>5</xdr:col>
      <xdr:colOff>2476500</xdr:colOff>
      <xdr:row>47</xdr:row>
      <xdr:rowOff>276225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7324725" y="177927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2371725</xdr:colOff>
      <xdr:row>23</xdr:row>
      <xdr:rowOff>0</xdr:rowOff>
    </xdr:from>
    <xdr:to>
      <xdr:col>5</xdr:col>
      <xdr:colOff>2476500</xdr:colOff>
      <xdr:row>23</xdr:row>
      <xdr:rowOff>276225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7324725" y="687705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68040</xdr:colOff>
      <xdr:row>78</xdr:row>
      <xdr:rowOff>81644</xdr:rowOff>
    </xdr:from>
    <xdr:to>
      <xdr:col>7</xdr:col>
      <xdr:colOff>5</xdr:colOff>
      <xdr:row>80</xdr:row>
      <xdr:rowOff>126544</xdr:rowOff>
    </xdr:to>
    <xdr:grpSp>
      <xdr:nvGrpSpPr>
        <xdr:cNvPr id="65" name="Group 130"/>
        <xdr:cNvGrpSpPr>
          <a:grpSpLocks/>
        </xdr:cNvGrpSpPr>
      </xdr:nvGrpSpPr>
      <xdr:grpSpPr bwMode="auto">
        <a:xfrm>
          <a:off x="68040" y="27744965"/>
          <a:ext cx="12559394" cy="425900"/>
          <a:chOff x="0" y="1148"/>
          <a:chExt cx="696" cy="43"/>
        </a:xfrm>
      </xdr:grpSpPr>
      <xdr:sp macro="" textlink="">
        <xdr:nvSpPr>
          <xdr:cNvPr id="66" name="Text Box 98"/>
          <xdr:cNvSpPr txBox="1">
            <a:spLocks noChangeArrowheads="1"/>
          </xdr:cNvSpPr>
        </xdr:nvSpPr>
        <xdr:spPr bwMode="auto">
          <a:xfrm>
            <a:off x="0" y="1148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5</a:t>
            </a:r>
          </a:p>
        </xdr:txBody>
      </xdr:sp>
      <xdr:sp macro="" textlink="">
        <xdr:nvSpPr>
          <xdr:cNvPr id="67" name="Text Box 99"/>
          <xdr:cNvSpPr txBox="1">
            <a:spLocks noChangeArrowheads="1"/>
          </xdr:cNvSpPr>
        </xdr:nvSpPr>
        <xdr:spPr bwMode="auto">
          <a:xfrm>
            <a:off x="116" y="1148"/>
            <a:ext cx="123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12/TI-R&amp;D/Prod/21</a:t>
            </a:r>
          </a:p>
        </xdr:txBody>
      </xdr:sp>
      <xdr:sp macro="" textlink="">
        <xdr:nvSpPr>
          <xdr:cNvPr id="68" name="Text Box 100"/>
          <xdr:cNvSpPr txBox="1">
            <a:spLocks noChangeArrowheads="1"/>
          </xdr:cNvSpPr>
        </xdr:nvSpPr>
        <xdr:spPr bwMode="auto">
          <a:xfrm>
            <a:off x="240" y="1148"/>
            <a:ext cx="456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</a:t>
            </a:r>
            <a:r>
              <a:rPr lang="en-US" sz="12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frame joint dan front board kumi series</a:t>
            </a: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9" name="Text Box 101"/>
          <xdr:cNvSpPr txBox="1">
            <a:spLocks noChangeArrowheads="1"/>
          </xdr:cNvSpPr>
        </xdr:nvSpPr>
        <xdr:spPr bwMode="auto">
          <a:xfrm>
            <a:off x="31" y="1148"/>
            <a:ext cx="85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23/07/2021</a:t>
            </a:r>
          </a:p>
        </xdr:txBody>
      </xdr:sp>
    </xdr:grpSp>
    <xdr:clientData/>
  </xdr:twoCellAnchor>
  <xdr:twoCellAnchor>
    <xdr:from>
      <xdr:col>0</xdr:col>
      <xdr:colOff>68040</xdr:colOff>
      <xdr:row>80</xdr:row>
      <xdr:rowOff>136072</xdr:rowOff>
    </xdr:from>
    <xdr:to>
      <xdr:col>7</xdr:col>
      <xdr:colOff>0</xdr:colOff>
      <xdr:row>82</xdr:row>
      <xdr:rowOff>120157</xdr:rowOff>
    </xdr:to>
    <xdr:grpSp>
      <xdr:nvGrpSpPr>
        <xdr:cNvPr id="70" name="Group 130"/>
        <xdr:cNvGrpSpPr>
          <a:grpSpLocks/>
        </xdr:cNvGrpSpPr>
      </xdr:nvGrpSpPr>
      <xdr:grpSpPr bwMode="auto">
        <a:xfrm>
          <a:off x="68040" y="28180393"/>
          <a:ext cx="12559389" cy="446728"/>
          <a:chOff x="0" y="1148"/>
          <a:chExt cx="696" cy="45"/>
        </a:xfrm>
      </xdr:grpSpPr>
      <xdr:sp macro="" textlink="">
        <xdr:nvSpPr>
          <xdr:cNvPr id="71" name="Text Box 98"/>
          <xdr:cNvSpPr txBox="1">
            <a:spLocks noChangeArrowheads="1"/>
          </xdr:cNvSpPr>
        </xdr:nvSpPr>
        <xdr:spPr bwMode="auto">
          <a:xfrm>
            <a:off x="0" y="1148"/>
            <a:ext cx="31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6</a:t>
            </a:r>
          </a:p>
        </xdr:txBody>
      </xdr:sp>
      <xdr:sp macro="" textlink="">
        <xdr:nvSpPr>
          <xdr:cNvPr id="72" name="Text Box 99"/>
          <xdr:cNvSpPr txBox="1">
            <a:spLocks noChangeArrowheads="1"/>
          </xdr:cNvSpPr>
        </xdr:nvSpPr>
        <xdr:spPr bwMode="auto">
          <a:xfrm>
            <a:off x="116" y="1148"/>
            <a:ext cx="124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/>
                <a:cs typeface="Arial"/>
              </a:rPr>
              <a:t>29/TI-R&amp;D/Prod/24</a:t>
            </a:r>
          </a:p>
        </xdr:txBody>
      </xdr:sp>
      <xdr:sp macro="" textlink="">
        <xdr:nvSpPr>
          <xdr:cNvPr id="73" name="Text Box 100"/>
          <xdr:cNvSpPr txBox="1">
            <a:spLocks noChangeArrowheads="1"/>
          </xdr:cNvSpPr>
        </xdr:nvSpPr>
        <xdr:spPr bwMode="auto">
          <a:xfrm>
            <a:off x="240" y="1148"/>
            <a:ext cx="456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/>
                <a:cs typeface="Arial"/>
              </a:rPr>
              <a:t>Perubahan</a:t>
            </a:r>
            <a:r>
              <a:rPr lang="en-US" sz="11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packing tape coklat menjadi lakban bening printing Chitose</a:t>
            </a:r>
            <a:endParaRPr lang="en-US" sz="11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4" name="Text Box 101"/>
          <xdr:cNvSpPr txBox="1">
            <a:spLocks noChangeArrowheads="1"/>
          </xdr:cNvSpPr>
        </xdr:nvSpPr>
        <xdr:spPr bwMode="auto">
          <a:xfrm>
            <a:off x="31" y="1148"/>
            <a:ext cx="85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/>
                <a:cs typeface="Arial"/>
              </a:rPr>
              <a:t>18/12/2024</a:t>
            </a:r>
          </a:p>
        </xdr:txBody>
      </xdr:sp>
    </xdr:grpSp>
    <xdr:clientData/>
  </xdr:twoCellAnchor>
  <xdr:twoCellAnchor>
    <xdr:from>
      <xdr:col>0</xdr:col>
      <xdr:colOff>68035</xdr:colOff>
      <xdr:row>82</xdr:row>
      <xdr:rowOff>95251</xdr:rowOff>
    </xdr:from>
    <xdr:to>
      <xdr:col>7</xdr:col>
      <xdr:colOff>0</xdr:colOff>
      <xdr:row>85</xdr:row>
      <xdr:rowOff>52122</xdr:rowOff>
    </xdr:to>
    <xdr:grpSp>
      <xdr:nvGrpSpPr>
        <xdr:cNvPr id="75" name="Group 130"/>
        <xdr:cNvGrpSpPr>
          <a:grpSpLocks/>
        </xdr:cNvGrpSpPr>
      </xdr:nvGrpSpPr>
      <xdr:grpSpPr bwMode="auto">
        <a:xfrm>
          <a:off x="68035" y="28602215"/>
          <a:ext cx="12559394" cy="446728"/>
          <a:chOff x="0" y="1148"/>
          <a:chExt cx="696" cy="45"/>
        </a:xfrm>
      </xdr:grpSpPr>
      <xdr:sp macro="" textlink="">
        <xdr:nvSpPr>
          <xdr:cNvPr id="76" name="Text Box 98"/>
          <xdr:cNvSpPr txBox="1">
            <a:spLocks noChangeArrowheads="1"/>
          </xdr:cNvSpPr>
        </xdr:nvSpPr>
        <xdr:spPr bwMode="auto">
          <a:xfrm>
            <a:off x="0" y="1148"/>
            <a:ext cx="31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</a:t>
            </a:r>
          </a:p>
        </xdr:txBody>
      </xdr:sp>
      <xdr:sp macro="" textlink="">
        <xdr:nvSpPr>
          <xdr:cNvPr id="77" name="Text Box 99"/>
          <xdr:cNvSpPr txBox="1">
            <a:spLocks noChangeArrowheads="1"/>
          </xdr:cNvSpPr>
        </xdr:nvSpPr>
        <xdr:spPr bwMode="auto">
          <a:xfrm>
            <a:off x="116" y="1148"/>
            <a:ext cx="124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/>
                <a:cs typeface="Arial"/>
              </a:rPr>
              <a:t>/TI-R&amp;D/Prod/25</a:t>
            </a:r>
          </a:p>
        </xdr:txBody>
      </xdr:sp>
      <xdr:sp macro="" textlink="">
        <xdr:nvSpPr>
          <xdr:cNvPr id="78" name="Text Box 100"/>
          <xdr:cNvSpPr txBox="1">
            <a:spLocks noChangeArrowheads="1"/>
          </xdr:cNvSpPr>
        </xdr:nvSpPr>
        <xdr:spPr bwMode="auto">
          <a:xfrm>
            <a:off x="240" y="1148"/>
            <a:ext cx="456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/>
                <a:cs typeface="Arial"/>
              </a:rPr>
              <a:t>Perubahan panjang pipa 50/25 x 1.2 karena ada perubahan proses pipa yang awalnya cutting size menjadi laser cutting</a:t>
            </a:r>
          </a:p>
        </xdr:txBody>
      </xdr:sp>
      <xdr:sp macro="" textlink="">
        <xdr:nvSpPr>
          <xdr:cNvPr id="79" name="Text Box 101"/>
          <xdr:cNvSpPr txBox="1">
            <a:spLocks noChangeArrowheads="1"/>
          </xdr:cNvSpPr>
        </xdr:nvSpPr>
        <xdr:spPr bwMode="auto">
          <a:xfrm>
            <a:off x="31" y="1148"/>
            <a:ext cx="85" cy="45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/>
                <a:cs typeface="Arial"/>
              </a:rPr>
              <a:t>06/05/2025</a:t>
            </a:r>
          </a:p>
        </xdr:txBody>
      </xdr:sp>
    </xdr:grpSp>
    <xdr:clientData/>
  </xdr:twoCellAnchor>
  <xdr:twoCellAnchor editAs="oneCell">
    <xdr:from>
      <xdr:col>10</xdr:col>
      <xdr:colOff>979715</xdr:colOff>
      <xdr:row>0</xdr:row>
      <xdr:rowOff>95250</xdr:rowOff>
    </xdr:from>
    <xdr:to>
      <xdr:col>12</xdr:col>
      <xdr:colOff>1905001</xdr:colOff>
      <xdr:row>7</xdr:row>
      <xdr:rowOff>118663</xdr:rowOff>
    </xdr:to>
    <xdr:pic>
      <xdr:nvPicPr>
        <xdr:cNvPr id="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5201" t="40588" r="43742" b="19382"/>
        <a:stretch>
          <a:fillRect/>
        </a:stretch>
      </xdr:blipFill>
      <xdr:spPr bwMode="auto">
        <a:xfrm>
          <a:off x="15498536" y="95250"/>
          <a:ext cx="2231572" cy="16154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_Data\DOC%20RNI\MY%20JOBS\DAFTAR%20STANDAR%20KOMPONEN%20ALL\DSKK%20REGULER%20VERSI%20SAP\WORKING%20MEETING\TABLE\3.%20KUMI%20SERIES%20(PIPA%20LASER%20CUTT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MI SD"/>
      <sheetName val="TABLE SD"/>
      <sheetName val="KUMI MD"/>
      <sheetName val="TABLE MD"/>
      <sheetName val="KUMI ED"/>
      <sheetName val="TABLE ED"/>
      <sheetName val="KUMI FD"/>
      <sheetName val="TABLE F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P95"/>
  <sheetViews>
    <sheetView showGridLines="0" tabSelected="1" view="pageBreakPreview" zoomScale="70" zoomScaleNormal="75" zoomScaleSheetLayoutView="70" workbookViewId="0">
      <selection activeCell="J7" sqref="J7"/>
    </sheetView>
  </sheetViews>
  <sheetFormatPr defaultColWidth="10.7109375" defaultRowHeight="12.75" x14ac:dyDescent="0.2"/>
  <cols>
    <col min="1" max="1" width="6.5703125" style="2" customWidth="1"/>
    <col min="2" max="2" width="17.28515625" style="2" customWidth="1"/>
    <col min="3" max="3" width="15.42578125" style="2" customWidth="1"/>
    <col min="4" max="4" width="17.28515625" style="2" customWidth="1"/>
    <col min="5" max="5" width="17.7109375" style="2" customWidth="1"/>
    <col min="6" max="6" width="41.85546875" style="2" customWidth="1"/>
    <col min="7" max="7" width="73" style="2" customWidth="1"/>
    <col min="8" max="8" width="11" style="2" customWidth="1"/>
    <col min="9" max="9" width="7.140625" style="2" customWidth="1"/>
    <col min="10" max="10" width="10.140625" style="3" customWidth="1"/>
    <col min="11" max="11" width="19.5703125" style="2" customWidth="1"/>
    <col min="12" max="12" width="13.42578125" style="2" hidden="1" customWidth="1"/>
    <col min="13" max="13" width="31.5703125" style="2" customWidth="1"/>
    <col min="14" max="14" width="10.7109375" style="2" customWidth="1"/>
    <col min="15" max="16384" width="10.7109375" style="2"/>
  </cols>
  <sheetData>
    <row r="1" spans="1:14" ht="18" x14ac:dyDescent="0.2">
      <c r="A1" s="1" t="s">
        <v>0</v>
      </c>
      <c r="B1" s="1"/>
      <c r="C1" s="1"/>
      <c r="D1" s="1"/>
      <c r="E1" s="1"/>
      <c r="F1" s="1"/>
      <c r="G1" s="1"/>
    </row>
    <row r="2" spans="1:14" ht="20.100000000000001" customHeight="1" x14ac:dyDescent="0.2">
      <c r="A2" s="4" t="s">
        <v>1</v>
      </c>
      <c r="B2" s="4"/>
      <c r="C2" s="4"/>
      <c r="D2" s="4"/>
      <c r="E2" s="4"/>
      <c r="F2" s="4"/>
      <c r="G2" s="4"/>
    </row>
    <row r="3" spans="1:14" s="5" customFormat="1" ht="20.100000000000001" customHeight="1" x14ac:dyDescent="0.2">
      <c r="B3" s="6"/>
      <c r="C3" s="6"/>
      <c r="D3" s="6"/>
      <c r="E3" s="6"/>
      <c r="F3" s="7"/>
      <c r="J3" s="8"/>
    </row>
    <row r="4" spans="1:14" s="10" customFormat="1" ht="20.100000000000001" customHeight="1" x14ac:dyDescent="0.2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s="10" customFormat="1" ht="20.100000000000001" customHeight="1" x14ac:dyDescent="0.2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ht="15" customHeight="1" x14ac:dyDescent="0.2">
      <c r="A6" s="12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4" ht="15" customHeight="1" x14ac:dyDescent="0.2">
      <c r="A7" s="13"/>
      <c r="B7" s="14"/>
      <c r="C7" s="14"/>
      <c r="D7" s="14"/>
      <c r="E7" s="14"/>
    </row>
    <row r="8" spans="1:14" ht="15" customHeight="1" x14ac:dyDescent="0.2">
      <c r="A8" s="13"/>
      <c r="B8" s="14"/>
      <c r="C8" s="14"/>
      <c r="D8" s="14"/>
      <c r="E8" s="14"/>
    </row>
    <row r="9" spans="1:14" s="19" customFormat="1" ht="24.95" customHeight="1" x14ac:dyDescent="0.2">
      <c r="A9" s="15" t="s">
        <v>5</v>
      </c>
      <c r="B9" s="16"/>
      <c r="C9" s="16"/>
      <c r="D9" s="16"/>
      <c r="E9" s="17" t="s">
        <v>6</v>
      </c>
      <c r="F9" s="17"/>
      <c r="G9" s="18"/>
      <c r="J9" s="15" t="s">
        <v>7</v>
      </c>
      <c r="K9" s="20"/>
      <c r="L9" s="21"/>
      <c r="M9" s="22" t="s">
        <v>8</v>
      </c>
      <c r="N9" s="23"/>
    </row>
    <row r="10" spans="1:14" s="28" customFormat="1" ht="24.95" customHeight="1" x14ac:dyDescent="0.2">
      <c r="A10" s="24" t="s">
        <v>9</v>
      </c>
      <c r="B10" s="25"/>
      <c r="C10" s="25"/>
      <c r="D10" s="26"/>
      <c r="E10" s="27" t="s">
        <v>10</v>
      </c>
      <c r="F10" s="27"/>
      <c r="G10" s="18"/>
      <c r="J10" s="15" t="s">
        <v>11</v>
      </c>
      <c r="K10" s="20"/>
      <c r="L10" s="29"/>
      <c r="M10" s="30" t="s">
        <v>12</v>
      </c>
      <c r="N10" s="23"/>
    </row>
    <row r="11" spans="1:14" s="28" customFormat="1" ht="24.95" customHeight="1" x14ac:dyDescent="0.2">
      <c r="A11" s="31"/>
      <c r="B11" s="32"/>
      <c r="C11" s="32"/>
      <c r="D11" s="33"/>
      <c r="E11" s="27" t="s">
        <v>13</v>
      </c>
      <c r="F11" s="27"/>
      <c r="G11" s="18"/>
      <c r="J11" s="34"/>
      <c r="K11" s="35"/>
      <c r="L11" s="36"/>
      <c r="M11" s="34"/>
      <c r="N11" s="37"/>
    </row>
    <row r="12" spans="1:14" s="28" customFormat="1" ht="24.95" customHeight="1" x14ac:dyDescent="0.2">
      <c r="A12" s="31"/>
      <c r="B12" s="32"/>
      <c r="C12" s="32"/>
      <c r="D12" s="33"/>
      <c r="E12" s="27" t="s">
        <v>14</v>
      </c>
      <c r="F12" s="27"/>
      <c r="G12" s="18"/>
      <c r="J12" s="34"/>
      <c r="K12" s="35"/>
      <c r="L12" s="36"/>
      <c r="M12" s="34"/>
      <c r="N12" s="37"/>
    </row>
    <row r="13" spans="1:14" s="28" customFormat="1" ht="24.95" customHeight="1" x14ac:dyDescent="0.2">
      <c r="A13" s="38"/>
      <c r="B13" s="39"/>
      <c r="C13" s="39"/>
      <c r="D13" s="40"/>
      <c r="E13" s="27" t="s">
        <v>15</v>
      </c>
      <c r="F13" s="27"/>
      <c r="G13" s="18"/>
      <c r="J13" s="34"/>
      <c r="K13" s="35"/>
      <c r="L13" s="36"/>
      <c r="M13" s="34"/>
      <c r="N13" s="37"/>
    </row>
    <row r="14" spans="1:14" s="19" customFormat="1" ht="24.95" customHeight="1" x14ac:dyDescent="0.2">
      <c r="A14" s="15" t="s">
        <v>16</v>
      </c>
      <c r="B14" s="16"/>
      <c r="C14" s="16"/>
      <c r="D14" s="16"/>
      <c r="E14" s="27" t="s">
        <v>17</v>
      </c>
      <c r="F14" s="27"/>
      <c r="G14" s="18"/>
      <c r="H14" s="41"/>
      <c r="I14" s="41"/>
      <c r="J14" s="42"/>
      <c r="K14" s="42"/>
      <c r="L14" s="42"/>
      <c r="M14" s="42"/>
      <c r="N14" s="37"/>
    </row>
    <row r="15" spans="1:14" s="19" customFormat="1" ht="6" customHeight="1" x14ac:dyDescent="0.2">
      <c r="A15" s="43"/>
      <c r="B15" s="44"/>
      <c r="C15" s="44"/>
      <c r="D15" s="44"/>
      <c r="E15" s="44"/>
      <c r="F15" s="45"/>
      <c r="G15" s="46"/>
      <c r="H15" s="47"/>
      <c r="I15" s="48"/>
      <c r="J15" s="49"/>
      <c r="K15" s="50"/>
      <c r="L15" s="50"/>
      <c r="M15" s="51"/>
      <c r="N15" s="51"/>
    </row>
    <row r="16" spans="1:14" s="28" customFormat="1" ht="39" customHeight="1" x14ac:dyDescent="0.2">
      <c r="A16" s="52" t="s">
        <v>18</v>
      </c>
      <c r="B16" s="52" t="s">
        <v>19</v>
      </c>
      <c r="C16" s="52"/>
      <c r="D16" s="52"/>
      <c r="E16" s="52"/>
      <c r="F16" s="52" t="s">
        <v>20</v>
      </c>
      <c r="G16" s="52" t="s">
        <v>21</v>
      </c>
      <c r="H16" s="52" t="s">
        <v>22</v>
      </c>
      <c r="I16" s="52"/>
      <c r="J16" s="52" t="s">
        <v>23</v>
      </c>
      <c r="K16" s="53" t="s">
        <v>24</v>
      </c>
      <c r="L16" s="52" t="s">
        <v>25</v>
      </c>
      <c r="M16" s="52" t="s">
        <v>26</v>
      </c>
      <c r="N16" s="54"/>
    </row>
    <row r="17" spans="1:16" s="19" customFormat="1" ht="24.95" customHeight="1" x14ac:dyDescent="0.2">
      <c r="A17" s="52"/>
      <c r="B17" s="55" t="s">
        <v>27</v>
      </c>
      <c r="C17" s="55"/>
      <c r="D17" s="56" t="s">
        <v>28</v>
      </c>
      <c r="E17" s="57" t="s">
        <v>29</v>
      </c>
      <c r="F17" s="52"/>
      <c r="G17" s="52"/>
      <c r="H17" s="52"/>
      <c r="I17" s="52"/>
      <c r="J17" s="52"/>
      <c r="K17" s="58" t="s">
        <v>30</v>
      </c>
      <c r="L17" s="52"/>
      <c r="M17" s="52"/>
      <c r="N17" s="54"/>
    </row>
    <row r="18" spans="1:16" s="64" customFormat="1" ht="20.100000000000001" customHeight="1" x14ac:dyDescent="0.2">
      <c r="A18" s="59" t="s">
        <v>31</v>
      </c>
      <c r="B18" s="60" t="s">
        <v>32</v>
      </c>
      <c r="C18" s="61"/>
      <c r="D18" s="61"/>
      <c r="E18" s="61"/>
      <c r="F18" s="59" t="s">
        <v>33</v>
      </c>
      <c r="G18" s="59" t="s">
        <v>34</v>
      </c>
      <c r="H18" s="59" t="s">
        <v>35</v>
      </c>
      <c r="I18" s="59" t="s">
        <v>36</v>
      </c>
      <c r="J18" s="62" t="s">
        <v>37</v>
      </c>
      <c r="K18" s="62" t="s">
        <v>38</v>
      </c>
      <c r="L18" s="62"/>
      <c r="M18" s="59" t="s">
        <v>39</v>
      </c>
      <c r="N18" s="63"/>
    </row>
    <row r="19" spans="1:16" s="71" customFormat="1" ht="24.95" customHeight="1" x14ac:dyDescent="0.2">
      <c r="A19" s="65"/>
      <c r="B19" s="66"/>
      <c r="C19" s="66"/>
      <c r="D19" s="66"/>
      <c r="E19" s="66"/>
      <c r="F19" s="67" t="s">
        <v>40</v>
      </c>
      <c r="G19" s="66"/>
      <c r="H19" s="68">
        <v>1</v>
      </c>
      <c r="I19" s="66"/>
      <c r="J19" s="66"/>
      <c r="K19" s="66"/>
      <c r="L19" s="66"/>
      <c r="M19" s="69"/>
      <c r="N19" s="70"/>
    </row>
    <row r="20" spans="1:16" s="84" customFormat="1" ht="34.5" customHeight="1" x14ac:dyDescent="0.2">
      <c r="A20" s="72">
        <v>1</v>
      </c>
      <c r="B20" s="73" t="s">
        <v>41</v>
      </c>
      <c r="C20" s="73" t="s">
        <v>42</v>
      </c>
      <c r="D20" s="74"/>
      <c r="E20" s="75" t="s">
        <v>43</v>
      </c>
      <c r="F20" s="76" t="s">
        <v>44</v>
      </c>
      <c r="G20" s="77" t="s">
        <v>45</v>
      </c>
      <c r="H20" s="78">
        <v>1</v>
      </c>
      <c r="I20" s="78" t="s">
        <v>46</v>
      </c>
      <c r="J20" s="79">
        <f>(47.8-1.2)*1.2*2550*0.02466/1000</f>
        <v>3.5164173600000002</v>
      </c>
      <c r="K20" s="79">
        <f>3.14*47.8*2550/10000*H20</f>
        <v>38.27346</v>
      </c>
      <c r="L20" s="80">
        <f>((50+25)*2*2*H20)</f>
        <v>300</v>
      </c>
      <c r="M20" s="81" t="s">
        <v>47</v>
      </c>
      <c r="N20" s="82"/>
      <c r="O20" s="82"/>
      <c r="P20" s="83"/>
    </row>
    <row r="21" spans="1:16" s="84" customFormat="1" ht="34.5" customHeight="1" x14ac:dyDescent="0.2">
      <c r="A21" s="72">
        <f>A20+1</f>
        <v>2</v>
      </c>
      <c r="B21" s="85"/>
      <c r="C21" s="85"/>
      <c r="D21" s="86" t="s">
        <v>48</v>
      </c>
      <c r="E21" s="86" t="s">
        <v>49</v>
      </c>
      <c r="F21" s="87" t="s">
        <v>50</v>
      </c>
      <c r="G21" s="88" t="s">
        <v>51</v>
      </c>
      <c r="H21" s="89">
        <f>2*H19</f>
        <v>2</v>
      </c>
      <c r="I21" s="90" t="s">
        <v>46</v>
      </c>
      <c r="J21" s="91">
        <f>2.3*24*24*7.85/1000000*H21</f>
        <v>2.0799359999999996E-2</v>
      </c>
      <c r="K21" s="91">
        <f>24*24*2/10000*H21</f>
        <v>0.23039999999999999</v>
      </c>
      <c r="L21" s="92">
        <f>7*2*H21</f>
        <v>28</v>
      </c>
      <c r="M21" s="93" t="s">
        <v>52</v>
      </c>
      <c r="N21" s="82"/>
      <c r="O21" s="82"/>
      <c r="P21" s="83"/>
    </row>
    <row r="22" spans="1:16" s="84" customFormat="1" ht="34.5" customHeight="1" x14ac:dyDescent="0.2">
      <c r="A22" s="72">
        <f t="shared" ref="A22:A23" si="0">A21+1</f>
        <v>3</v>
      </c>
      <c r="B22" s="85"/>
      <c r="C22" s="85"/>
      <c r="D22" s="75" t="s">
        <v>53</v>
      </c>
      <c r="E22" s="75" t="s">
        <v>54</v>
      </c>
      <c r="F22" s="76" t="s">
        <v>55</v>
      </c>
      <c r="G22" s="94" t="s">
        <v>56</v>
      </c>
      <c r="H22" s="89">
        <f>2*H19</f>
        <v>2</v>
      </c>
      <c r="I22" s="78" t="s">
        <v>46</v>
      </c>
      <c r="J22" s="95">
        <f>62*110*2.5*7.85/1000000</f>
        <v>0.1338425</v>
      </c>
      <c r="K22" s="95">
        <f>62*110*2/10000*H22</f>
        <v>2.7280000000000002</v>
      </c>
      <c r="L22" s="96">
        <f>10*4*H22</f>
        <v>80</v>
      </c>
      <c r="M22" s="81" t="s">
        <v>57</v>
      </c>
      <c r="N22" s="82"/>
      <c r="O22" s="82"/>
      <c r="P22" s="83"/>
    </row>
    <row r="23" spans="1:16" s="84" customFormat="1" ht="34.5" customHeight="1" x14ac:dyDescent="0.2">
      <c r="A23" s="72">
        <f t="shared" si="0"/>
        <v>4</v>
      </c>
      <c r="B23" s="97"/>
      <c r="C23" s="97"/>
      <c r="D23" s="98" t="s">
        <v>58</v>
      </c>
      <c r="E23" s="98" t="s">
        <v>59</v>
      </c>
      <c r="F23" s="99" t="s">
        <v>60</v>
      </c>
      <c r="G23" s="100" t="s">
        <v>61</v>
      </c>
      <c r="H23" s="89">
        <f>2*H19</f>
        <v>2</v>
      </c>
      <c r="I23" s="101" t="s">
        <v>46</v>
      </c>
      <c r="J23" s="102">
        <f>20*25*2.3*7.85/1000000</f>
        <v>9.0275000000000008E-3</v>
      </c>
      <c r="K23" s="103">
        <f>2*25*20/10000*H23</f>
        <v>0.2</v>
      </c>
      <c r="L23" s="103" t="s">
        <v>62</v>
      </c>
      <c r="M23" s="101" t="s">
        <v>57</v>
      </c>
      <c r="N23" s="82"/>
      <c r="O23" s="82"/>
      <c r="P23" s="83"/>
    </row>
    <row r="24" spans="1:16" s="71" customFormat="1" ht="24.95" customHeight="1" x14ac:dyDescent="0.2">
      <c r="A24" s="65"/>
      <c r="B24" s="66"/>
      <c r="C24" s="66"/>
      <c r="D24" s="66"/>
      <c r="E24" s="66"/>
      <c r="F24" s="67" t="s">
        <v>63</v>
      </c>
      <c r="G24" s="66"/>
      <c r="H24" s="68">
        <v>1</v>
      </c>
      <c r="I24" s="66"/>
      <c r="J24" s="66"/>
      <c r="K24" s="66"/>
      <c r="L24" s="66"/>
      <c r="M24" s="69"/>
      <c r="N24" s="70"/>
    </row>
    <row r="25" spans="1:16" s="84" customFormat="1" ht="36" x14ac:dyDescent="0.2">
      <c r="A25" s="104">
        <f>A23+1</f>
        <v>5</v>
      </c>
      <c r="B25" s="73" t="s">
        <v>64</v>
      </c>
      <c r="C25" s="73" t="s">
        <v>65</v>
      </c>
      <c r="D25" s="75"/>
      <c r="E25" s="75" t="s">
        <v>43</v>
      </c>
      <c r="F25" s="76" t="s">
        <v>66</v>
      </c>
      <c r="G25" s="77" t="s">
        <v>45</v>
      </c>
      <c r="H25" s="78">
        <v>1</v>
      </c>
      <c r="I25" s="78" t="s">
        <v>46</v>
      </c>
      <c r="J25" s="79">
        <f>(47.8-1.2)*1.2*2550*0.02466/1000</f>
        <v>3.5164173600000002</v>
      </c>
      <c r="K25" s="79">
        <f>3.14*47.8*2550/10000*H25</f>
        <v>38.27346</v>
      </c>
      <c r="L25" s="80">
        <f>((50+25)*2*2*H25)</f>
        <v>300</v>
      </c>
      <c r="M25" s="81" t="s">
        <v>47</v>
      </c>
      <c r="N25" s="82"/>
      <c r="O25" s="82"/>
      <c r="P25" s="83"/>
    </row>
    <row r="26" spans="1:16" s="84" customFormat="1" ht="36" customHeight="1" x14ac:dyDescent="0.2">
      <c r="A26" s="72">
        <f>A25+1</f>
        <v>6</v>
      </c>
      <c r="B26" s="85"/>
      <c r="C26" s="85"/>
      <c r="D26" s="86" t="s">
        <v>48</v>
      </c>
      <c r="E26" s="86" t="s">
        <v>49</v>
      </c>
      <c r="F26" s="87" t="s">
        <v>50</v>
      </c>
      <c r="G26" s="88" t="s">
        <v>51</v>
      </c>
      <c r="H26" s="89">
        <f>2*H24</f>
        <v>2</v>
      </c>
      <c r="I26" s="90" t="s">
        <v>46</v>
      </c>
      <c r="J26" s="91">
        <f>2.3*24*24*7.85/1000000*H26</f>
        <v>2.0799359999999996E-2</v>
      </c>
      <c r="K26" s="91">
        <f>24*24*2/10000*H26</f>
        <v>0.23039999999999999</v>
      </c>
      <c r="L26" s="92">
        <f>7*2*H26</f>
        <v>28</v>
      </c>
      <c r="M26" s="93" t="s">
        <v>52</v>
      </c>
      <c r="N26" s="82"/>
      <c r="O26" s="82"/>
      <c r="P26" s="83"/>
    </row>
    <row r="27" spans="1:16" s="84" customFormat="1" ht="36.75" customHeight="1" x14ac:dyDescent="0.2">
      <c r="A27" s="72">
        <f t="shared" ref="A27:A28" si="1">A26+1</f>
        <v>7</v>
      </c>
      <c r="B27" s="85"/>
      <c r="C27" s="85"/>
      <c r="D27" s="75" t="s">
        <v>53</v>
      </c>
      <c r="E27" s="75" t="s">
        <v>54</v>
      </c>
      <c r="F27" s="76" t="s">
        <v>55</v>
      </c>
      <c r="G27" s="94" t="s">
        <v>56</v>
      </c>
      <c r="H27" s="89">
        <f>2*H24</f>
        <v>2</v>
      </c>
      <c r="I27" s="78" t="s">
        <v>46</v>
      </c>
      <c r="J27" s="95">
        <f>62*110*2.5*7.85/1000000</f>
        <v>0.1338425</v>
      </c>
      <c r="K27" s="95">
        <f>62*110*2/10000*H27</f>
        <v>2.7280000000000002</v>
      </c>
      <c r="L27" s="96">
        <f>10*4*H27</f>
        <v>80</v>
      </c>
      <c r="M27" s="81" t="s">
        <v>57</v>
      </c>
      <c r="N27" s="82"/>
      <c r="O27" s="82"/>
      <c r="P27" s="83"/>
    </row>
    <row r="28" spans="1:16" s="84" customFormat="1" ht="36" customHeight="1" x14ac:dyDescent="0.2">
      <c r="A28" s="72">
        <f t="shared" si="1"/>
        <v>8</v>
      </c>
      <c r="B28" s="97"/>
      <c r="C28" s="97"/>
      <c r="D28" s="98" t="s">
        <v>58</v>
      </c>
      <c r="E28" s="98" t="s">
        <v>59</v>
      </c>
      <c r="F28" s="99" t="s">
        <v>60</v>
      </c>
      <c r="G28" s="100" t="s">
        <v>67</v>
      </c>
      <c r="H28" s="89">
        <f>2*H24</f>
        <v>2</v>
      </c>
      <c r="I28" s="101" t="s">
        <v>46</v>
      </c>
      <c r="J28" s="102">
        <f>20*25*2.3*7.85/1000000</f>
        <v>9.0275000000000008E-3</v>
      </c>
      <c r="K28" s="103">
        <f>2*25*20/10000*H28</f>
        <v>0.2</v>
      </c>
      <c r="L28" s="103" t="s">
        <v>62</v>
      </c>
      <c r="M28" s="101" t="s">
        <v>57</v>
      </c>
      <c r="N28" s="82"/>
      <c r="O28" s="82"/>
      <c r="P28" s="83"/>
    </row>
    <row r="29" spans="1:16" s="71" customFormat="1" ht="24.95" customHeight="1" x14ac:dyDescent="0.2">
      <c r="A29" s="65"/>
      <c r="B29" s="66"/>
      <c r="C29" s="66"/>
      <c r="D29" s="66"/>
      <c r="E29" s="66"/>
      <c r="F29" s="67" t="s">
        <v>68</v>
      </c>
      <c r="G29" s="66"/>
      <c r="H29" s="68">
        <v>2</v>
      </c>
      <c r="I29" s="66"/>
      <c r="J29" s="66"/>
      <c r="K29" s="66"/>
      <c r="L29" s="66"/>
      <c r="M29" s="69"/>
      <c r="N29" s="70"/>
    </row>
    <row r="30" spans="1:16" s="84" customFormat="1" ht="36" x14ac:dyDescent="0.2">
      <c r="A30" s="104">
        <f>A28+1</f>
        <v>9</v>
      </c>
      <c r="B30" s="105" t="s">
        <v>69</v>
      </c>
      <c r="C30" s="105" t="s">
        <v>70</v>
      </c>
      <c r="D30" s="98"/>
      <c r="E30" s="98" t="s">
        <v>71</v>
      </c>
      <c r="F30" s="76" t="s">
        <v>72</v>
      </c>
      <c r="G30" s="106" t="s">
        <v>73</v>
      </c>
      <c r="H30" s="78">
        <f>1*H29</f>
        <v>2</v>
      </c>
      <c r="I30" s="78" t="s">
        <v>46</v>
      </c>
      <c r="J30" s="79">
        <f>(38.1-1.2)*1.2*1105*0.02466/1000</f>
        <v>1.2065990039999999</v>
      </c>
      <c r="K30" s="79">
        <f>3.14*38.1*1105/10000*H30</f>
        <v>26.439114</v>
      </c>
      <c r="L30" s="79" t="s">
        <v>62</v>
      </c>
      <c r="M30" s="81" t="s">
        <v>47</v>
      </c>
      <c r="N30" s="82"/>
      <c r="O30" s="82"/>
      <c r="P30" s="83"/>
    </row>
    <row r="31" spans="1:16" s="84" customFormat="1" ht="54" x14ac:dyDescent="0.2">
      <c r="A31" s="72">
        <f>A30+1</f>
        <v>10</v>
      </c>
      <c r="B31" s="107"/>
      <c r="C31" s="107"/>
      <c r="D31" s="75" t="s">
        <v>74</v>
      </c>
      <c r="E31" s="75" t="s">
        <v>75</v>
      </c>
      <c r="F31" s="76" t="s">
        <v>76</v>
      </c>
      <c r="G31" s="77" t="s">
        <v>77</v>
      </c>
      <c r="H31" s="78">
        <f>2*H30</f>
        <v>4</v>
      </c>
      <c r="I31" s="78" t="s">
        <v>46</v>
      </c>
      <c r="J31" s="95">
        <f>68.7*110*3.2*7.85/1000000</f>
        <v>0.18983184</v>
      </c>
      <c r="K31" s="95">
        <f>68.7*110*2/10000*H31</f>
        <v>6.0456000000000003</v>
      </c>
      <c r="L31" s="96">
        <f>10*4*H31</f>
        <v>160</v>
      </c>
      <c r="M31" s="81" t="s">
        <v>57</v>
      </c>
      <c r="N31" s="82"/>
      <c r="O31" s="82"/>
      <c r="P31" s="83"/>
    </row>
    <row r="32" spans="1:16" s="84" customFormat="1" ht="36" x14ac:dyDescent="0.2">
      <c r="A32" s="72">
        <f t="shared" ref="A32" si="2">A31+1</f>
        <v>11</v>
      </c>
      <c r="B32" s="108"/>
      <c r="C32" s="108"/>
      <c r="D32" s="109" t="s">
        <v>78</v>
      </c>
      <c r="E32" s="75" t="s">
        <v>79</v>
      </c>
      <c r="F32" s="110" t="s">
        <v>80</v>
      </c>
      <c r="G32" s="77" t="s">
        <v>81</v>
      </c>
      <c r="H32" s="101">
        <v>4</v>
      </c>
      <c r="I32" s="101" t="s">
        <v>46</v>
      </c>
      <c r="J32" s="111">
        <f>13.2/1000</f>
        <v>1.32E-2</v>
      </c>
      <c r="K32" s="111">
        <f>30*30*2/10000*H32</f>
        <v>0.72</v>
      </c>
      <c r="L32" s="112">
        <f>30*H32</f>
        <v>120</v>
      </c>
      <c r="M32" s="101" t="s">
        <v>57</v>
      </c>
      <c r="N32" s="82"/>
      <c r="O32" s="82"/>
      <c r="P32" s="83"/>
    </row>
    <row r="33" spans="1:16" s="71" customFormat="1" ht="24.95" customHeight="1" x14ac:dyDescent="0.2">
      <c r="A33" s="65"/>
      <c r="B33" s="66"/>
      <c r="C33" s="66"/>
      <c r="D33" s="66"/>
      <c r="E33" s="66"/>
      <c r="F33" s="67" t="s">
        <v>82</v>
      </c>
      <c r="G33" s="66"/>
      <c r="H33" s="66"/>
      <c r="I33" s="66"/>
      <c r="J33" s="66"/>
      <c r="K33" s="66"/>
      <c r="L33" s="66"/>
      <c r="M33" s="69"/>
      <c r="N33" s="70"/>
    </row>
    <row r="34" spans="1:16" s="120" customFormat="1" ht="36.75" customHeight="1" x14ac:dyDescent="0.2">
      <c r="A34" s="72">
        <f>A32+1</f>
        <v>12</v>
      </c>
      <c r="B34" s="113"/>
      <c r="C34" s="114"/>
      <c r="D34" s="115"/>
      <c r="E34" s="116" t="s">
        <v>83</v>
      </c>
      <c r="F34" s="76" t="s">
        <v>84</v>
      </c>
      <c r="G34" s="100" t="s">
        <v>85</v>
      </c>
      <c r="H34" s="78">
        <v>4</v>
      </c>
      <c r="I34" s="78" t="s">
        <v>46</v>
      </c>
      <c r="J34" s="95" t="s">
        <v>62</v>
      </c>
      <c r="K34" s="117" t="s">
        <v>62</v>
      </c>
      <c r="L34" s="78" t="s">
        <v>46</v>
      </c>
      <c r="M34" s="81" t="s">
        <v>86</v>
      </c>
      <c r="N34" s="118"/>
      <c r="O34" s="119"/>
    </row>
    <row r="35" spans="1:16" s="84" customFormat="1" ht="36.75" customHeight="1" x14ac:dyDescent="0.2">
      <c r="A35" s="72">
        <f>A34+1</f>
        <v>13</v>
      </c>
      <c r="B35" s="121" t="s">
        <v>87</v>
      </c>
      <c r="C35" s="122"/>
      <c r="D35" s="123" t="s">
        <v>88</v>
      </c>
      <c r="E35" s="124"/>
      <c r="F35" s="87" t="s">
        <v>89</v>
      </c>
      <c r="G35" s="125" t="s">
        <v>90</v>
      </c>
      <c r="H35" s="126">
        <v>4</v>
      </c>
      <c r="I35" s="90" t="s">
        <v>91</v>
      </c>
      <c r="J35" s="127">
        <v>2.3199999999999998E-2</v>
      </c>
      <c r="K35" s="127" t="s">
        <v>62</v>
      </c>
      <c r="L35" s="127" t="s">
        <v>62</v>
      </c>
      <c r="M35" s="93" t="s">
        <v>92</v>
      </c>
      <c r="N35" s="82"/>
      <c r="O35" s="82"/>
      <c r="P35" s="83"/>
    </row>
    <row r="36" spans="1:16" s="84" customFormat="1" ht="36.75" customHeight="1" x14ac:dyDescent="0.2">
      <c r="A36" s="72">
        <f t="shared" ref="A36:A42" si="3">A35+1</f>
        <v>14</v>
      </c>
      <c r="B36" s="128"/>
      <c r="C36" s="122"/>
      <c r="D36" s="129"/>
      <c r="E36" s="116" t="s">
        <v>93</v>
      </c>
      <c r="F36" s="130" t="s">
        <v>94</v>
      </c>
      <c r="G36" s="131" t="s">
        <v>95</v>
      </c>
      <c r="H36" s="132">
        <v>4</v>
      </c>
      <c r="I36" s="132" t="s">
        <v>91</v>
      </c>
      <c r="J36" s="127"/>
      <c r="K36" s="127"/>
      <c r="L36" s="127"/>
      <c r="M36" s="133" t="s">
        <v>96</v>
      </c>
      <c r="N36" s="82"/>
      <c r="O36" s="82"/>
      <c r="P36" s="83"/>
    </row>
    <row r="37" spans="1:16" s="84" customFormat="1" ht="36.75" customHeight="1" x14ac:dyDescent="0.2">
      <c r="A37" s="72">
        <f t="shared" si="3"/>
        <v>15</v>
      </c>
      <c r="B37" s="128"/>
      <c r="C37" s="134"/>
      <c r="D37" s="101"/>
      <c r="E37" s="99" t="s">
        <v>97</v>
      </c>
      <c r="F37" s="135" t="s">
        <v>98</v>
      </c>
      <c r="G37" s="100" t="s">
        <v>99</v>
      </c>
      <c r="H37" s="78">
        <f>(8*H29)+4</f>
        <v>20</v>
      </c>
      <c r="I37" s="78" t="s">
        <v>46</v>
      </c>
      <c r="J37" s="95" t="s">
        <v>62</v>
      </c>
      <c r="K37" s="117" t="s">
        <v>62</v>
      </c>
      <c r="L37" s="117" t="s">
        <v>62</v>
      </c>
      <c r="M37" s="101" t="s">
        <v>100</v>
      </c>
      <c r="N37" s="82"/>
      <c r="O37" s="82"/>
      <c r="P37" s="83"/>
    </row>
    <row r="38" spans="1:16" s="120" customFormat="1" ht="36.75" customHeight="1" x14ac:dyDescent="0.2">
      <c r="A38" s="72">
        <f t="shared" si="3"/>
        <v>16</v>
      </c>
      <c r="B38" s="128"/>
      <c r="C38" s="114"/>
      <c r="D38" s="115"/>
      <c r="E38" s="116" t="s">
        <v>101</v>
      </c>
      <c r="F38" s="136" t="s">
        <v>102</v>
      </c>
      <c r="G38" s="131" t="s">
        <v>103</v>
      </c>
      <c r="H38" s="132">
        <f>2*H30</f>
        <v>4</v>
      </c>
      <c r="I38" s="132" t="s">
        <v>46</v>
      </c>
      <c r="J38" s="137">
        <f>6.6/1000</f>
        <v>6.6E-3</v>
      </c>
      <c r="K38" s="137" t="s">
        <v>62</v>
      </c>
      <c r="L38" s="79" t="s">
        <v>62</v>
      </c>
      <c r="M38" s="138" t="s">
        <v>104</v>
      </c>
      <c r="N38" s="118"/>
      <c r="O38" s="119"/>
    </row>
    <row r="39" spans="1:16" s="120" customFormat="1" ht="36.75" customHeight="1" x14ac:dyDescent="0.2">
      <c r="A39" s="72">
        <f t="shared" si="3"/>
        <v>17</v>
      </c>
      <c r="B39" s="128"/>
      <c r="C39" s="114"/>
      <c r="D39" s="74"/>
      <c r="E39" s="75" t="s">
        <v>105</v>
      </c>
      <c r="F39" s="76" t="s">
        <v>106</v>
      </c>
      <c r="G39" s="100" t="s">
        <v>107</v>
      </c>
      <c r="H39" s="78">
        <v>1</v>
      </c>
      <c r="I39" s="78" t="s">
        <v>46</v>
      </c>
      <c r="J39" s="95" t="s">
        <v>62</v>
      </c>
      <c r="K39" s="117" t="s">
        <v>62</v>
      </c>
      <c r="L39" s="117"/>
      <c r="M39" s="81" t="s">
        <v>108</v>
      </c>
      <c r="N39" s="118"/>
      <c r="O39" s="119"/>
    </row>
    <row r="40" spans="1:16" s="145" customFormat="1" ht="36.75" customHeight="1" x14ac:dyDescent="0.2">
      <c r="A40" s="72">
        <f t="shared" si="3"/>
        <v>18</v>
      </c>
      <c r="B40" s="128"/>
      <c r="C40" s="139"/>
      <c r="D40" s="140"/>
      <c r="E40" s="141" t="s">
        <v>109</v>
      </c>
      <c r="F40" s="141" t="s">
        <v>110</v>
      </c>
      <c r="G40" s="142" t="s">
        <v>111</v>
      </c>
      <c r="H40" s="140">
        <v>4</v>
      </c>
      <c r="I40" s="140" t="s">
        <v>46</v>
      </c>
      <c r="J40" s="143">
        <f>2.8/1000</f>
        <v>2.8E-3</v>
      </c>
      <c r="K40" s="143" t="s">
        <v>62</v>
      </c>
      <c r="L40" s="143" t="s">
        <v>62</v>
      </c>
      <c r="M40" s="140" t="s">
        <v>100</v>
      </c>
      <c r="N40" s="118"/>
      <c r="O40" s="144"/>
    </row>
    <row r="41" spans="1:16" s="145" customFormat="1" ht="36.75" customHeight="1" x14ac:dyDescent="0.2">
      <c r="A41" s="72">
        <f t="shared" si="3"/>
        <v>19</v>
      </c>
      <c r="B41" s="128"/>
      <c r="C41" s="139"/>
      <c r="D41" s="140"/>
      <c r="E41" s="141" t="s">
        <v>112</v>
      </c>
      <c r="F41" s="141" t="s">
        <v>113</v>
      </c>
      <c r="G41" s="142" t="s">
        <v>114</v>
      </c>
      <c r="H41" s="140">
        <v>4</v>
      </c>
      <c r="I41" s="140" t="s">
        <v>46</v>
      </c>
      <c r="J41" s="143" t="s">
        <v>62</v>
      </c>
      <c r="K41" s="143" t="s">
        <v>62</v>
      </c>
      <c r="L41" s="143" t="s">
        <v>62</v>
      </c>
      <c r="M41" s="133" t="s">
        <v>96</v>
      </c>
      <c r="N41" s="118"/>
      <c r="O41" s="144"/>
    </row>
    <row r="42" spans="1:16" s="120" customFormat="1" ht="36.75" customHeight="1" x14ac:dyDescent="0.2">
      <c r="A42" s="72">
        <f t="shared" si="3"/>
        <v>20</v>
      </c>
      <c r="B42" s="128"/>
      <c r="C42" s="114"/>
      <c r="D42" s="74"/>
      <c r="E42" s="75" t="s">
        <v>115</v>
      </c>
      <c r="F42" s="76" t="s">
        <v>116</v>
      </c>
      <c r="G42" s="100" t="s">
        <v>117</v>
      </c>
      <c r="H42" s="78">
        <v>4</v>
      </c>
      <c r="I42" s="78" t="s">
        <v>118</v>
      </c>
      <c r="J42" s="95" t="s">
        <v>62</v>
      </c>
      <c r="K42" s="117" t="s">
        <v>62</v>
      </c>
      <c r="L42" s="117"/>
      <c r="M42" s="81" t="s">
        <v>119</v>
      </c>
      <c r="N42" s="118"/>
      <c r="O42" s="119"/>
    </row>
    <row r="43" spans="1:16" s="71" customFormat="1" ht="36.75" customHeight="1" x14ac:dyDescent="0.2">
      <c r="A43" s="65"/>
      <c r="B43" s="128"/>
      <c r="C43" s="66"/>
      <c r="D43" s="66"/>
      <c r="E43" s="146"/>
      <c r="F43" s="67" t="s">
        <v>120</v>
      </c>
      <c r="G43" s="66"/>
      <c r="H43" s="66"/>
      <c r="I43" s="66"/>
      <c r="J43" s="66"/>
      <c r="K43" s="66"/>
      <c r="L43" s="66"/>
      <c r="M43" s="69"/>
      <c r="N43" s="70"/>
    </row>
    <row r="44" spans="1:16" s="158" customFormat="1" ht="36.75" customHeight="1" x14ac:dyDescent="0.2">
      <c r="A44" s="147">
        <f>A42+1</f>
        <v>21</v>
      </c>
      <c r="B44" s="128"/>
      <c r="C44" s="148"/>
      <c r="D44" s="149"/>
      <c r="E44" s="150" t="s">
        <v>121</v>
      </c>
      <c r="F44" s="151" t="s">
        <v>122</v>
      </c>
      <c r="G44" s="152" t="s">
        <v>123</v>
      </c>
      <c r="H44" s="153">
        <v>1</v>
      </c>
      <c r="I44" s="153" t="s">
        <v>46</v>
      </c>
      <c r="J44" s="154" t="s">
        <v>62</v>
      </c>
      <c r="K44" s="155" t="s">
        <v>62</v>
      </c>
      <c r="L44" s="155" t="s">
        <v>62</v>
      </c>
      <c r="M44" s="156" t="s">
        <v>124</v>
      </c>
      <c r="N44" s="157"/>
    </row>
    <row r="45" spans="1:16" s="158" customFormat="1" ht="36.75" customHeight="1" x14ac:dyDescent="0.2">
      <c r="A45" s="147">
        <f t="shared" ref="A45:A47" si="4">A44+1</f>
        <v>22</v>
      </c>
      <c r="B45" s="128"/>
      <c r="C45" s="148"/>
      <c r="D45" s="149"/>
      <c r="E45" s="150" t="s">
        <v>125</v>
      </c>
      <c r="F45" s="151" t="s">
        <v>126</v>
      </c>
      <c r="G45" s="152" t="s">
        <v>127</v>
      </c>
      <c r="H45" s="153">
        <v>1</v>
      </c>
      <c r="I45" s="153" t="s">
        <v>46</v>
      </c>
      <c r="J45" s="154" t="s">
        <v>62</v>
      </c>
      <c r="K45" s="156" t="s">
        <v>62</v>
      </c>
      <c r="L45" s="159" t="s">
        <v>62</v>
      </c>
      <c r="M45" s="156" t="s">
        <v>124</v>
      </c>
      <c r="N45" s="157"/>
    </row>
    <row r="46" spans="1:16" s="158" customFormat="1" ht="36.75" customHeight="1" x14ac:dyDescent="0.2">
      <c r="A46" s="147">
        <f t="shared" si="4"/>
        <v>23</v>
      </c>
      <c r="B46" s="128"/>
      <c r="C46" s="148"/>
      <c r="D46" s="160"/>
      <c r="E46" s="161" t="s">
        <v>128</v>
      </c>
      <c r="F46" s="162" t="s">
        <v>129</v>
      </c>
      <c r="G46" s="163" t="s">
        <v>130</v>
      </c>
      <c r="H46" s="164">
        <v>1</v>
      </c>
      <c r="I46" s="165" t="s">
        <v>46</v>
      </c>
      <c r="J46" s="166" t="s">
        <v>62</v>
      </c>
      <c r="K46" s="117" t="s">
        <v>62</v>
      </c>
      <c r="L46" s="117" t="s">
        <v>62</v>
      </c>
      <c r="M46" s="167" t="s">
        <v>131</v>
      </c>
      <c r="N46" s="157"/>
    </row>
    <row r="47" spans="1:16" ht="36.75" customHeight="1" x14ac:dyDescent="0.2">
      <c r="A47" s="147">
        <f t="shared" si="4"/>
        <v>24</v>
      </c>
      <c r="B47" s="128"/>
      <c r="C47" s="168"/>
      <c r="D47" s="160"/>
      <c r="E47" s="161" t="s">
        <v>132</v>
      </c>
      <c r="F47" s="162" t="s">
        <v>133</v>
      </c>
      <c r="G47" s="163" t="s">
        <v>134</v>
      </c>
      <c r="H47" s="164">
        <v>4</v>
      </c>
      <c r="I47" s="165" t="s">
        <v>46</v>
      </c>
      <c r="J47" s="166" t="s">
        <v>62</v>
      </c>
      <c r="K47" s="117" t="s">
        <v>62</v>
      </c>
      <c r="L47" s="117" t="s">
        <v>62</v>
      </c>
      <c r="M47" s="167" t="s">
        <v>92</v>
      </c>
      <c r="N47" s="169"/>
    </row>
    <row r="48" spans="1:16" s="71" customFormat="1" ht="36.75" customHeight="1" x14ac:dyDescent="0.2">
      <c r="A48" s="65"/>
      <c r="B48" s="66"/>
      <c r="C48" s="66"/>
      <c r="D48" s="66"/>
      <c r="E48" s="146"/>
      <c r="F48" s="67"/>
      <c r="G48" s="66"/>
      <c r="H48" s="66"/>
      <c r="I48" s="66"/>
      <c r="J48" s="66"/>
      <c r="K48" s="66"/>
      <c r="L48" s="66"/>
      <c r="M48" s="69"/>
      <c r="N48" s="70"/>
    </row>
    <row r="49" spans="1:15" s="158" customFormat="1" ht="36.75" customHeight="1" x14ac:dyDescent="0.2">
      <c r="A49" s="147">
        <f>A47+1</f>
        <v>25</v>
      </c>
      <c r="B49" s="170"/>
      <c r="C49" s="148"/>
      <c r="D49" s="160"/>
      <c r="E49" s="161" t="s">
        <v>135</v>
      </c>
      <c r="F49" s="171" t="s">
        <v>136</v>
      </c>
      <c r="G49" s="163" t="s">
        <v>137</v>
      </c>
      <c r="H49" s="164">
        <v>2</v>
      </c>
      <c r="I49" s="165" t="s">
        <v>46</v>
      </c>
      <c r="J49" s="166" t="s">
        <v>62</v>
      </c>
      <c r="K49" s="117" t="s">
        <v>62</v>
      </c>
      <c r="L49" s="117" t="s">
        <v>62</v>
      </c>
      <c r="M49" s="167" t="s">
        <v>138</v>
      </c>
      <c r="N49" s="157"/>
    </row>
    <row r="50" spans="1:15" s="177" customFormat="1" ht="42.75" customHeight="1" x14ac:dyDescent="0.2">
      <c r="A50" s="81">
        <f>A49+1</f>
        <v>26</v>
      </c>
      <c r="B50" s="172"/>
      <c r="C50" s="172"/>
      <c r="D50" s="160"/>
      <c r="E50" s="173" t="s">
        <v>139</v>
      </c>
      <c r="F50" s="76" t="s">
        <v>140</v>
      </c>
      <c r="G50" s="163" t="s">
        <v>141</v>
      </c>
      <c r="H50" s="140">
        <v>1</v>
      </c>
      <c r="I50" s="174" t="s">
        <v>46</v>
      </c>
      <c r="J50" s="140" t="s">
        <v>62</v>
      </c>
      <c r="K50" s="140" t="s">
        <v>62</v>
      </c>
      <c r="L50" s="79" t="s">
        <v>62</v>
      </c>
      <c r="M50" s="81" t="s">
        <v>142</v>
      </c>
      <c r="N50" s="175"/>
      <c r="O50" s="176"/>
    </row>
    <row r="51" spans="1:15" s="177" customFormat="1" ht="42.75" customHeight="1" x14ac:dyDescent="0.2">
      <c r="A51" s="81">
        <f t="shared" ref="A51:A60" si="5">A50+1</f>
        <v>27</v>
      </c>
      <c r="B51" s="172"/>
      <c r="C51" s="172"/>
      <c r="D51" s="178"/>
      <c r="E51" s="179" t="s">
        <v>143</v>
      </c>
      <c r="F51" s="180" t="s">
        <v>144</v>
      </c>
      <c r="G51" s="181" t="s">
        <v>145</v>
      </c>
      <c r="H51" s="174">
        <v>1</v>
      </c>
      <c r="I51" s="174" t="s">
        <v>46</v>
      </c>
      <c r="J51" s="182" t="s">
        <v>62</v>
      </c>
      <c r="K51" s="140" t="s">
        <v>62</v>
      </c>
      <c r="L51" s="79" t="s">
        <v>62</v>
      </c>
      <c r="M51" s="81" t="s">
        <v>142</v>
      </c>
      <c r="N51" s="175"/>
      <c r="O51" s="176"/>
    </row>
    <row r="52" spans="1:15" s="177" customFormat="1" ht="42.75" customHeight="1" x14ac:dyDescent="0.2">
      <c r="A52" s="81">
        <f t="shared" si="5"/>
        <v>28</v>
      </c>
      <c r="B52" s="172"/>
      <c r="C52" s="172"/>
      <c r="D52" s="183"/>
      <c r="E52" s="179" t="s">
        <v>146</v>
      </c>
      <c r="F52" s="184" t="s">
        <v>147</v>
      </c>
      <c r="G52" s="181" t="s">
        <v>148</v>
      </c>
      <c r="H52" s="185">
        <v>1</v>
      </c>
      <c r="I52" s="185" t="s">
        <v>46</v>
      </c>
      <c r="J52" s="166" t="s">
        <v>62</v>
      </c>
      <c r="K52" s="117" t="s">
        <v>62</v>
      </c>
      <c r="L52" s="117" t="s">
        <v>62</v>
      </c>
      <c r="M52" s="81" t="s">
        <v>149</v>
      </c>
      <c r="N52" s="175"/>
      <c r="O52" s="176"/>
    </row>
    <row r="53" spans="1:15" s="158" customFormat="1" ht="36.75" customHeight="1" x14ac:dyDescent="0.2">
      <c r="A53" s="81">
        <f t="shared" si="5"/>
        <v>29</v>
      </c>
      <c r="B53" s="170"/>
      <c r="C53" s="186"/>
      <c r="D53" s="187"/>
      <c r="E53" s="86" t="s">
        <v>62</v>
      </c>
      <c r="F53" s="188" t="s">
        <v>150</v>
      </c>
      <c r="G53" s="189" t="s">
        <v>151</v>
      </c>
      <c r="H53" s="190">
        <v>1</v>
      </c>
      <c r="I53" s="185" t="s">
        <v>46</v>
      </c>
      <c r="J53" s="166" t="s">
        <v>62</v>
      </c>
      <c r="K53" s="117" t="s">
        <v>62</v>
      </c>
      <c r="L53" s="117" t="s">
        <v>62</v>
      </c>
      <c r="M53" s="191" t="s">
        <v>138</v>
      </c>
      <c r="N53" s="157"/>
    </row>
    <row r="54" spans="1:15" s="84" customFormat="1" ht="36.75" customHeight="1" x14ac:dyDescent="0.2">
      <c r="A54" s="81">
        <f t="shared" si="5"/>
        <v>30</v>
      </c>
      <c r="B54" s="192"/>
      <c r="C54" s="192"/>
      <c r="D54" s="178"/>
      <c r="E54" s="179" t="s">
        <v>152</v>
      </c>
      <c r="F54" s="188" t="s">
        <v>153</v>
      </c>
      <c r="G54" s="193" t="s">
        <v>154</v>
      </c>
      <c r="H54" s="190">
        <v>1</v>
      </c>
      <c r="I54" s="185" t="s">
        <v>46</v>
      </c>
      <c r="J54" s="166" t="s">
        <v>62</v>
      </c>
      <c r="K54" s="117" t="s">
        <v>62</v>
      </c>
      <c r="L54" s="117" t="s">
        <v>62</v>
      </c>
      <c r="M54" s="101" t="s">
        <v>155</v>
      </c>
      <c r="N54" s="194"/>
      <c r="O54" s="195"/>
    </row>
    <row r="55" spans="1:15" s="158" customFormat="1" ht="36.75" customHeight="1" x14ac:dyDescent="0.2">
      <c r="A55" s="81">
        <f t="shared" si="5"/>
        <v>31</v>
      </c>
      <c r="B55" s="170"/>
      <c r="C55" s="186"/>
      <c r="D55" s="187"/>
      <c r="E55" s="86" t="s">
        <v>156</v>
      </c>
      <c r="F55" s="188" t="s">
        <v>157</v>
      </c>
      <c r="G55" s="189" t="s">
        <v>158</v>
      </c>
      <c r="H55" s="166">
        <v>0.36</v>
      </c>
      <c r="I55" s="196" t="s">
        <v>159</v>
      </c>
      <c r="J55" s="166" t="s">
        <v>62</v>
      </c>
      <c r="K55" s="117" t="s">
        <v>62</v>
      </c>
      <c r="L55" s="117" t="s">
        <v>62</v>
      </c>
      <c r="M55" s="191" t="s">
        <v>160</v>
      </c>
      <c r="N55" s="157"/>
    </row>
    <row r="56" spans="1:15" s="158" customFormat="1" ht="36.75" customHeight="1" x14ac:dyDescent="0.2">
      <c r="A56" s="81">
        <f t="shared" si="5"/>
        <v>32</v>
      </c>
      <c r="B56" s="170"/>
      <c r="C56" s="186"/>
      <c r="D56" s="187"/>
      <c r="E56" s="86" t="s">
        <v>161</v>
      </c>
      <c r="F56" s="188" t="s">
        <v>162</v>
      </c>
      <c r="G56" s="189" t="s">
        <v>163</v>
      </c>
      <c r="H56" s="166">
        <v>2.04</v>
      </c>
      <c r="I56" s="196" t="s">
        <v>159</v>
      </c>
      <c r="J56" s="166" t="s">
        <v>62</v>
      </c>
      <c r="K56" s="117" t="s">
        <v>62</v>
      </c>
      <c r="L56" s="117" t="s">
        <v>62</v>
      </c>
      <c r="M56" s="191" t="s">
        <v>164</v>
      </c>
      <c r="N56" s="157"/>
    </row>
    <row r="57" spans="1:15" s="158" customFormat="1" ht="36.75" customHeight="1" x14ac:dyDescent="0.2">
      <c r="A57" s="81">
        <f t="shared" si="5"/>
        <v>33</v>
      </c>
      <c r="B57" s="170"/>
      <c r="C57" s="186"/>
      <c r="D57" s="187"/>
      <c r="E57" s="86" t="s">
        <v>165</v>
      </c>
      <c r="F57" s="188" t="s">
        <v>166</v>
      </c>
      <c r="G57" s="189" t="s">
        <v>167</v>
      </c>
      <c r="H57" s="166">
        <v>2.1</v>
      </c>
      <c r="I57" s="196" t="s">
        <v>159</v>
      </c>
      <c r="J57" s="166" t="s">
        <v>62</v>
      </c>
      <c r="K57" s="117" t="s">
        <v>62</v>
      </c>
      <c r="L57" s="117" t="s">
        <v>62</v>
      </c>
      <c r="M57" s="191" t="s">
        <v>168</v>
      </c>
      <c r="N57" s="157"/>
    </row>
    <row r="58" spans="1:15" s="158" customFormat="1" ht="36.75" customHeight="1" x14ac:dyDescent="0.2">
      <c r="A58" s="81">
        <f t="shared" si="5"/>
        <v>34</v>
      </c>
      <c r="B58" s="170"/>
      <c r="C58" s="170"/>
      <c r="D58" s="160"/>
      <c r="E58" s="197" t="s">
        <v>169</v>
      </c>
      <c r="F58" s="171" t="s">
        <v>170</v>
      </c>
      <c r="G58" s="198" t="s">
        <v>171</v>
      </c>
      <c r="H58" s="199">
        <f>((((235*2)+615)*2+((710*2)+1210)*2))/1000</f>
        <v>7.43</v>
      </c>
      <c r="I58" s="196" t="s">
        <v>159</v>
      </c>
      <c r="J58" s="166" t="s">
        <v>62</v>
      </c>
      <c r="K58" s="117" t="s">
        <v>62</v>
      </c>
      <c r="L58" s="117" t="s">
        <v>62</v>
      </c>
      <c r="M58" s="167" t="s">
        <v>164</v>
      </c>
      <c r="N58" s="157"/>
    </row>
    <row r="59" spans="1:15" s="158" customFormat="1" ht="36.75" customHeight="1" x14ac:dyDescent="0.2">
      <c r="A59" s="81">
        <f t="shared" si="5"/>
        <v>35</v>
      </c>
      <c r="B59" s="170"/>
      <c r="C59" s="148"/>
      <c r="D59" s="160"/>
      <c r="E59" s="200" t="s">
        <v>172</v>
      </c>
      <c r="F59" s="171" t="s">
        <v>173</v>
      </c>
      <c r="G59" s="163" t="s">
        <v>174</v>
      </c>
      <c r="H59" s="199">
        <v>0.25</v>
      </c>
      <c r="I59" s="165" t="s">
        <v>159</v>
      </c>
      <c r="J59" s="166" t="s">
        <v>62</v>
      </c>
      <c r="K59" s="117" t="s">
        <v>62</v>
      </c>
      <c r="L59" s="117" t="s">
        <v>62</v>
      </c>
      <c r="M59" s="167" t="s">
        <v>175</v>
      </c>
      <c r="N59" s="157"/>
    </row>
    <row r="60" spans="1:15" s="158" customFormat="1" ht="36.75" customHeight="1" x14ac:dyDescent="0.2">
      <c r="A60" s="81">
        <f t="shared" si="5"/>
        <v>36</v>
      </c>
      <c r="B60" s="170"/>
      <c r="C60" s="170"/>
      <c r="D60" s="160"/>
      <c r="E60" s="173" t="s">
        <v>176</v>
      </c>
      <c r="F60" s="171" t="s">
        <v>177</v>
      </c>
      <c r="G60" s="163" t="s">
        <v>178</v>
      </c>
      <c r="H60" s="199">
        <v>1.5</v>
      </c>
      <c r="I60" s="165" t="s">
        <v>159</v>
      </c>
      <c r="J60" s="166" t="s">
        <v>62</v>
      </c>
      <c r="K60" s="117" t="s">
        <v>62</v>
      </c>
      <c r="L60" s="117" t="s">
        <v>62</v>
      </c>
      <c r="M60" s="167" t="s">
        <v>179</v>
      </c>
      <c r="N60" s="157"/>
    </row>
    <row r="61" spans="1:15" ht="24.95" hidden="1" customHeight="1" x14ac:dyDescent="0.2">
      <c r="A61" s="169"/>
      <c r="B61" s="201"/>
      <c r="C61" s="201"/>
      <c r="D61" s="201"/>
      <c r="E61" s="201"/>
      <c r="F61" s="202"/>
      <c r="G61" s="203"/>
      <c r="H61" s="203"/>
      <c r="I61" s="203"/>
      <c r="J61" s="169"/>
      <c r="K61" s="204">
        <f>SUM(K20:K60)</f>
        <v>116.068434</v>
      </c>
      <c r="L61" s="205">
        <f>SUM(L20:L60)</f>
        <v>1096</v>
      </c>
      <c r="M61" s="169"/>
      <c r="N61" s="169"/>
    </row>
    <row r="62" spans="1:15" ht="24.95" customHeight="1" x14ac:dyDescent="0.2">
      <c r="A62" s="169"/>
      <c r="B62" s="201"/>
      <c r="C62" s="201"/>
      <c r="D62" s="201"/>
      <c r="E62" s="201"/>
      <c r="F62" s="202"/>
      <c r="G62" s="203"/>
      <c r="H62" s="203"/>
      <c r="I62" s="203"/>
      <c r="J62" s="169"/>
      <c r="L62" s="203"/>
      <c r="M62" s="169"/>
      <c r="N62" s="169"/>
    </row>
    <row r="63" spans="1:15" ht="24.95" customHeight="1" x14ac:dyDescent="0.2">
      <c r="A63" s="71"/>
      <c r="B63" s="206" t="s">
        <v>180</v>
      </c>
      <c r="C63" s="207"/>
      <c r="D63" s="207"/>
      <c r="E63" s="207"/>
      <c r="F63" s="207"/>
      <c r="G63" s="208"/>
      <c r="H63" s="209">
        <f>K61</f>
        <v>116.068434</v>
      </c>
      <c r="I63" s="209" t="s">
        <v>181</v>
      </c>
      <c r="J63" s="210"/>
      <c r="K63" s="71"/>
      <c r="L63" s="71"/>
      <c r="M63" s="71"/>
      <c r="N63" s="71"/>
    </row>
    <row r="64" spans="1:15" ht="24.95" customHeight="1" x14ac:dyDescent="0.2">
      <c r="A64" s="71"/>
      <c r="B64" s="206" t="s">
        <v>182</v>
      </c>
      <c r="C64" s="207"/>
      <c r="D64" s="207"/>
      <c r="E64" s="207"/>
      <c r="F64" s="207"/>
      <c r="G64" s="208"/>
      <c r="H64" s="209">
        <f>L61*0.07</f>
        <v>76.720000000000013</v>
      </c>
      <c r="I64" s="209" t="s">
        <v>183</v>
      </c>
      <c r="J64" s="210"/>
      <c r="K64" s="71"/>
      <c r="L64" s="71"/>
      <c r="M64" s="71"/>
      <c r="N64" s="71"/>
    </row>
    <row r="65" spans="1:14" ht="24.95" customHeight="1" x14ac:dyDescent="0.2">
      <c r="A65" s="71"/>
      <c r="B65" s="206" t="s">
        <v>184</v>
      </c>
      <c r="C65" s="207"/>
      <c r="D65" s="207"/>
      <c r="E65" s="207"/>
      <c r="F65" s="207"/>
      <c r="G65" s="208"/>
      <c r="H65" s="211">
        <v>42.33</v>
      </c>
      <c r="I65" s="211" t="s">
        <v>185</v>
      </c>
      <c r="J65" s="210"/>
      <c r="K65" s="71"/>
      <c r="L65" s="71"/>
      <c r="M65" s="71"/>
      <c r="N65" s="71"/>
    </row>
    <row r="66" spans="1:14" ht="12" customHeight="1" x14ac:dyDescent="0.2">
      <c r="A66" s="71"/>
      <c r="F66" s="212"/>
      <c r="G66" s="212"/>
      <c r="H66" s="71"/>
      <c r="I66" s="71"/>
      <c r="J66" s="210"/>
      <c r="K66" s="71"/>
      <c r="L66" s="71"/>
      <c r="M66" s="71"/>
      <c r="N66" s="71"/>
    </row>
    <row r="67" spans="1:14" ht="12" customHeight="1" x14ac:dyDescent="0.2">
      <c r="A67" s="71"/>
      <c r="F67" s="212"/>
      <c r="G67" s="212"/>
      <c r="H67" s="71"/>
      <c r="I67" s="71"/>
      <c r="J67" s="210"/>
      <c r="K67" s="71"/>
      <c r="L67" s="71"/>
      <c r="M67" s="71"/>
      <c r="N67" s="71"/>
    </row>
    <row r="68" spans="1:14" s="216" customFormat="1" ht="18" customHeight="1" x14ac:dyDescent="0.2">
      <c r="A68" s="71"/>
      <c r="B68" s="213"/>
      <c r="C68" s="213"/>
      <c r="D68" s="213"/>
      <c r="E68" s="213"/>
      <c r="F68" s="71"/>
      <c r="G68" s="71"/>
      <c r="H68" s="214"/>
      <c r="I68" s="214"/>
      <c r="J68" s="215"/>
      <c r="L68" s="214"/>
      <c r="M68" s="214"/>
      <c r="N68" s="215"/>
    </row>
    <row r="69" spans="1:14" s="216" customFormat="1" ht="15" customHeight="1" x14ac:dyDescent="0.2">
      <c r="A69" s="2"/>
      <c r="B69" s="217" t="s">
        <v>186</v>
      </c>
      <c r="C69" s="217"/>
      <c r="D69" s="217"/>
      <c r="E69" s="217"/>
      <c r="F69" s="2"/>
      <c r="G69" s="2"/>
      <c r="H69" s="2"/>
      <c r="I69" s="2"/>
      <c r="J69" s="3"/>
      <c r="K69" s="218" t="s">
        <v>187</v>
      </c>
      <c r="L69" s="2"/>
      <c r="M69" s="2"/>
      <c r="N69" s="2"/>
    </row>
    <row r="70" spans="1:14" s="216" customFormat="1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</row>
    <row r="71" spans="1:14" s="216" customFormat="1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</row>
    <row r="72" spans="1:14" s="216" customFormat="1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</row>
    <row r="73" spans="1:14" s="216" customFormat="1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</row>
    <row r="74" spans="1:14" s="216" customFormat="1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</row>
    <row r="75" spans="1:14" s="216" customFormat="1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</row>
    <row r="76" spans="1:14" s="216" customFormat="1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</row>
    <row r="77" spans="1:14" s="216" customFormat="1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</row>
    <row r="78" spans="1:14" s="216" customFormat="1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</row>
    <row r="79" spans="1:14" s="216" customFormat="1" ht="15" customHeight="1" x14ac:dyDescent="0.2">
      <c r="A79" s="219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</row>
    <row r="80" spans="1:14" s="216" customFormat="1" ht="15" customHeight="1" x14ac:dyDescent="0.2">
      <c r="A80" s="220"/>
      <c r="B80" s="221"/>
      <c r="C80" s="221"/>
      <c r="D80" s="221"/>
      <c r="E80" s="221"/>
      <c r="F80" s="2"/>
      <c r="G80" s="2"/>
      <c r="H80" s="2"/>
      <c r="I80" s="2"/>
      <c r="J80" s="3"/>
      <c r="K80" s="2"/>
      <c r="L80" s="2"/>
      <c r="M80" s="2"/>
      <c r="N80" s="2"/>
    </row>
    <row r="81" spans="1:14" s="216" customFormat="1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</row>
    <row r="82" spans="1:14" s="216" customFormat="1" ht="21.75" customHeight="1" x14ac:dyDescent="0.2">
      <c r="A82" s="2"/>
      <c r="B82" s="2"/>
      <c r="C82" s="2"/>
      <c r="D82" s="2"/>
      <c r="E82" s="2"/>
      <c r="F82" s="2"/>
      <c r="G82" s="2"/>
      <c r="H82" s="222"/>
      <c r="I82" s="222"/>
      <c r="J82" s="222"/>
      <c r="K82" s="222"/>
      <c r="L82" s="222"/>
      <c r="M82" s="222"/>
      <c r="N82" s="223"/>
    </row>
    <row r="94" spans="1:14" s="216" customFormat="1" x14ac:dyDescent="0.2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24"/>
      <c r="N94" s="224"/>
    </row>
    <row r="95" spans="1:14" s="216" customFormat="1" x14ac:dyDescent="0.2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24"/>
      <c r="N95" s="224"/>
    </row>
  </sheetData>
  <mergeCells count="33">
    <mergeCell ref="B35:B47"/>
    <mergeCell ref="D35:D36"/>
    <mergeCell ref="J35:J36"/>
    <mergeCell ref="K35:K36"/>
    <mergeCell ref="L35:L36"/>
    <mergeCell ref="H82:M82"/>
    <mergeCell ref="B18:E18"/>
    <mergeCell ref="B20:B23"/>
    <mergeCell ref="C20:C23"/>
    <mergeCell ref="B25:B28"/>
    <mergeCell ref="C25:C28"/>
    <mergeCell ref="B30:B32"/>
    <mergeCell ref="C30:C32"/>
    <mergeCell ref="G16:G17"/>
    <mergeCell ref="H16:I17"/>
    <mergeCell ref="J16:J17"/>
    <mergeCell ref="L16:L17"/>
    <mergeCell ref="M16:M17"/>
    <mergeCell ref="B17:C17"/>
    <mergeCell ref="E10:F10"/>
    <mergeCell ref="E11:F11"/>
    <mergeCell ref="E12:F12"/>
    <mergeCell ref="E13:F13"/>
    <mergeCell ref="E14:F14"/>
    <mergeCell ref="A16:A17"/>
    <mergeCell ref="B16:E16"/>
    <mergeCell ref="F16:F17"/>
    <mergeCell ref="A1:G1"/>
    <mergeCell ref="A2:G2"/>
    <mergeCell ref="A4:M4"/>
    <mergeCell ref="A5:M5"/>
    <mergeCell ref="A6:M6"/>
    <mergeCell ref="E9:F9"/>
  </mergeCells>
  <printOptions horizontalCentered="1"/>
  <pageMargins left="0.25" right="0.25" top="0.31" bottom="0.5" header="0" footer="2.5"/>
  <pageSetup paperSize="5" scale="38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view="pageBreakPreview" topLeftCell="A31" zoomScale="75" zoomScaleNormal="70" workbookViewId="0">
      <selection activeCell="H85" sqref="H85"/>
    </sheetView>
  </sheetViews>
  <sheetFormatPr defaultRowHeight="12.75" x14ac:dyDescent="0.2"/>
  <cols>
    <col min="1" max="1" width="7.140625" style="228" customWidth="1"/>
    <col min="2" max="2" width="21.5703125" style="228" customWidth="1"/>
    <col min="3" max="3" width="18.7109375" style="346" customWidth="1"/>
    <col min="4" max="4" width="30.28515625" style="228" customWidth="1"/>
    <col min="5" max="5" width="75.5703125" style="228" customWidth="1"/>
    <col min="6" max="6" width="11.140625" style="242" customWidth="1"/>
    <col min="7" max="7" width="10.7109375" style="228" customWidth="1"/>
    <col min="8" max="8" width="6.5703125" style="228" customWidth="1"/>
    <col min="9" max="9" width="10.7109375" style="242" customWidth="1"/>
    <col min="10" max="10" width="27.140625" style="228" customWidth="1"/>
    <col min="11" max="13" width="9.140625" style="120"/>
    <col min="14" max="14" width="28.5703125" style="120" customWidth="1"/>
    <col min="15" max="16384" width="9.140625" style="120"/>
  </cols>
  <sheetData>
    <row r="1" spans="1:10" ht="20.25" x14ac:dyDescent="0.2">
      <c r="A1" s="225" t="s">
        <v>188</v>
      </c>
      <c r="B1" s="226"/>
      <c r="C1" s="227"/>
      <c r="E1" s="229"/>
      <c r="F1" s="230"/>
      <c r="G1" s="229"/>
      <c r="H1" s="229"/>
      <c r="I1" s="230"/>
      <c r="J1" s="231"/>
    </row>
    <row r="2" spans="1:10" ht="20.25" x14ac:dyDescent="0.2">
      <c r="A2" s="232" t="s">
        <v>189</v>
      </c>
      <c r="B2" s="231"/>
      <c r="C2" s="233"/>
      <c r="E2" s="226"/>
      <c r="F2" s="234"/>
      <c r="G2" s="226"/>
      <c r="H2" s="226"/>
      <c r="I2" s="234"/>
      <c r="J2" s="235"/>
    </row>
    <row r="3" spans="1:10" x14ac:dyDescent="0.2">
      <c r="A3" s="231"/>
      <c r="B3" s="231"/>
      <c r="C3" s="233"/>
      <c r="D3" s="231"/>
      <c r="E3" s="236"/>
      <c r="F3" s="237"/>
      <c r="G3" s="236"/>
      <c r="H3" s="236"/>
      <c r="I3" s="237"/>
      <c r="J3" s="236"/>
    </row>
    <row r="4" spans="1:10" ht="20.25" x14ac:dyDescent="0.2">
      <c r="A4" s="9" t="s">
        <v>190</v>
      </c>
      <c r="B4" s="9"/>
      <c r="C4" s="9"/>
      <c r="D4" s="9"/>
      <c r="E4" s="9"/>
      <c r="F4" s="9"/>
      <c r="G4" s="9"/>
      <c r="H4" s="9"/>
      <c r="I4" s="9"/>
      <c r="J4" s="9"/>
    </row>
    <row r="5" spans="1:10" ht="20.25" x14ac:dyDescent="0.2">
      <c r="A5" s="238" t="s">
        <v>191</v>
      </c>
      <c r="B5" s="238"/>
      <c r="C5" s="238"/>
      <c r="D5" s="238"/>
      <c r="E5" s="238"/>
      <c r="F5" s="238"/>
      <c r="G5" s="238"/>
      <c r="H5" s="238"/>
      <c r="I5" s="238"/>
      <c r="J5" s="238"/>
    </row>
    <row r="6" spans="1:10" ht="15.75" customHeight="1" x14ac:dyDescent="0.2">
      <c r="A6" s="239" t="s">
        <v>192</v>
      </c>
      <c r="B6" s="239"/>
      <c r="C6" s="239"/>
      <c r="D6" s="239"/>
      <c r="E6" s="239"/>
      <c r="F6" s="239"/>
      <c r="G6" s="239"/>
      <c r="H6" s="239"/>
      <c r="I6" s="239"/>
      <c r="J6" s="239"/>
    </row>
    <row r="7" spans="1:10" ht="20.25" x14ac:dyDescent="0.2">
      <c r="A7" s="231"/>
      <c r="B7" s="240"/>
      <c r="C7" s="241"/>
      <c r="D7" s="240"/>
      <c r="G7" s="240"/>
      <c r="H7" s="240"/>
      <c r="I7" s="243"/>
      <c r="J7" s="240"/>
    </row>
    <row r="8" spans="1:10" ht="20.25" x14ac:dyDescent="0.2">
      <c r="A8" s="231"/>
      <c r="B8" s="231"/>
      <c r="C8" s="233"/>
      <c r="D8" s="244"/>
      <c r="G8" s="244"/>
      <c r="H8" s="244"/>
      <c r="I8" s="245"/>
      <c r="J8" s="244"/>
    </row>
    <row r="9" spans="1:10" ht="15" customHeight="1" x14ac:dyDescent="0.2">
      <c r="A9" s="24" t="s">
        <v>5</v>
      </c>
      <c r="B9" s="246"/>
      <c r="C9" s="247"/>
      <c r="D9" s="248" t="s">
        <v>193</v>
      </c>
      <c r="E9" s="18"/>
      <c r="F9" s="249"/>
      <c r="G9" s="250" t="s">
        <v>7</v>
      </c>
      <c r="H9" s="251"/>
      <c r="I9" s="252"/>
      <c r="J9" s="253" t="s">
        <v>8</v>
      </c>
    </row>
    <row r="10" spans="1:10" ht="15" customHeight="1" x14ac:dyDescent="0.2">
      <c r="A10" s="254"/>
      <c r="B10" s="255"/>
      <c r="C10" s="256"/>
      <c r="D10" s="257" t="s">
        <v>194</v>
      </c>
      <c r="E10" s="18"/>
      <c r="F10" s="249"/>
      <c r="G10" s="254"/>
      <c r="H10" s="258"/>
      <c r="I10" s="259"/>
      <c r="J10" s="260"/>
    </row>
    <row r="11" spans="1:10" ht="15" customHeight="1" x14ac:dyDescent="0.2">
      <c r="A11" s="31" t="s">
        <v>16</v>
      </c>
      <c r="B11" s="261"/>
      <c r="C11" s="262"/>
      <c r="D11" s="263" t="s">
        <v>195</v>
      </c>
      <c r="E11" s="18"/>
      <c r="F11" s="249"/>
      <c r="G11" s="264" t="s">
        <v>11</v>
      </c>
      <c r="H11" s="265"/>
      <c r="I11" s="252"/>
      <c r="J11" s="266" t="s">
        <v>17</v>
      </c>
    </row>
    <row r="12" spans="1:10" ht="15" customHeight="1" x14ac:dyDescent="0.2">
      <c r="A12" s="267"/>
      <c r="B12" s="268"/>
      <c r="C12" s="268"/>
      <c r="D12" s="269"/>
      <c r="E12" s="270"/>
      <c r="F12" s="271"/>
      <c r="G12" s="267"/>
      <c r="H12" s="258"/>
      <c r="I12" s="259"/>
      <c r="J12" s="272"/>
    </row>
    <row r="13" spans="1:10" ht="6" customHeight="1" x14ac:dyDescent="0.2">
      <c r="A13" s="273"/>
      <c r="B13" s="273"/>
      <c r="C13" s="274"/>
      <c r="D13" s="2" t="s">
        <v>196</v>
      </c>
      <c r="E13" s="275"/>
      <c r="F13" s="275"/>
      <c r="G13" s="276"/>
      <c r="H13" s="276"/>
      <c r="I13" s="277"/>
      <c r="J13" s="278"/>
    </row>
    <row r="14" spans="1:10" ht="24.75" customHeight="1" x14ac:dyDescent="0.2">
      <c r="A14" s="52" t="s">
        <v>197</v>
      </c>
      <c r="B14" s="279" t="s">
        <v>198</v>
      </c>
      <c r="C14" s="280"/>
      <c r="D14" s="52" t="s">
        <v>199</v>
      </c>
      <c r="E14" s="52" t="s">
        <v>200</v>
      </c>
      <c r="F14" s="281" t="s">
        <v>201</v>
      </c>
      <c r="G14" s="281"/>
      <c r="H14" s="281"/>
      <c r="I14" s="282" t="s">
        <v>202</v>
      </c>
      <c r="J14" s="52" t="s">
        <v>203</v>
      </c>
    </row>
    <row r="15" spans="1:10" ht="24" customHeight="1" x14ac:dyDescent="0.2">
      <c r="A15" s="52"/>
      <c r="B15" s="57" t="s">
        <v>27</v>
      </c>
      <c r="C15" s="57" t="s">
        <v>29</v>
      </c>
      <c r="D15" s="52"/>
      <c r="E15" s="52"/>
      <c r="F15" s="283" t="s">
        <v>204</v>
      </c>
      <c r="G15" s="284" t="s">
        <v>205</v>
      </c>
      <c r="H15" s="285" t="s">
        <v>206</v>
      </c>
      <c r="I15" s="282"/>
      <c r="J15" s="52"/>
    </row>
    <row r="16" spans="1:10" ht="18" x14ac:dyDescent="0.2">
      <c r="A16" s="185" t="s">
        <v>31</v>
      </c>
      <c r="B16" s="286" t="s">
        <v>32</v>
      </c>
      <c r="C16" s="287"/>
      <c r="D16" s="185" t="s">
        <v>33</v>
      </c>
      <c r="E16" s="185" t="s">
        <v>34</v>
      </c>
      <c r="F16" s="185" t="s">
        <v>35</v>
      </c>
      <c r="G16" s="185" t="s">
        <v>36</v>
      </c>
      <c r="H16" s="185" t="s">
        <v>37</v>
      </c>
      <c r="I16" s="185" t="s">
        <v>38</v>
      </c>
      <c r="J16" s="185" t="s">
        <v>39</v>
      </c>
    </row>
    <row r="17" spans="1:10" ht="33.75" customHeight="1" x14ac:dyDescent="0.2">
      <c r="A17" s="288"/>
      <c r="B17" s="57"/>
      <c r="C17" s="289"/>
      <c r="D17" s="290" t="s">
        <v>207</v>
      </c>
      <c r="E17" s="288"/>
      <c r="F17" s="288"/>
      <c r="G17" s="291">
        <v>1</v>
      </c>
      <c r="H17" s="288"/>
      <c r="I17" s="288"/>
      <c r="J17" s="288"/>
    </row>
    <row r="18" spans="1:10" ht="39" customHeight="1" x14ac:dyDescent="0.2">
      <c r="A18" s="81">
        <v>1</v>
      </c>
      <c r="B18" s="292" t="s">
        <v>208</v>
      </c>
      <c r="C18" s="75" t="s">
        <v>209</v>
      </c>
      <c r="D18" s="76" t="s">
        <v>210</v>
      </c>
      <c r="E18" s="100" t="s">
        <v>211</v>
      </c>
      <c r="F18" s="293">
        <v>2</v>
      </c>
      <c r="G18" s="199">
        <f>1/4*F18*G17</f>
        <v>0.5</v>
      </c>
      <c r="H18" s="78" t="s">
        <v>46</v>
      </c>
      <c r="I18" s="79" t="s">
        <v>62</v>
      </c>
      <c r="J18" s="81" t="s">
        <v>212</v>
      </c>
    </row>
    <row r="19" spans="1:10" ht="36" x14ac:dyDescent="0.2">
      <c r="A19" s="294">
        <f>A18+1</f>
        <v>2</v>
      </c>
      <c r="B19" s="295"/>
      <c r="C19" s="296"/>
      <c r="D19" s="297" t="s">
        <v>213</v>
      </c>
      <c r="E19" s="298" t="s">
        <v>214</v>
      </c>
      <c r="F19" s="299">
        <v>1</v>
      </c>
      <c r="G19" s="300">
        <f>1/4*F19*G17</f>
        <v>0.25</v>
      </c>
      <c r="H19" s="300" t="s">
        <v>46</v>
      </c>
      <c r="I19" s="301" t="s">
        <v>62</v>
      </c>
      <c r="J19" s="294" t="s">
        <v>215</v>
      </c>
    </row>
    <row r="20" spans="1:10" ht="33.75" customHeight="1" x14ac:dyDescent="0.2">
      <c r="A20" s="302"/>
      <c r="B20" s="295"/>
      <c r="C20" s="303" t="s">
        <v>216</v>
      </c>
      <c r="D20" s="304"/>
      <c r="E20" s="305" t="s">
        <v>217</v>
      </c>
      <c r="F20" s="306"/>
      <c r="G20" s="307"/>
      <c r="H20" s="307"/>
      <c r="I20" s="308"/>
      <c r="J20" s="302"/>
    </row>
    <row r="21" spans="1:10" ht="37.5" x14ac:dyDescent="0.2">
      <c r="A21" s="309"/>
      <c r="B21" s="295"/>
      <c r="C21" s="303" t="s">
        <v>218</v>
      </c>
      <c r="D21" s="310"/>
      <c r="E21" s="311" t="s">
        <v>219</v>
      </c>
      <c r="F21" s="312"/>
      <c r="G21" s="313"/>
      <c r="H21" s="313"/>
      <c r="I21" s="314"/>
      <c r="J21" s="309"/>
    </row>
    <row r="22" spans="1:10" ht="38.25" customHeight="1" x14ac:dyDescent="0.2">
      <c r="A22" s="315">
        <f>A19+1</f>
        <v>3</v>
      </c>
      <c r="B22" s="295"/>
      <c r="C22" s="296" t="s">
        <v>220</v>
      </c>
      <c r="D22" s="316" t="s">
        <v>221</v>
      </c>
      <c r="E22" s="100" t="s">
        <v>222</v>
      </c>
      <c r="F22" s="293">
        <v>1</v>
      </c>
      <c r="G22" s="78">
        <f>1/4*F22*G17</f>
        <v>0.25</v>
      </c>
      <c r="H22" s="78" t="s">
        <v>46</v>
      </c>
      <c r="I22" s="79" t="s">
        <v>62</v>
      </c>
      <c r="J22" s="81" t="s">
        <v>223</v>
      </c>
    </row>
    <row r="23" spans="1:10" ht="19.5" customHeight="1" x14ac:dyDescent="0.2">
      <c r="A23" s="294">
        <f>A22+1</f>
        <v>4</v>
      </c>
      <c r="B23" s="295"/>
      <c r="C23" s="296"/>
      <c r="D23" s="297" t="s">
        <v>224</v>
      </c>
      <c r="E23" s="298" t="s">
        <v>225</v>
      </c>
      <c r="F23" s="317" t="s">
        <v>62</v>
      </c>
      <c r="G23" s="317">
        <f>(660+1260+60)*2/1000</f>
        <v>3.96</v>
      </c>
      <c r="H23" s="300" t="s">
        <v>159</v>
      </c>
      <c r="I23" s="301" t="s">
        <v>62</v>
      </c>
      <c r="J23" s="294" t="s">
        <v>226</v>
      </c>
    </row>
    <row r="24" spans="1:10" ht="35.25" customHeight="1" x14ac:dyDescent="0.2">
      <c r="A24" s="302"/>
      <c r="B24" s="295"/>
      <c r="C24" s="303" t="s">
        <v>227</v>
      </c>
      <c r="D24" s="304"/>
      <c r="E24" s="318" t="s">
        <v>228</v>
      </c>
      <c r="F24" s="319"/>
      <c r="G24" s="319"/>
      <c r="H24" s="307"/>
      <c r="I24" s="308"/>
      <c r="J24" s="302"/>
    </row>
    <row r="25" spans="1:10" ht="37.5" customHeight="1" x14ac:dyDescent="0.2">
      <c r="A25" s="309"/>
      <c r="B25" s="320"/>
      <c r="C25" s="303" t="s">
        <v>229</v>
      </c>
      <c r="D25" s="310"/>
      <c r="E25" s="311" t="s">
        <v>230</v>
      </c>
      <c r="F25" s="321"/>
      <c r="G25" s="321"/>
      <c r="H25" s="313"/>
      <c r="I25" s="314"/>
      <c r="J25" s="309"/>
    </row>
    <row r="26" spans="1:10" ht="33.75" customHeight="1" x14ac:dyDescent="0.2">
      <c r="A26" s="288"/>
      <c r="B26" s="57"/>
      <c r="C26" s="289"/>
      <c r="D26" s="290" t="s">
        <v>231</v>
      </c>
      <c r="E26" s="288"/>
      <c r="F26" s="288"/>
      <c r="G26" s="291">
        <v>1</v>
      </c>
      <c r="H26" s="288"/>
      <c r="I26" s="288"/>
      <c r="J26" s="288"/>
    </row>
    <row r="27" spans="1:10" ht="36" x14ac:dyDescent="0.2">
      <c r="A27" s="81">
        <f>A23+1</f>
        <v>5</v>
      </c>
      <c r="B27" s="292" t="s">
        <v>232</v>
      </c>
      <c r="C27" s="75" t="s">
        <v>209</v>
      </c>
      <c r="D27" s="76" t="s">
        <v>233</v>
      </c>
      <c r="E27" s="100" t="s">
        <v>234</v>
      </c>
      <c r="F27" s="293">
        <v>1</v>
      </c>
      <c r="G27" s="199">
        <f>1/8*F27*$G$26</f>
        <v>0.125</v>
      </c>
      <c r="H27" s="78" t="s">
        <v>46</v>
      </c>
      <c r="I27" s="79" t="s">
        <v>62</v>
      </c>
      <c r="J27" s="81" t="s">
        <v>212</v>
      </c>
    </row>
    <row r="28" spans="1:10" ht="36" x14ac:dyDescent="0.2">
      <c r="A28" s="294">
        <f>A27+1</f>
        <v>6</v>
      </c>
      <c r="B28" s="295"/>
      <c r="C28" s="296"/>
      <c r="D28" s="297" t="s">
        <v>235</v>
      </c>
      <c r="E28" s="298" t="s">
        <v>236</v>
      </c>
      <c r="F28" s="299">
        <v>2</v>
      </c>
      <c r="G28" s="300">
        <f>1/8*F28*$G$26</f>
        <v>0.25</v>
      </c>
      <c r="H28" s="300" t="s">
        <v>46</v>
      </c>
      <c r="I28" s="301" t="s">
        <v>62</v>
      </c>
      <c r="J28" s="294" t="s">
        <v>237</v>
      </c>
    </row>
    <row r="29" spans="1:10" ht="37.5" x14ac:dyDescent="0.2">
      <c r="A29" s="302"/>
      <c r="B29" s="295"/>
      <c r="C29" s="303" t="s">
        <v>216</v>
      </c>
      <c r="D29" s="304"/>
      <c r="E29" s="305" t="s">
        <v>217</v>
      </c>
      <c r="F29" s="306"/>
      <c r="G29" s="307"/>
      <c r="H29" s="307"/>
      <c r="I29" s="308"/>
      <c r="J29" s="302"/>
    </row>
    <row r="30" spans="1:10" ht="37.5" x14ac:dyDescent="0.2">
      <c r="A30" s="309"/>
      <c r="B30" s="295"/>
      <c r="C30" s="303" t="s">
        <v>218</v>
      </c>
      <c r="D30" s="310"/>
      <c r="E30" s="311" t="s">
        <v>238</v>
      </c>
      <c r="F30" s="312"/>
      <c r="G30" s="313"/>
      <c r="H30" s="313"/>
      <c r="I30" s="314"/>
      <c r="J30" s="309"/>
    </row>
    <row r="31" spans="1:10" ht="20.25" customHeight="1" x14ac:dyDescent="0.2">
      <c r="A31" s="294">
        <f>A28+1</f>
        <v>7</v>
      </c>
      <c r="B31" s="295"/>
      <c r="C31" s="296"/>
      <c r="D31" s="297" t="s">
        <v>224</v>
      </c>
      <c r="E31" s="298" t="s">
        <v>239</v>
      </c>
      <c r="F31" s="317" t="s">
        <v>62</v>
      </c>
      <c r="G31" s="317">
        <f>(1135+350+60)*2/1000</f>
        <v>3.09</v>
      </c>
      <c r="H31" s="300" t="s">
        <v>159</v>
      </c>
      <c r="I31" s="301" t="s">
        <v>62</v>
      </c>
      <c r="J31" s="294" t="s">
        <v>226</v>
      </c>
    </row>
    <row r="32" spans="1:10" ht="34.5" customHeight="1" x14ac:dyDescent="0.2">
      <c r="A32" s="302"/>
      <c r="B32" s="295"/>
      <c r="C32" s="303" t="s">
        <v>240</v>
      </c>
      <c r="D32" s="304"/>
      <c r="E32" s="318" t="s">
        <v>241</v>
      </c>
      <c r="F32" s="319"/>
      <c r="G32" s="319"/>
      <c r="H32" s="307"/>
      <c r="I32" s="308"/>
      <c r="J32" s="302"/>
    </row>
    <row r="33" spans="1:10" ht="35.25" customHeight="1" x14ac:dyDescent="0.2">
      <c r="A33" s="309"/>
      <c r="B33" s="320"/>
      <c r="C33" s="303" t="s">
        <v>242</v>
      </c>
      <c r="D33" s="310"/>
      <c r="E33" s="311" t="s">
        <v>243</v>
      </c>
      <c r="F33" s="321"/>
      <c r="G33" s="321"/>
      <c r="H33" s="313"/>
      <c r="I33" s="314"/>
      <c r="J33" s="309"/>
    </row>
    <row r="34" spans="1:10" ht="30.95" customHeight="1" x14ac:dyDescent="0.2">
      <c r="A34" s="288"/>
      <c r="B34" s="57"/>
      <c r="C34" s="289"/>
      <c r="D34" s="322" t="s">
        <v>244</v>
      </c>
      <c r="E34" s="288"/>
      <c r="F34" s="288"/>
      <c r="G34" s="291">
        <v>2</v>
      </c>
      <c r="H34" s="288"/>
      <c r="I34" s="288"/>
      <c r="J34" s="288"/>
    </row>
    <row r="35" spans="1:10" ht="36" x14ac:dyDescent="0.2">
      <c r="A35" s="81">
        <f>A31+1</f>
        <v>8</v>
      </c>
      <c r="B35" s="292" t="s">
        <v>245</v>
      </c>
      <c r="C35" s="75" t="s">
        <v>209</v>
      </c>
      <c r="D35" s="76" t="s">
        <v>246</v>
      </c>
      <c r="E35" s="100" t="s">
        <v>247</v>
      </c>
      <c r="F35" s="293">
        <v>1</v>
      </c>
      <c r="G35" s="199">
        <f>1/9*F35*$G$34</f>
        <v>0.22222222222222221</v>
      </c>
      <c r="H35" s="78" t="s">
        <v>46</v>
      </c>
      <c r="I35" s="79" t="s">
        <v>62</v>
      </c>
      <c r="J35" s="81" t="s">
        <v>212</v>
      </c>
    </row>
    <row r="36" spans="1:10" ht="36" x14ac:dyDescent="0.2">
      <c r="A36" s="294">
        <f>A35+1</f>
        <v>9</v>
      </c>
      <c r="B36" s="295"/>
      <c r="C36" s="296"/>
      <c r="D36" s="297" t="s">
        <v>235</v>
      </c>
      <c r="E36" s="298" t="s">
        <v>248</v>
      </c>
      <c r="F36" s="299">
        <v>2</v>
      </c>
      <c r="G36" s="317">
        <f>1/9*F36*$G$34</f>
        <v>0.44444444444444442</v>
      </c>
      <c r="H36" s="300" t="s">
        <v>46</v>
      </c>
      <c r="I36" s="301" t="s">
        <v>62</v>
      </c>
      <c r="J36" s="294" t="s">
        <v>237</v>
      </c>
    </row>
    <row r="37" spans="1:10" ht="37.5" x14ac:dyDescent="0.2">
      <c r="A37" s="302"/>
      <c r="B37" s="295"/>
      <c r="C37" s="303" t="s">
        <v>216</v>
      </c>
      <c r="D37" s="304"/>
      <c r="E37" s="305" t="s">
        <v>217</v>
      </c>
      <c r="F37" s="306"/>
      <c r="G37" s="319"/>
      <c r="H37" s="307"/>
      <c r="I37" s="308"/>
      <c r="J37" s="302"/>
    </row>
    <row r="38" spans="1:10" ht="37.5" x14ac:dyDescent="0.2">
      <c r="A38" s="309"/>
      <c r="B38" s="295"/>
      <c r="C38" s="303" t="s">
        <v>218</v>
      </c>
      <c r="D38" s="310"/>
      <c r="E38" s="311" t="s">
        <v>249</v>
      </c>
      <c r="F38" s="312"/>
      <c r="G38" s="321"/>
      <c r="H38" s="313"/>
      <c r="I38" s="314"/>
      <c r="J38" s="309"/>
    </row>
    <row r="39" spans="1:10" ht="25.5" customHeight="1" x14ac:dyDescent="0.2">
      <c r="A39" s="294">
        <f>A36+1</f>
        <v>10</v>
      </c>
      <c r="B39" s="295"/>
      <c r="C39" s="296"/>
      <c r="D39" s="297" t="s">
        <v>224</v>
      </c>
      <c r="E39" s="298" t="s">
        <v>250</v>
      </c>
      <c r="F39" s="317" t="s">
        <v>62</v>
      </c>
      <c r="G39" s="317">
        <f>(685+310+60)*2/1000*G34</f>
        <v>4.22</v>
      </c>
      <c r="H39" s="300" t="s">
        <v>159</v>
      </c>
      <c r="I39" s="301" t="s">
        <v>62</v>
      </c>
      <c r="J39" s="294" t="s">
        <v>226</v>
      </c>
    </row>
    <row r="40" spans="1:10" ht="35.25" customHeight="1" x14ac:dyDescent="0.2">
      <c r="A40" s="302"/>
      <c r="B40" s="295"/>
      <c r="C40" s="303" t="s">
        <v>240</v>
      </c>
      <c r="D40" s="304"/>
      <c r="E40" s="318" t="s">
        <v>241</v>
      </c>
      <c r="F40" s="319"/>
      <c r="G40" s="319"/>
      <c r="H40" s="307"/>
      <c r="I40" s="308"/>
      <c r="J40" s="302"/>
    </row>
    <row r="41" spans="1:10" ht="32.25" customHeight="1" x14ac:dyDescent="0.2">
      <c r="A41" s="309"/>
      <c r="B41" s="320"/>
      <c r="C41" s="303" t="s">
        <v>242</v>
      </c>
      <c r="D41" s="310"/>
      <c r="E41" s="311" t="s">
        <v>243</v>
      </c>
      <c r="F41" s="321"/>
      <c r="G41" s="321"/>
      <c r="H41" s="313"/>
      <c r="I41" s="314"/>
      <c r="J41" s="309"/>
    </row>
    <row r="42" spans="1:10" ht="30.95" customHeight="1" x14ac:dyDescent="0.2">
      <c r="A42" s="323"/>
      <c r="B42" s="324"/>
      <c r="C42" s="325"/>
      <c r="D42" s="326"/>
      <c r="E42" s="326"/>
      <c r="F42" s="327"/>
    </row>
    <row r="43" spans="1:10" ht="30.95" customHeight="1" x14ac:dyDescent="0.2">
      <c r="B43" s="206" t="s">
        <v>251</v>
      </c>
      <c r="C43" s="328"/>
      <c r="D43" s="329"/>
      <c r="E43" s="330"/>
      <c r="F43" s="331"/>
      <c r="G43" s="332"/>
      <c r="H43" s="333" t="s">
        <v>185</v>
      </c>
      <c r="J43" s="212"/>
    </row>
    <row r="44" spans="1:10" ht="18" x14ac:dyDescent="0.2">
      <c r="A44" s="203"/>
      <c r="B44" s="212"/>
      <c r="C44" s="218"/>
      <c r="D44" s="334"/>
      <c r="E44" s="212"/>
      <c r="F44" s="335"/>
      <c r="G44" s="336"/>
      <c r="H44" s="335"/>
      <c r="I44" s="335"/>
      <c r="J44" s="212"/>
    </row>
    <row r="45" spans="1:10" ht="18" x14ac:dyDescent="0.2">
      <c r="A45" s="203"/>
      <c r="B45" s="212"/>
      <c r="C45" s="218"/>
      <c r="D45" s="334"/>
      <c r="E45" s="212"/>
      <c r="F45" s="335"/>
      <c r="G45" s="336"/>
      <c r="H45" s="335"/>
      <c r="I45" s="335"/>
      <c r="J45" s="212"/>
    </row>
    <row r="46" spans="1:10" ht="18" x14ac:dyDescent="0.2">
      <c r="A46" s="337"/>
      <c r="B46" s="338"/>
      <c r="C46" s="339"/>
      <c r="D46" s="334"/>
      <c r="E46" s="212"/>
      <c r="F46" s="335"/>
      <c r="G46" s="336"/>
      <c r="H46" s="335"/>
      <c r="I46" s="335"/>
      <c r="J46" s="212"/>
    </row>
    <row r="47" spans="1:10" ht="18.75" x14ac:dyDescent="0.2">
      <c r="A47" s="340"/>
      <c r="B47" s="341"/>
      <c r="C47" s="342"/>
      <c r="D47" s="341"/>
      <c r="E47" s="341"/>
      <c r="F47" s="343"/>
      <c r="H47" s="344"/>
      <c r="I47" s="344"/>
      <c r="J47" s="344"/>
    </row>
    <row r="48" spans="1:10" ht="18.75" x14ac:dyDescent="0.2">
      <c r="A48" s="341"/>
      <c r="B48" s="341"/>
      <c r="C48" s="342"/>
      <c r="D48" s="341"/>
      <c r="E48" s="341"/>
      <c r="F48" s="343"/>
      <c r="G48" s="345"/>
      <c r="H48" s="345"/>
      <c r="I48" s="345"/>
      <c r="J48" s="345"/>
    </row>
    <row r="49" spans="1:14" s="228" customFormat="1" ht="18" x14ac:dyDescent="0.2">
      <c r="A49" s="341"/>
      <c r="C49" s="346"/>
      <c r="D49" s="71"/>
      <c r="E49" s="71"/>
      <c r="F49" s="210"/>
      <c r="I49" s="242"/>
      <c r="K49" s="120"/>
      <c r="L49" s="120"/>
      <c r="M49" s="120"/>
      <c r="N49" s="120"/>
    </row>
    <row r="50" spans="1:14" s="228" customFormat="1" ht="18" x14ac:dyDescent="0.2">
      <c r="A50" s="347"/>
      <c r="C50" s="346"/>
      <c r="E50" s="341"/>
      <c r="F50" s="242"/>
      <c r="I50" s="242"/>
      <c r="K50" s="120"/>
      <c r="L50" s="120"/>
      <c r="M50" s="120"/>
      <c r="N50" s="120"/>
    </row>
    <row r="51" spans="1:14" s="228" customFormat="1" ht="18" x14ac:dyDescent="0.2">
      <c r="A51" s="347"/>
      <c r="C51" s="346"/>
      <c r="E51" s="341"/>
      <c r="F51" s="242"/>
      <c r="I51" s="242"/>
      <c r="K51" s="120"/>
      <c r="L51" s="120"/>
      <c r="M51" s="120"/>
      <c r="N51" s="120"/>
    </row>
    <row r="52" spans="1:14" s="228" customFormat="1" ht="18" x14ac:dyDescent="0.2">
      <c r="A52" s="341"/>
      <c r="C52" s="346"/>
      <c r="F52" s="242"/>
      <c r="I52" s="242"/>
      <c r="K52" s="120"/>
      <c r="L52" s="120"/>
      <c r="M52" s="120"/>
      <c r="N52" s="120"/>
    </row>
    <row r="59" spans="1:14" s="228" customFormat="1" ht="23.25" customHeight="1" x14ac:dyDescent="0.2">
      <c r="C59" s="346"/>
      <c r="E59" s="348"/>
      <c r="F59" s="349"/>
      <c r="I59" s="242"/>
      <c r="K59" s="120"/>
      <c r="L59" s="120"/>
      <c r="M59" s="120"/>
      <c r="N59" s="120"/>
    </row>
    <row r="65" spans="10:10" ht="23.25" x14ac:dyDescent="0.2">
      <c r="J65" s="350"/>
    </row>
  </sheetData>
  <mergeCells count="60">
    <mergeCell ref="H47:J47"/>
    <mergeCell ref="I36:I38"/>
    <mergeCell ref="J36:J38"/>
    <mergeCell ref="A39:A41"/>
    <mergeCell ref="D39:D41"/>
    <mergeCell ref="F39:F41"/>
    <mergeCell ref="G39:G41"/>
    <mergeCell ref="H39:H41"/>
    <mergeCell ref="I39:I41"/>
    <mergeCell ref="J39:J41"/>
    <mergeCell ref="B35:B41"/>
    <mergeCell ref="A36:A38"/>
    <mergeCell ref="D36:D38"/>
    <mergeCell ref="F36:F38"/>
    <mergeCell ref="G36:G38"/>
    <mergeCell ref="H36:H38"/>
    <mergeCell ref="D31:D33"/>
    <mergeCell ref="F31:F33"/>
    <mergeCell ref="G31:G33"/>
    <mergeCell ref="H31:H33"/>
    <mergeCell ref="I31:I33"/>
    <mergeCell ref="J31:J33"/>
    <mergeCell ref="J23:J25"/>
    <mergeCell ref="B27:B33"/>
    <mergeCell ref="A28:A30"/>
    <mergeCell ref="D28:D30"/>
    <mergeCell ref="F28:F30"/>
    <mergeCell ref="G28:G30"/>
    <mergeCell ref="H28:H30"/>
    <mergeCell ref="I28:I30"/>
    <mergeCell ref="J28:J30"/>
    <mergeCell ref="A31:A33"/>
    <mergeCell ref="A23:A25"/>
    <mergeCell ref="D23:D25"/>
    <mergeCell ref="F23:F25"/>
    <mergeCell ref="G23:G25"/>
    <mergeCell ref="H23:H25"/>
    <mergeCell ref="I23:I25"/>
    <mergeCell ref="J14:J15"/>
    <mergeCell ref="B16:C16"/>
    <mergeCell ref="B18:B25"/>
    <mergeCell ref="A19:A21"/>
    <mergeCell ref="D19:D21"/>
    <mergeCell ref="F19:F21"/>
    <mergeCell ref="G19:G21"/>
    <mergeCell ref="H19:H21"/>
    <mergeCell ref="I19:I21"/>
    <mergeCell ref="J19:J21"/>
    <mergeCell ref="A14:A15"/>
    <mergeCell ref="B14:C14"/>
    <mergeCell ref="D14:D15"/>
    <mergeCell ref="E14:E15"/>
    <mergeCell ref="F14:H14"/>
    <mergeCell ref="I14:I15"/>
    <mergeCell ref="A4:J4"/>
    <mergeCell ref="A5:J5"/>
    <mergeCell ref="A6:J6"/>
    <mergeCell ref="J9:J10"/>
    <mergeCell ref="D11:D12"/>
    <mergeCell ref="J11:J12"/>
  </mergeCells>
  <printOptions horizontalCentered="1"/>
  <pageMargins left="0.3" right="0.3" top="0.2" bottom="0.2" header="0.3" footer="2.64"/>
  <pageSetup paperSize="5" scale="46" orientation="portrait" horizontalDpi="4294967294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KUMI SD</vt:lpstr>
      <vt:lpstr>TABLE SD</vt:lpstr>
      <vt:lpstr>'KUMI SD'!Print_Area</vt:lpstr>
      <vt:lpstr>'TABLE SD'!Print_Area</vt:lpstr>
      <vt:lpstr>'KUMI SD'!Print_Titles</vt:lpstr>
      <vt:lpstr>'TABLE SD'!Print_Titles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Rini</cp:lastModifiedBy>
  <dcterms:created xsi:type="dcterms:W3CDTF">2025-05-20T00:51:21Z</dcterms:created>
  <dcterms:modified xsi:type="dcterms:W3CDTF">2025-05-20T00:54:42Z</dcterms:modified>
</cp:coreProperties>
</file>