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AA" sheetId="1" r:id="rId1"/>
  </sheets>
  <externalReferences>
    <externalReference r:id="rId2"/>
  </externalReferences>
  <definedNames>
    <definedName name="_xlnm.Database">#REF!</definedName>
    <definedName name="_xlnm.Print_Area" localSheetId="0">HAA!$A$1:$N$114</definedName>
  </definedNames>
  <calcPr calcId="144525"/>
</workbook>
</file>

<file path=xl/calcChain.xml><?xml version="1.0" encoding="utf-8"?>
<calcChain xmlns="http://schemas.openxmlformats.org/spreadsheetml/2006/main">
  <c r="I53" i="1" l="1"/>
  <c r="K41" i="1"/>
  <c r="K40" i="1"/>
  <c r="K38" i="1"/>
  <c r="K37" i="1"/>
  <c r="K36" i="1"/>
  <c r="K35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L50" i="1" s="1"/>
  <c r="I52" i="1" s="1"/>
  <c r="K24" i="1"/>
  <c r="K22" i="1"/>
  <c r="I22" i="1"/>
  <c r="K21" i="1"/>
  <c r="K20" i="1"/>
  <c r="I18" i="1"/>
  <c r="A18" i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4" i="1" s="1"/>
  <c r="A45" i="1" s="1"/>
  <c r="A46" i="1" s="1"/>
  <c r="A47" i="1" s="1"/>
  <c r="A48" i="1" s="1"/>
  <c r="A49" i="1" s="1"/>
  <c r="A17" i="1"/>
</calcChain>
</file>

<file path=xl/comments1.xml><?xml version="1.0" encoding="utf-8"?>
<comments xmlns="http://schemas.openxmlformats.org/spreadsheetml/2006/main">
  <authors>
    <author>melly</author>
    <author>Rini</author>
  </authors>
  <commentList>
    <comment ref="H18" author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22" author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30" authorId="1">
      <text>
        <r>
          <rPr>
            <b/>
            <sz val="14"/>
            <color indexed="81"/>
            <rFont val="Tahoma"/>
            <family val="2"/>
          </rPr>
          <t>Rini: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41" authorId="0">
      <text>
        <r>
          <rPr>
            <b/>
            <sz val="8"/>
            <color indexed="81"/>
            <rFont val="Tahoma"/>
            <family val="2"/>
          </rPr>
          <t>melly: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sblmny M5x7 brbah per tgl 08/07</t>
        </r>
      </text>
    </comment>
    <comment ref="H42" authorId="1">
      <text>
        <r>
          <rPr>
            <b/>
            <sz val="14"/>
            <color indexed="81"/>
            <rFont val="Tahoma"/>
            <family val="2"/>
          </rPr>
          <t>Rini: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49" authorId="1">
      <text>
        <r>
          <rPr>
            <b/>
            <sz val="14"/>
            <color indexed="81"/>
            <rFont val="Tahoma"/>
            <family val="2"/>
          </rPr>
          <t>Rini: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<sst xmlns="http://schemas.openxmlformats.org/spreadsheetml/2006/main" count="283" uniqueCount="168">
  <si>
    <t>PT. CHITOSE INTERNASIONAL Tbk</t>
  </si>
  <si>
    <t xml:space="preserve">Research &amp; Development Dept </t>
  </si>
  <si>
    <t>DAFTAR STANDAR KOMPONEN KURSI (DSKK)</t>
  </si>
  <si>
    <t>( Bill of Material )</t>
  </si>
  <si>
    <r>
      <t xml:space="preserve">Nama Produk </t>
    </r>
    <r>
      <rPr>
        <sz val="12"/>
        <rFont val="Arial"/>
        <family val="2"/>
      </rPr>
      <t xml:space="preserve">                                                 </t>
    </r>
  </si>
  <si>
    <t>: YAMATO HAA</t>
  </si>
  <si>
    <t xml:space="preserve">Nama Proyek </t>
  </si>
  <si>
    <t>:</t>
  </si>
  <si>
    <t>Kode Barang Jadi</t>
  </si>
  <si>
    <t>: FG-YAM-FOC-AS-0021 (YAMATO HAA-N-RED PVC)</t>
  </si>
  <si>
    <r>
      <t xml:space="preserve">Jenis </t>
    </r>
    <r>
      <rPr>
        <sz val="14"/>
        <color indexed="8"/>
        <rFont val="Arial"/>
        <family val="2"/>
      </rPr>
      <t xml:space="preserve">           </t>
    </r>
    <r>
      <rPr>
        <sz val="12"/>
        <color indexed="8"/>
        <rFont val="Arial"/>
        <family val="2"/>
      </rPr>
      <t xml:space="preserve">                               </t>
    </r>
  </si>
  <si>
    <t xml:space="preserve">: FOLDING CHAIR </t>
  </si>
  <si>
    <r>
      <t xml:space="preserve">Model   </t>
    </r>
    <r>
      <rPr>
        <sz val="14"/>
        <rFont val="Arial"/>
        <family val="2"/>
      </rPr>
      <t xml:space="preserve">                                                            </t>
    </r>
  </si>
  <si>
    <t xml:space="preserve">: CHITOSE </t>
  </si>
  <si>
    <t xml:space="preserve">No                     </t>
  </si>
  <si>
    <t>KODE  SAP</t>
  </si>
  <si>
    <t>NAMA KOMPONEN</t>
  </si>
  <si>
    <r>
      <t xml:space="preserve">SPESIFIKASI BAHAN                             </t>
    </r>
    <r>
      <rPr>
        <sz val="14"/>
        <color indexed="8"/>
        <rFont val="Arial"/>
        <family val="2"/>
      </rPr>
      <t xml:space="preserve">  </t>
    </r>
    <r>
      <rPr>
        <i/>
        <sz val="14"/>
        <color indexed="8"/>
        <rFont val="Arial"/>
        <family val="2"/>
      </rPr>
      <t xml:space="preserve">                  </t>
    </r>
  </si>
  <si>
    <r>
      <t xml:space="preserve">JUMLAH </t>
    </r>
    <r>
      <rPr>
        <i/>
        <sz val="12"/>
        <color indexed="8"/>
        <rFont val="Arial"/>
        <family val="2"/>
      </rPr>
      <t/>
    </r>
  </si>
  <si>
    <r>
      <t>BERAT</t>
    </r>
    <r>
      <rPr>
        <b/>
        <i/>
        <sz val="14"/>
        <color indexed="8"/>
        <rFont val="Arial"/>
        <family val="2"/>
      </rPr>
      <t xml:space="preserve"> </t>
    </r>
    <r>
      <rPr>
        <i/>
        <sz val="12"/>
        <color indexed="8"/>
        <rFont val="Arial"/>
        <family val="2"/>
      </rPr>
      <t>Kg</t>
    </r>
  </si>
  <si>
    <t>JUMLAH CHROME/CAT</t>
  </si>
  <si>
    <t>LAS</t>
  </si>
  <si>
    <r>
      <t xml:space="preserve">NAMA PEMASOK                        </t>
    </r>
    <r>
      <rPr>
        <b/>
        <i/>
        <sz val="14"/>
        <color indexed="8"/>
        <rFont val="Arial"/>
        <family val="2"/>
      </rPr>
      <t/>
    </r>
  </si>
  <si>
    <t>PROSES</t>
  </si>
  <si>
    <t>SUBCONT</t>
  </si>
  <si>
    <t>BAHAN</t>
  </si>
  <si>
    <t>Dm2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</si>
  <si>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</si>
  <si>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</si>
  <si>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</si>
  <si>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</si>
  <si>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</si>
  <si>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</si>
  <si>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</si>
  <si>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</si>
  <si>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</si>
  <si>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BACK CUSHION ASSY</t>
  </si>
  <si>
    <t>SF-YAM-I07-NL-0021</t>
  </si>
  <si>
    <t>RM-COS-TRX-00-0021</t>
  </si>
  <si>
    <t>Back board [YMT-A]</t>
  </si>
  <si>
    <t>MDF t.3 x 170 x 450 +T Nut (M5 x 8, 1008R,Kasime)</t>
  </si>
  <si>
    <t>pcs</t>
  </si>
  <si>
    <t>-</t>
  </si>
  <si>
    <t>Conex/Multi artha</t>
  </si>
  <si>
    <t>RM-COS-FOM-00-0012</t>
  </si>
  <si>
    <t>Back u.foam [YMT-A]</t>
  </si>
  <si>
    <t>Dark green t.10 x 190 x 465, Density 14</t>
  </si>
  <si>
    <t>Royal</t>
  </si>
  <si>
    <t>RM-YAM-FAB-GI-0039</t>
  </si>
  <si>
    <t>RM-YAM-FAB-GI-0035</t>
  </si>
  <si>
    <t>Back cover [YMT-A]</t>
  </si>
  <si>
    <t>t.0.25 x 450 x 230,                                               PVC vinyl (900 = 3 pcs)</t>
  </si>
  <si>
    <t>mtr</t>
  </si>
  <si>
    <t>Meiwa + Trison</t>
  </si>
  <si>
    <t>SEAT CUSHION ASSY</t>
  </si>
  <si>
    <t>SF-YAM-I07-NL-0041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</si>
  <si>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</si>
  <si>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</si>
  <si>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</si>
  <si>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</si>
  <si>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</si>
  <si>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</si>
  <si>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</si>
  <si>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RM-YAM-VIN-GI-0005</t>
  </si>
  <si>
    <t>Seat Cover [YMT-A]</t>
  </si>
  <si>
    <t>t.0.25 x 450 x 450,                                               PVC vinyl (900 = 2 pcs)</t>
  </si>
  <si>
    <t>FRAME LEG COMPL.</t>
  </si>
  <si>
    <t>SF-YAM-I01-CT-0009</t>
  </si>
  <si>
    <t>SF-YAM-I05-NC-0006</t>
  </si>
  <si>
    <t>SF-YAM-I01-CT-0002</t>
  </si>
  <si>
    <t>RM-YAM-PIP-00-0012</t>
  </si>
  <si>
    <t>Fore leg pipe [YMT-AA]</t>
  </si>
  <si>
    <t>Pp. Ø 22.2 x 1.0 x 2158, STKM 11A</t>
  </si>
  <si>
    <t>ISTW/Sri Rejeki</t>
  </si>
  <si>
    <t>RM-YAM-ICT-SC-0004</t>
  </si>
  <si>
    <t>RM-YAM-PIP-00-0008</t>
  </si>
  <si>
    <t>Joint pipe [YMT-A]</t>
  </si>
  <si>
    <t>Pp. Ø 15.9 x 0.9 x 389, STKM 11A</t>
  </si>
  <si>
    <t>ISTW/Sri Rejeki + Hinani</t>
  </si>
  <si>
    <t>SF-YAM-I05-NC-0014</t>
  </si>
  <si>
    <t>SF-YAM-I01-CT-0005</t>
  </si>
  <si>
    <t>RM-YAM-PIP-00-0014</t>
  </si>
  <si>
    <t>Rear leg pipe [YMT-H]</t>
  </si>
  <si>
    <t>Pp. Ø 22.2 x 1.0 x 520, STKM 11A</t>
  </si>
  <si>
    <t>SF-YAM-I05-NC-0008</t>
  </si>
  <si>
    <t>RM-YAM-ICT-SC-0006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</si>
  <si>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</si>
  <si>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</si>
  <si>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</si>
  <si>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</si>
  <si>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SF-YAM-I05-NC-0009</t>
  </si>
  <si>
    <t>RM-YAM-ICT-SC-0007</t>
  </si>
  <si>
    <t>Joint metal (Right) [YMT-A]</t>
  </si>
  <si>
    <t>SF-YAM-I05-NC-0010</t>
  </si>
  <si>
    <t>RM-YAM-ICT-SC-0003</t>
  </si>
  <si>
    <t>Main seat [YMT-A]</t>
  </si>
  <si>
    <t>Pl. t.0.7 x 457 x 480 (1) SPCC-SD</t>
  </si>
  <si>
    <t>Hinani</t>
  </si>
  <si>
    <t>RM-YAM-PLT-00-0013</t>
  </si>
  <si>
    <t>Reinforce (Right) [YMT-A]</t>
  </si>
  <si>
    <t>Pl. t.2.3 x 170 x 49                                                or 1219 x 198 (28)/1219 x 2438 (270) , SPCC-SD</t>
  </si>
  <si>
    <t>Reinforce (Left) [YMT-A]</t>
  </si>
  <si>
    <t>SF-YAM-I05-NC-0002</t>
  </si>
  <si>
    <t>RM-YAM-ICT-SC-0011</t>
  </si>
  <si>
    <t>RM-YAM-PLT-00-0001</t>
  </si>
  <si>
    <t>Back Rest [YMT-A]</t>
  </si>
  <si>
    <t xml:space="preserve">Pl. t.0.6 x 455 x 1219 (7) SPCC-SB </t>
  </si>
  <si>
    <t>RM-YAM-FAS-00-0007</t>
  </si>
  <si>
    <t>Rivet 5 x 25 [YMT-A]</t>
  </si>
  <si>
    <t>Rivet Besi T/T D5 x 25, 1006A, Nikel</t>
  </si>
  <si>
    <t>Garuda M</t>
  </si>
  <si>
    <t>RM-YAM-FAS-00-0011</t>
  </si>
  <si>
    <t>Rivet 6 x 25 [YMT-A]</t>
  </si>
  <si>
    <t xml:space="preserve">Rivet Besi T/T D6 x 25, 1006A, Nikel 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</si>
  <si>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</si>
  <si>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</si>
  <si>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</si>
  <si>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</si>
  <si>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</si>
  <si>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</si>
  <si>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</si>
  <si>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</si>
  <si>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</si>
  <si>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</si>
  <si>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</si>
  <si>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PART ASSY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</si>
  <si>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</si>
  <si>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</si>
  <si>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</si>
  <si>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</si>
  <si>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</si>
  <si>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</si>
  <si>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</si>
  <si>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</si>
  <si>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</si>
  <si>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</si>
  <si>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OTHER</t>
  </si>
  <si>
    <t>PT-000-OTH-PR-0018</t>
  </si>
  <si>
    <t>Inspection label [YMT]</t>
  </si>
  <si>
    <t>HVS sticker 20 x 64</t>
  </si>
  <si>
    <t>TPO</t>
  </si>
  <si>
    <t>PT-000-OTH-PR-0020</t>
  </si>
  <si>
    <t>Label SNI Folding Chair</t>
  </si>
  <si>
    <t>HVS sticker 20 x 20</t>
  </si>
  <si>
    <t>PT-YAS-FAS-00-0002</t>
  </si>
  <si>
    <t>Back stapless [YMT-A]</t>
  </si>
  <si>
    <t>Max stapless 1004F</t>
  </si>
  <si>
    <t>Ditosa</t>
  </si>
  <si>
    <t>Seat stapless [YMT-A]</t>
  </si>
  <si>
    <t>PT-YAM-PLS-00-0019</t>
  </si>
  <si>
    <t>Plastic bag [YMT-A]</t>
  </si>
  <si>
    <t>High Density Poly Ethylene                                      t.0.017 x 600 x 1150</t>
  </si>
  <si>
    <t>Putra mandiri multipack</t>
  </si>
  <si>
    <t>PT-ALL-OTH-00-0009</t>
  </si>
  <si>
    <t>Stapless for packing [YMT-A]</t>
  </si>
  <si>
    <t>STAPLES 18 MM</t>
  </si>
  <si>
    <r>
      <t xml:space="preserve">Bahan </t>
    </r>
    <r>
      <rPr>
        <b/>
        <sz val="14"/>
        <color indexed="8"/>
        <rFont val="Arial"/>
        <family val="2"/>
      </rPr>
      <t>Chrome</t>
    </r>
  </si>
  <si>
    <t>dm2</t>
  </si>
  <si>
    <t>Bahan Pengelasan</t>
  </si>
  <si>
    <t>grm</t>
  </si>
  <si>
    <t xml:space="preserve">Berat produk </t>
  </si>
  <si>
    <t>kg</t>
  </si>
  <si>
    <t xml:space="preserve">Container Capacity </t>
  </si>
  <si>
    <t>20 Ft</t>
  </si>
  <si>
    <t>40 Ft</t>
  </si>
  <si>
    <t xml:space="preserve"> Keterangan Revisi :</t>
  </si>
  <si>
    <t>Cimahi, 30 April 2025</t>
  </si>
  <si>
    <t>Formulir : R&amp;D/DSKK/2025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</si>
</sst>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"/>
    <numFmt numFmtId="167" formatCode="m\o\n\th\ d\,\ yyyy"/>
    <numFmt numFmtId="168" formatCode="#,#00"/>
    <numFmt numFmtId="169" formatCode="#,"/>
  </numFmts>
  <fonts count="40" x14ac:knownFonts="1">
    <font>
      <sz val="10"/>
      <name val="Arial"/>
    </font>
    <font>
      <sz val="10"/>
      <name val="Arial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Courier"/>
      <family val="3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3.5"/>
      <name val="Arial"/>
      <family val="2"/>
    </font>
    <font>
      <i/>
      <sz val="14"/>
      <color indexed="8"/>
      <name val="Arial"/>
      <family val="2"/>
    </font>
    <font>
      <i/>
      <sz val="12"/>
      <color indexed="8"/>
      <name val="Arial"/>
      <family val="2"/>
    </font>
    <font>
      <b/>
      <sz val="13"/>
      <color theme="1"/>
      <name val="Arial"/>
      <family val="2"/>
    </font>
    <font>
      <b/>
      <i/>
      <sz val="14"/>
      <color indexed="8"/>
      <name val="Arial"/>
      <family val="2"/>
    </font>
    <font>
      <sz val="12"/>
      <color theme="1"/>
      <name val="Arial"/>
      <family val="2"/>
    </font>
    <font>
      <i/>
      <sz val="14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color indexed="8"/>
      <name val="Calibri"/>
      <family val="2"/>
    </font>
    <font>
      <b/>
      <sz val="14"/>
      <color theme="1"/>
      <name val="Century Gothic"/>
      <family val="2"/>
    </font>
    <font>
      <b/>
      <i/>
      <sz val="12"/>
      <color theme="1"/>
      <name val="Century Gothic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5"/>
      <color theme="1"/>
      <name val="Arial Black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AA55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7" fillId="0" borderId="0"/>
    <xf numFmtId="0" fontId="23" fillId="0" borderId="0"/>
    <xf numFmtId="0" fontId="23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8" fillId="0" borderId="0">
      <protection locked="0"/>
    </xf>
    <xf numFmtId="168" fontId="38" fillId="0" borderId="0">
      <protection locked="0"/>
    </xf>
    <xf numFmtId="169" fontId="39" fillId="0" borderId="0">
      <protection locked="0"/>
    </xf>
    <xf numFmtId="169" fontId="39" fillId="0" borderId="0">
      <protection locked="0"/>
    </xf>
    <xf numFmtId="0" fontId="23" fillId="0" borderId="0"/>
  </cellStyleXfs>
  <cellXfs count="203">
    <xf numFmtId="0" fontId="0" fillId="0" borderId="0" xfId="0"/>
    <xf numFmtId="0" fontId="2" fillId="0" borderId="0" xfId="0" applyFont="1" applyFill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64" fontId="11" fillId="0" borderId="0" xfId="1" applyNumberFormat="1" applyFont="1" applyBorder="1"/>
    <xf numFmtId="0" fontId="11" fillId="0" borderId="0" xfId="0" applyFont="1" applyBorder="1"/>
    <xf numFmtId="0" fontId="10" fillId="3" borderId="4" xfId="0" applyFont="1" applyFill="1" applyBorder="1" applyAlignment="1" applyProtection="1">
      <alignment horizontal="left" vertical="center" wrapText="1"/>
    </xf>
    <xf numFmtId="0" fontId="10" fillId="3" borderId="2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left" vertical="center"/>
    </xf>
    <xf numFmtId="0" fontId="10" fillId="4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3" borderId="2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1" fillId="0" borderId="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0" fillId="3" borderId="7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center"/>
    </xf>
    <xf numFmtId="0" fontId="10" fillId="3" borderId="2" xfId="0" applyFont="1" applyFill="1" applyBorder="1" applyAlignment="1" applyProtection="1">
      <alignment horizontal="left" vertical="center"/>
    </xf>
    <xf numFmtId="0" fontId="10" fillId="3" borderId="3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10" fillId="5" borderId="0" xfId="0" applyFont="1" applyFill="1" applyBorder="1" applyAlignment="1" applyProtection="1">
      <alignment horizontal="left" vertical="center" wrapText="1"/>
    </xf>
    <xf numFmtId="0" fontId="10" fillId="5" borderId="0" xfId="0" applyFont="1" applyFill="1" applyBorder="1" applyAlignment="1" applyProtection="1">
      <alignment horizontal="left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5" fillId="0" borderId="7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9" xfId="0" applyFont="1" applyFill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3" borderId="10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22" fillId="3" borderId="13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6" fillId="0" borderId="15" xfId="2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6" fillId="0" borderId="15" xfId="2" applyFont="1" applyFill="1" applyBorder="1" applyAlignment="1" applyProtection="1">
      <alignment horizontal="center" vertical="center" wrapText="1"/>
    </xf>
    <xf numFmtId="0" fontId="24" fillId="0" borderId="15" xfId="2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15" fillId="3" borderId="16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</xf>
    <xf numFmtId="0" fontId="15" fillId="3" borderId="17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right" vertical="center" wrapText="1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4" fillId="0" borderId="2" xfId="3" applyNumberFormat="1" applyFont="1" applyFill="1" applyBorder="1" applyAlignment="1" applyProtection="1">
      <alignment horizontal="center" vertical="center" wrapText="1"/>
    </xf>
    <xf numFmtId="165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5" fillId="0" borderId="15" xfId="0" applyFont="1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2" fontId="14" fillId="0" borderId="4" xfId="3" applyNumberFormat="1" applyFont="1" applyFill="1" applyBorder="1" applyAlignment="1" applyProtection="1">
      <alignment horizontal="center" vertical="center" wrapText="1"/>
    </xf>
    <xf numFmtId="2" fontId="14" fillId="0" borderId="2" xfId="3" applyNumberFormat="1" applyFont="1" applyFill="1" applyBorder="1" applyAlignment="1" applyProtection="1">
      <alignment horizontal="center" vertical="center" wrapText="1"/>
    </xf>
    <xf numFmtId="2" fontId="15" fillId="0" borderId="4" xfId="3" applyNumberFormat="1" applyFont="1" applyFill="1" applyBorder="1" applyAlignment="1" applyProtection="1">
      <alignment horizontal="center" vertical="center" wrapText="1"/>
    </xf>
    <xf numFmtId="2" fontId="25" fillId="0" borderId="2" xfId="3" applyNumberFormat="1" applyFont="1" applyFill="1" applyBorder="1" applyAlignment="1" applyProtection="1">
      <alignment horizontal="center" vertical="center" wrapText="1"/>
    </xf>
    <xf numFmtId="0" fontId="15" fillId="3" borderId="19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left" vertical="center"/>
    </xf>
    <xf numFmtId="0" fontId="15" fillId="3" borderId="9" xfId="0" applyFont="1" applyFill="1" applyBorder="1" applyAlignment="1" applyProtection="1">
      <alignment horizontal="center" vertical="center"/>
    </xf>
    <xf numFmtId="0" fontId="15" fillId="3" borderId="20" xfId="0" applyFont="1" applyFill="1" applyBorder="1" applyAlignment="1" applyProtection="1">
      <alignment horizontal="center" vertical="center"/>
    </xf>
    <xf numFmtId="0" fontId="15" fillId="5" borderId="10" xfId="0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2" fontId="14" fillId="0" borderId="12" xfId="3" applyNumberFormat="1" applyFont="1" applyFill="1" applyBorder="1" applyAlignment="1">
      <alignment horizontal="center" vertical="center"/>
    </xf>
    <xf numFmtId="2" fontId="14" fillId="0" borderId="1" xfId="3" applyNumberFormat="1" applyFont="1" applyFill="1" applyBorder="1" applyAlignment="1">
      <alignment horizontal="center" vertical="center"/>
    </xf>
    <xf numFmtId="0" fontId="15" fillId="5" borderId="12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 applyProtection="1">
      <alignment vertical="center" wrapText="1"/>
    </xf>
    <xf numFmtId="0" fontId="14" fillId="0" borderId="4" xfId="0" applyFont="1" applyFill="1" applyBorder="1" applyAlignment="1" applyProtection="1">
      <alignment horizontal="right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2" fontId="14" fillId="0" borderId="4" xfId="1" applyNumberFormat="1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0" fontId="14" fillId="5" borderId="10" xfId="4" applyFont="1" applyFill="1" applyBorder="1" applyAlignment="1" applyProtection="1">
      <alignment horizontal="left" vertical="center" wrapText="1"/>
    </xf>
    <xf numFmtId="0" fontId="14" fillId="5" borderId="4" xfId="4" applyFont="1" applyFill="1" applyBorder="1" applyAlignment="1" applyProtection="1">
      <alignment vertical="center" wrapText="1"/>
    </xf>
    <xf numFmtId="0" fontId="14" fillId="5" borderId="1" xfId="4" applyFont="1" applyFill="1" applyBorder="1" applyAlignment="1" applyProtection="1">
      <alignment vertical="center" wrapText="1"/>
    </xf>
    <xf numFmtId="0" fontId="14" fillId="5" borderId="1" xfId="4" applyFont="1" applyFill="1" applyBorder="1" applyAlignment="1" applyProtection="1">
      <alignment horizontal="right" vertical="center" wrapText="1"/>
    </xf>
    <xf numFmtId="0" fontId="14" fillId="5" borderId="1" xfId="4" applyFont="1" applyFill="1" applyBorder="1" applyAlignment="1" applyProtection="1">
      <alignment horizontal="center" vertical="center" wrapText="1"/>
    </xf>
    <xf numFmtId="2" fontId="14" fillId="5" borderId="4" xfId="4" applyNumberFormat="1" applyFont="1" applyFill="1" applyBorder="1" applyAlignment="1">
      <alignment horizontal="center" vertical="center"/>
    </xf>
    <xf numFmtId="2" fontId="14" fillId="5" borderId="2" xfId="4" applyNumberFormat="1" applyFont="1" applyFill="1" applyBorder="1" applyAlignment="1">
      <alignment horizontal="center" vertical="center"/>
    </xf>
    <xf numFmtId="165" fontId="14" fillId="5" borderId="1" xfId="5" applyNumberFormat="1" applyFont="1" applyFill="1" applyBorder="1" applyAlignment="1" applyProtection="1">
      <alignment horizontal="center" vertical="center" wrapText="1"/>
    </xf>
    <xf numFmtId="0" fontId="14" fillId="5" borderId="18" xfId="4" applyNumberFormat="1" applyFont="1" applyFill="1" applyBorder="1" applyAlignment="1" applyProtection="1">
      <alignment horizontal="center" vertical="center" wrapText="1"/>
    </xf>
    <xf numFmtId="0" fontId="15" fillId="5" borderId="15" xfId="0" applyFont="1" applyFill="1" applyBorder="1" applyAlignment="1" applyProtection="1">
      <alignment horizontal="left" vertical="center" wrapText="1"/>
    </xf>
    <xf numFmtId="0" fontId="14" fillId="5" borderId="15" xfId="4" applyFont="1" applyFill="1" applyBorder="1" applyAlignment="1" applyProtection="1">
      <alignment horizontal="left" vertical="center" wrapText="1"/>
    </xf>
    <xf numFmtId="2" fontId="14" fillId="5" borderId="4" xfId="3" applyNumberFormat="1" applyFont="1" applyFill="1" applyBorder="1" applyAlignment="1" applyProtection="1">
      <alignment horizontal="center" vertical="center" wrapText="1"/>
    </xf>
    <xf numFmtId="2" fontId="14" fillId="5" borderId="2" xfId="3" applyNumberFormat="1" applyFont="1" applyFill="1" applyBorder="1" applyAlignment="1" applyProtection="1">
      <alignment horizontal="center" vertical="center" wrapText="1"/>
    </xf>
    <xf numFmtId="0" fontId="14" fillId="5" borderId="12" xfId="4" applyFont="1" applyFill="1" applyBorder="1" applyAlignment="1" applyProtection="1">
      <alignment horizontal="left" vertical="center" wrapText="1"/>
    </xf>
    <xf numFmtId="0" fontId="15" fillId="5" borderId="4" xfId="0" applyFont="1" applyFill="1" applyBorder="1" applyAlignment="1" applyProtection="1">
      <alignment horizontal="left" vertical="center" wrapText="1"/>
    </xf>
    <xf numFmtId="166" fontId="14" fillId="0" borderId="4" xfId="3" applyNumberFormat="1" applyFont="1" applyFill="1" applyBorder="1" applyAlignment="1" applyProtection="1">
      <alignment horizontal="center" vertical="center" wrapText="1"/>
    </xf>
    <xf numFmtId="166" fontId="14" fillId="0" borderId="2" xfId="3" applyNumberFormat="1" applyFont="1" applyFill="1" applyBorder="1" applyAlignment="1" applyProtection="1">
      <alignment horizontal="center" vertical="center" wrapText="1"/>
    </xf>
    <xf numFmtId="0" fontId="14" fillId="0" borderId="12" xfId="3" applyNumberFormat="1" applyFont="1" applyFill="1" applyBorder="1" applyAlignment="1" applyProtection="1">
      <alignment horizontal="center" vertical="center" wrapText="1"/>
    </xf>
    <xf numFmtId="0" fontId="14" fillId="0" borderId="9" xfId="3" applyNumberFormat="1" applyFont="1" applyFill="1" applyBorder="1" applyAlignment="1" applyProtection="1">
      <alignment horizontal="center" vertical="center" wrapText="1"/>
    </xf>
    <xf numFmtId="166" fontId="14" fillId="0" borderId="9" xfId="3" applyNumberFormat="1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2" fontId="15" fillId="0" borderId="4" xfId="1" applyNumberFormat="1" applyFont="1" applyFill="1" applyBorder="1" applyAlignment="1" applyProtection="1">
      <alignment horizontal="center" vertical="center" wrapText="1"/>
    </xf>
    <xf numFmtId="165" fontId="15" fillId="0" borderId="4" xfId="1" applyNumberFormat="1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vertical="center"/>
    </xf>
    <xf numFmtId="2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17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right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/>
    </xf>
    <xf numFmtId="2" fontId="15" fillId="0" borderId="0" xfId="1" applyNumberFormat="1" applyFont="1" applyFill="1" applyBorder="1" applyAlignment="1" applyProtection="1">
      <alignment horizontal="center" vertical="center" wrapText="1"/>
    </xf>
    <xf numFmtId="0" fontId="21" fillId="0" borderId="9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15" fillId="0" borderId="12" xfId="0" applyFont="1" applyFill="1" applyBorder="1" applyAlignment="1" applyProtection="1">
      <alignment vertical="center"/>
    </xf>
    <xf numFmtId="0" fontId="15" fillId="0" borderId="9" xfId="0" applyFont="1" applyFill="1" applyBorder="1" applyAlignment="1">
      <alignment vertical="center"/>
    </xf>
    <xf numFmtId="0" fontId="15" fillId="0" borderId="2" xfId="0" applyFont="1" applyFill="1" applyBorder="1" applyAlignment="1" applyProtection="1">
      <alignment vertical="center"/>
    </xf>
    <xf numFmtId="0" fontId="21" fillId="0" borderId="3" xfId="0" applyFont="1" applyFill="1" applyBorder="1" applyAlignment="1">
      <alignment vertical="center"/>
    </xf>
    <xf numFmtId="39" fontId="15" fillId="0" borderId="1" xfId="0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39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vertical="center"/>
    </xf>
    <xf numFmtId="39" fontId="14" fillId="0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9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6" applyFont="1" applyAlignment="1">
      <alignment vertical="center"/>
    </xf>
    <xf numFmtId="0" fontId="15" fillId="0" borderId="1" xfId="7" applyFont="1" applyFill="1" applyBorder="1" applyAlignment="1" applyProtection="1">
      <alignment horizontal="left" vertical="center" wrapText="1"/>
    </xf>
    <xf numFmtId="0" fontId="15" fillId="0" borderId="2" xfId="7" applyFont="1" applyFill="1" applyBorder="1" applyAlignment="1" applyProtection="1">
      <alignment horizontal="left" vertical="center" wrapText="1"/>
    </xf>
    <xf numFmtId="0" fontId="15" fillId="0" borderId="2" xfId="7" applyFont="1" applyFill="1" applyBorder="1" applyAlignment="1" applyProtection="1">
      <alignment horizontal="left" vertical="center" wrapText="1"/>
    </xf>
    <xf numFmtId="0" fontId="15" fillId="0" borderId="3" xfId="7" applyFont="1" applyFill="1" applyBorder="1" applyAlignment="1" applyProtection="1">
      <alignment horizontal="left" vertical="center" wrapText="1"/>
    </xf>
    <xf numFmtId="0" fontId="10" fillId="0" borderId="1" xfId="8" applyFont="1" applyFill="1" applyBorder="1" applyAlignment="1">
      <alignment horizontal="left" vertical="center" wrapText="1" shrinkToFit="1"/>
    </xf>
    <xf numFmtId="0" fontId="15" fillId="0" borderId="3" xfId="6" applyFont="1" applyBorder="1" applyAlignment="1">
      <alignment vertical="center"/>
    </xf>
    <xf numFmtId="37" fontId="15" fillId="0" borderId="4" xfId="6" applyNumberFormat="1" applyFont="1" applyFill="1" applyBorder="1" applyAlignment="1" applyProtection="1">
      <alignment horizontal="center" vertical="center"/>
    </xf>
    <xf numFmtId="1" fontId="15" fillId="0" borderId="4" xfId="9" applyNumberFormat="1" applyFont="1" applyFill="1" applyBorder="1" applyAlignment="1">
      <alignment horizontal="center" vertical="center"/>
    </xf>
    <xf numFmtId="1" fontId="15" fillId="0" borderId="0" xfId="9" applyNumberFormat="1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horizontal="left" vertical="center" wrapText="1" shrinkToFit="1"/>
    </xf>
    <xf numFmtId="0" fontId="15" fillId="0" borderId="2" xfId="8" applyFont="1" applyFill="1" applyBorder="1" applyAlignment="1">
      <alignment horizontal="left" vertical="center" wrapText="1" shrinkToFit="1"/>
    </xf>
    <xf numFmtId="37" fontId="15" fillId="0" borderId="12" xfId="6" applyNumberFormat="1" applyFont="1" applyFill="1" applyBorder="1" applyAlignment="1" applyProtection="1">
      <alignment horizontal="center" vertical="center"/>
    </xf>
    <xf numFmtId="1" fontId="15" fillId="0" borderId="12" xfId="9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64" fontId="15" fillId="0" borderId="0" xfId="1" applyNumberFormat="1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NumberFormat="1" applyFont="1" applyFill="1" applyBorder="1" applyAlignment="1" applyProtection="1">
      <alignment vertical="center"/>
    </xf>
    <xf numFmtId="0" fontId="2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readingOrder="2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Fill="1" applyBorder="1" applyAlignment="1" applyProtection="1">
      <alignment horizontal="right" vertical="center" wrapText="1"/>
    </xf>
    <xf numFmtId="0" fontId="33" fillId="0" borderId="0" xfId="0" applyFont="1" applyFill="1" applyBorder="1" applyAlignment="1" applyProtection="1">
      <alignment horizontal="right" vertical="center" wrapText="1"/>
    </xf>
  </cellXfs>
  <cellStyles count="17">
    <cellStyle name="Comma" xfId="1" builtinId="3"/>
    <cellStyle name="Comma [0] 2" xfId="10"/>
    <cellStyle name="Comma 2" xfId="3"/>
    <cellStyle name="Comma 3" xfId="11"/>
    <cellStyle name="Comma 4" xfId="5"/>
    <cellStyle name="Date" xfId="12"/>
    <cellStyle name="Fixed" xfId="13"/>
    <cellStyle name="Heading1" xfId="14"/>
    <cellStyle name="Heading2" xfId="15"/>
    <cellStyle name="Normal" xfId="0" builtinId="0"/>
    <cellStyle name="Normal 2" xfId="16"/>
    <cellStyle name="Normal 3" xfId="4"/>
    <cellStyle name="Normal_5. FRONTY 061015" xfId="7"/>
    <cellStyle name="Normal_BOM-3003D-DT" xfId="8"/>
    <cellStyle name="Normal_BOM-3300D-DT" xfId="9"/>
    <cellStyle name="Normal_Copy of B3Lpunya ARI1" xfId="2"/>
    <cellStyle name="Normal_FTC-6012 NE REV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628650</xdr:colOff>
      <xdr:row>0</xdr:row>
      <xdr:rowOff>114300</xdr:rowOff>
    </xdr:from>
    <xdr:to>
      <xdr:col>13</xdr:col>
      <xdr:colOff>1562100</xdr:colOff>
      <xdr:row>6</xdr:row>
      <xdr:rowOff>180975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14" t="29938" r="54910" b="15726"/>
        <a:stretch>
          <a:fillRect/>
        </a:stretch>
      </xdr:blipFill>
      <xdr:spPr bwMode="auto">
        <a:xfrm>
          <a:off x="15535275" y="114300"/>
          <a:ext cx="9334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257175</xdr:colOff>
      <xdr:row>57</xdr:row>
      <xdr:rowOff>0</xdr:rowOff>
    </xdr:from>
    <xdr:to>
      <xdr:col>13</xdr:col>
      <xdr:colOff>1571625</xdr:colOff>
      <xdr:row>62</xdr:row>
      <xdr:rowOff>190500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13020675" y="21771429"/>
          <a:ext cx="3477986" cy="1415142"/>
          <a:chOff x="790" y="1231"/>
          <a:chExt cx="270" cy="111"/>
        </a:xfrm>
      </xdr:grpSpPr>
      <xdr:grpSp>
        <xdr:nvGrpSpPr>
          <xdr:cNvPr id="4" name="Group 7"/>
          <xdr:cNvGrpSpPr>
            <a:grpSpLocks/>
          </xdr:cNvGrpSpPr>
        </xdr:nvGrpSpPr>
        <xdr:grpSpPr bwMode="auto">
          <a:xfrm>
            <a:off x="790" y="1231"/>
            <a:ext cx="100" cy="111"/>
            <a:chOff x="790" y="1231"/>
            <a:chExt cx="105" cy="111"/>
          </a:xfrm>
        </xdr:grpSpPr>
        <xdr:sp macro="" textlink="">
          <xdr:nvSpPr>
            <xdr:cNvPr id="13" name="Rectangle 8"/>
            <xdr:cNvSpPr>
              <a:spLocks noChangeArrowheads="1"/>
            </xdr:cNvSpPr>
          </xdr:nvSpPr>
          <xdr:spPr bwMode="auto">
            <a:xfrm>
              <a:off x="790" y="1319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Produk Analyst</a:t>
              </a:r>
            </a:p>
          </xdr:txBody>
        </xdr:sp>
        <xdr:sp macro="" textlink="">
          <xdr:nvSpPr>
            <xdr:cNvPr id="14" name="Rectangle 9"/>
            <xdr:cNvSpPr>
              <a:spLocks noChangeArrowheads="1"/>
            </xdr:cNvSpPr>
          </xdr:nvSpPr>
          <xdr:spPr bwMode="auto">
            <a:xfrm>
              <a:off x="790" y="1254"/>
              <a:ext cx="105" cy="6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RINI</a:t>
              </a:r>
            </a:p>
          </xdr:txBody>
        </xdr:sp>
        <xdr:sp macro="" textlink="">
          <xdr:nvSpPr>
            <xdr:cNvPr id="15" name="Rectangle 10"/>
            <xdr:cNvSpPr>
              <a:spLocks noChangeArrowheads="1"/>
            </xdr:cNvSpPr>
          </xdr:nvSpPr>
          <xdr:spPr bwMode="auto">
            <a:xfrm>
              <a:off x="790" y="1231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Dibuat </a:t>
              </a:r>
            </a:p>
          </xdr:txBody>
        </xdr:sp>
      </xdr:grpSp>
      <xdr:grpSp>
        <xdr:nvGrpSpPr>
          <xdr:cNvPr id="5" name="Group 11"/>
          <xdr:cNvGrpSpPr>
            <a:grpSpLocks/>
          </xdr:cNvGrpSpPr>
        </xdr:nvGrpSpPr>
        <xdr:grpSpPr bwMode="auto">
          <a:xfrm>
            <a:off x="890" y="1231"/>
            <a:ext cx="83" cy="111"/>
            <a:chOff x="890" y="1231"/>
            <a:chExt cx="83" cy="111"/>
          </a:xfrm>
        </xdr:grpSpPr>
        <xdr:sp macro="" textlink="">
          <xdr:nvSpPr>
            <xdr:cNvPr id="10" name="Rectangle 12"/>
            <xdr:cNvSpPr>
              <a:spLocks noChangeArrowheads="1"/>
            </xdr:cNvSpPr>
          </xdr:nvSpPr>
          <xdr:spPr bwMode="auto">
            <a:xfrm>
              <a:off x="890" y="1319"/>
              <a:ext cx="82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Team Leader</a:t>
              </a:r>
            </a:p>
          </xdr:txBody>
        </xdr:sp>
        <xdr:sp macro="" textlink="">
          <xdr:nvSpPr>
            <xdr:cNvPr id="11" name="Rectangle 13"/>
            <xdr:cNvSpPr>
              <a:spLocks noChangeArrowheads="1"/>
            </xdr:cNvSpPr>
          </xdr:nvSpPr>
          <xdr:spPr bwMode="auto">
            <a:xfrm>
              <a:off x="890" y="1231"/>
              <a:ext cx="82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Diperiksa </a:t>
              </a:r>
            </a:p>
          </xdr:txBody>
        </xdr:sp>
        <xdr:sp macro="" textlink="">
          <xdr:nvSpPr>
            <xdr:cNvPr id="12" name="Rectangle 14"/>
            <xdr:cNvSpPr>
              <a:spLocks noChangeArrowheads="1"/>
            </xdr:cNvSpPr>
          </xdr:nvSpPr>
          <xdr:spPr bwMode="auto">
            <a:xfrm>
              <a:off x="890" y="1254"/>
              <a:ext cx="82" cy="6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WAHYU</a:t>
              </a:r>
            </a:p>
          </xdr:txBody>
        </xdr:sp>
      </xdr:grpSp>
      <xdr:grpSp>
        <xdr:nvGrpSpPr>
          <xdr:cNvPr id="6" name="Group 15"/>
          <xdr:cNvGrpSpPr>
            <a:grpSpLocks/>
          </xdr:cNvGrpSpPr>
        </xdr:nvGrpSpPr>
        <xdr:grpSpPr bwMode="auto">
          <a:xfrm>
            <a:off x="973" y="1231"/>
            <a:ext cx="87" cy="111"/>
            <a:chOff x="975" y="1231"/>
            <a:chExt cx="87" cy="111"/>
          </a:xfrm>
        </xdr:grpSpPr>
        <xdr:sp macro="" textlink="">
          <xdr:nvSpPr>
            <xdr:cNvPr id="7" name="Rectangle 16"/>
            <xdr:cNvSpPr>
              <a:spLocks noChangeArrowheads="1"/>
            </xdr:cNvSpPr>
          </xdr:nvSpPr>
          <xdr:spPr bwMode="auto">
            <a:xfrm>
              <a:off x="975" y="1319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Group</a:t>
              </a:r>
              <a:r>
                <a:rPr lang="en-US" sz="1200" b="1" i="0" strike="noStrike" baseline="0">
                  <a:solidFill>
                    <a:srgbClr val="000000"/>
                  </a:solidFill>
                  <a:latin typeface="Century Gothic"/>
                </a:rPr>
                <a:t> Leader</a:t>
              </a:r>
              <a:endParaRPr lang="en-US" sz="1200" b="1" i="0" strike="noStrike">
                <a:solidFill>
                  <a:srgbClr val="000000"/>
                </a:solidFill>
                <a:latin typeface="Century Gothic"/>
              </a:endParaRPr>
            </a:p>
          </xdr:txBody>
        </xdr:sp>
        <xdr:sp macro="" textlink="">
          <xdr:nvSpPr>
            <xdr:cNvPr id="8" name="Rectangle 17"/>
            <xdr:cNvSpPr>
              <a:spLocks noChangeArrowheads="1"/>
            </xdr:cNvSpPr>
          </xdr:nvSpPr>
          <xdr:spPr bwMode="auto">
            <a:xfrm>
              <a:off x="975" y="1231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Disetujui </a:t>
              </a:r>
            </a:p>
          </xdr:txBody>
        </xdr:sp>
        <xdr:sp macro="" textlink="">
          <xdr:nvSpPr>
            <xdr:cNvPr id="9" name="Rectangle 18"/>
            <xdr:cNvSpPr>
              <a:spLocks noChangeArrowheads="1"/>
            </xdr:cNvSpPr>
          </xdr:nvSpPr>
          <xdr:spPr bwMode="auto">
            <a:xfrm>
              <a:off x="975" y="1254"/>
              <a:ext cx="87" cy="66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IVO A</a:t>
              </a:r>
            </a:p>
          </xdr:txBody>
        </xdr:sp>
      </xdr:grpSp>
    </xdr:grpSp>
    <xdr:clientData/>
  </xdr:twoCellAnchor>
  <xdr:twoCellAnchor>
    <xdr:from>
      <xdr:col>0</xdr:col>
      <xdr:colOff>66675</xdr:colOff>
      <xdr:row>64</xdr:row>
      <xdr:rowOff>9525</xdr:rowOff>
    </xdr:from>
    <xdr:to>
      <xdr:col>8</xdr:col>
      <xdr:colOff>533400</xdr:colOff>
      <xdr:row>65</xdr:row>
      <xdr:rowOff>76200</xdr:rowOff>
    </xdr:to>
    <xdr:grpSp>
      <xdr:nvGrpSpPr>
        <xdr:cNvPr id="16" name="Group 24"/>
        <xdr:cNvGrpSpPr>
          <a:grpSpLocks/>
        </xdr:cNvGrpSpPr>
      </xdr:nvGrpSpPr>
      <xdr:grpSpPr bwMode="auto">
        <a:xfrm>
          <a:off x="66675" y="23495454"/>
          <a:ext cx="12441011" cy="257175"/>
          <a:chOff x="0" y="1425"/>
          <a:chExt cx="703" cy="24"/>
        </a:xfrm>
      </xdr:grpSpPr>
      <xdr:sp macro="" textlink="">
        <xdr:nvSpPr>
          <xdr:cNvPr id="17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</a:t>
            </a:r>
          </a:p>
        </xdr:txBody>
      </xdr:sp>
      <xdr:sp macro="" textlink="">
        <xdr:nvSpPr>
          <xdr:cNvPr id="18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Keterangan</a:t>
            </a:r>
          </a:p>
        </xdr:txBody>
      </xdr:sp>
      <xdr:sp macro="" textlink="">
        <xdr:nvSpPr>
          <xdr:cNvPr id="19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No. Tech Info</a:t>
            </a:r>
          </a:p>
        </xdr:txBody>
      </xdr:sp>
      <xdr:sp macro="" textlink="">
        <xdr:nvSpPr>
          <xdr:cNvPr id="20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Tanggal</a:t>
            </a:r>
          </a:p>
        </xdr:txBody>
      </xdr:sp>
    </xdr:grpSp>
    <xdr:clientData/>
  </xdr:twoCellAnchor>
  <xdr:twoCellAnchor>
    <xdr:from>
      <xdr:col>0</xdr:col>
      <xdr:colOff>66675</xdr:colOff>
      <xdr:row>65</xdr:row>
      <xdr:rowOff>76200</xdr:rowOff>
    </xdr:from>
    <xdr:to>
      <xdr:col>8</xdr:col>
      <xdr:colOff>533400</xdr:colOff>
      <xdr:row>66</xdr:row>
      <xdr:rowOff>133350</xdr:rowOff>
    </xdr:to>
    <xdr:grpSp>
      <xdr:nvGrpSpPr>
        <xdr:cNvPr id="21" name="Group 24"/>
        <xdr:cNvGrpSpPr>
          <a:grpSpLocks/>
        </xdr:cNvGrpSpPr>
      </xdr:nvGrpSpPr>
      <xdr:grpSpPr bwMode="auto">
        <a:xfrm>
          <a:off x="66675" y="23752629"/>
          <a:ext cx="12441011" cy="247650"/>
          <a:chOff x="0" y="1425"/>
          <a:chExt cx="703" cy="24"/>
        </a:xfrm>
      </xdr:grpSpPr>
      <xdr:sp macro="" textlink="">
        <xdr:nvSpPr>
          <xdr:cNvPr id="22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23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>
              <a:defRPr sz="1000"/>
            </a:pPr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spek bahan, Fore leg pipe dari tebal 1,1 menjadi tebal 1,0</a:t>
            </a:r>
            <a:endParaRPr lang="en-US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4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70/TI-R&amp;D/08R0</a:t>
            </a:r>
            <a:endParaRPr lang="en-US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5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08/09/2008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66</xdr:row>
      <xdr:rowOff>133350</xdr:rowOff>
    </xdr:from>
    <xdr:to>
      <xdr:col>8</xdr:col>
      <xdr:colOff>533400</xdr:colOff>
      <xdr:row>68</xdr:row>
      <xdr:rowOff>0</xdr:rowOff>
    </xdr:to>
    <xdr:grpSp>
      <xdr:nvGrpSpPr>
        <xdr:cNvPr id="26" name="Group 24"/>
        <xdr:cNvGrpSpPr>
          <a:grpSpLocks/>
        </xdr:cNvGrpSpPr>
      </xdr:nvGrpSpPr>
      <xdr:grpSpPr bwMode="auto">
        <a:xfrm>
          <a:off x="66675" y="24000279"/>
          <a:ext cx="12441011" cy="247650"/>
          <a:chOff x="0" y="1425"/>
          <a:chExt cx="703" cy="24"/>
        </a:xfrm>
      </xdr:grpSpPr>
      <xdr:sp macro="" textlink="">
        <xdr:nvSpPr>
          <xdr:cNvPr id="27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</a:t>
            </a:r>
          </a:p>
        </xdr:txBody>
      </xdr:sp>
      <xdr:sp macro="" textlink="">
        <xdr:nvSpPr>
          <xdr:cNvPr id="28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spek bahan, Rear leg pipe dari tebal 1,0 menjadi tebal 0,9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70/TI-R&amp;D/08R0</a:t>
            </a:r>
            <a:endParaRPr lang="en-US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08/09/2008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67</xdr:row>
      <xdr:rowOff>171450</xdr:rowOff>
    </xdr:from>
    <xdr:to>
      <xdr:col>8</xdr:col>
      <xdr:colOff>533400</xdr:colOff>
      <xdr:row>69</xdr:row>
      <xdr:rowOff>47625</xdr:rowOff>
    </xdr:to>
    <xdr:grpSp>
      <xdr:nvGrpSpPr>
        <xdr:cNvPr id="31" name="Group 24"/>
        <xdr:cNvGrpSpPr>
          <a:grpSpLocks/>
        </xdr:cNvGrpSpPr>
      </xdr:nvGrpSpPr>
      <xdr:grpSpPr bwMode="auto">
        <a:xfrm>
          <a:off x="66675" y="24228879"/>
          <a:ext cx="12441011" cy="257175"/>
          <a:chOff x="0" y="1425"/>
          <a:chExt cx="703" cy="24"/>
        </a:xfrm>
      </xdr:grpSpPr>
      <xdr:sp macro="" textlink="">
        <xdr:nvSpPr>
          <xdr:cNvPr id="32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</a:t>
            </a:r>
          </a:p>
        </xdr:txBody>
      </xdr:sp>
      <xdr:sp macro="" textlink="">
        <xdr:nvSpPr>
          <xdr:cNvPr id="33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spek bahan, Bracket &amp; Plappart Plastic dari HDPE &amp; PPC menjadi PP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4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ea typeface="+mn-ea"/>
                <a:cs typeface="Arial" pitchFamily="34" charset="0"/>
              </a:rPr>
              <a:t>-</a:t>
            </a:r>
            <a:endParaRPr lang="en-US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5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-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69</xdr:row>
      <xdr:rowOff>47625</xdr:rowOff>
    </xdr:from>
    <xdr:to>
      <xdr:col>8</xdr:col>
      <xdr:colOff>533400</xdr:colOff>
      <xdr:row>70</xdr:row>
      <xdr:rowOff>123825</xdr:rowOff>
    </xdr:to>
    <xdr:grpSp>
      <xdr:nvGrpSpPr>
        <xdr:cNvPr id="36" name="Group 24"/>
        <xdr:cNvGrpSpPr>
          <a:grpSpLocks/>
        </xdr:cNvGrpSpPr>
      </xdr:nvGrpSpPr>
      <xdr:grpSpPr bwMode="auto">
        <a:xfrm>
          <a:off x="66675" y="24486054"/>
          <a:ext cx="12441011" cy="266700"/>
          <a:chOff x="0" y="1425"/>
          <a:chExt cx="703" cy="24"/>
        </a:xfrm>
      </xdr:grpSpPr>
      <xdr:sp macro="" textlink="">
        <xdr:nvSpPr>
          <xdr:cNvPr id="37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4</a:t>
            </a:r>
          </a:p>
        </xdr:txBody>
      </xdr:sp>
      <xdr:sp macro="" textlink="">
        <xdr:nvSpPr>
          <xdr:cNvPr id="38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spek bahan, Back Cover dari t.0,25 x 450 x 240 PVC vinyl  menjadi t.0,25 x 450 x 210 PVC vinyl 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9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70/TI-R&amp;D/08R00</a:t>
            </a:r>
            <a:endParaRPr lang="en-US" sz="1100"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0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08/09/2008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74</xdr:row>
      <xdr:rowOff>38100</xdr:rowOff>
    </xdr:from>
    <xdr:to>
      <xdr:col>8</xdr:col>
      <xdr:colOff>533400</xdr:colOff>
      <xdr:row>75</xdr:row>
      <xdr:rowOff>133350</xdr:rowOff>
    </xdr:to>
    <xdr:grpSp>
      <xdr:nvGrpSpPr>
        <xdr:cNvPr id="41" name="Group 24"/>
        <xdr:cNvGrpSpPr>
          <a:grpSpLocks/>
        </xdr:cNvGrpSpPr>
      </xdr:nvGrpSpPr>
      <xdr:grpSpPr bwMode="auto">
        <a:xfrm>
          <a:off x="66675" y="25429029"/>
          <a:ext cx="12441011" cy="285750"/>
          <a:chOff x="0" y="1425"/>
          <a:chExt cx="703" cy="24"/>
        </a:xfrm>
      </xdr:grpSpPr>
      <xdr:sp macro="" textlink="">
        <xdr:nvSpPr>
          <xdr:cNvPr id="42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</a:t>
            </a:r>
          </a:p>
        </xdr:txBody>
      </xdr:sp>
      <xdr:sp macro="" textlink="">
        <xdr:nvSpPr>
          <xdr:cNvPr id="43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proses finishing, Main Seat dari proses chrome menjadi proses Ferzinc + Lacquer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4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08/TI-R&amp;D/09R00</a:t>
            </a:r>
            <a:endParaRPr lang="en-US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5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08/05/2009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72</xdr:row>
      <xdr:rowOff>142875</xdr:rowOff>
    </xdr:from>
    <xdr:to>
      <xdr:col>8</xdr:col>
      <xdr:colOff>533400</xdr:colOff>
      <xdr:row>74</xdr:row>
      <xdr:rowOff>38100</xdr:rowOff>
    </xdr:to>
    <xdr:grpSp>
      <xdr:nvGrpSpPr>
        <xdr:cNvPr id="46" name="Group 24"/>
        <xdr:cNvGrpSpPr>
          <a:grpSpLocks/>
        </xdr:cNvGrpSpPr>
      </xdr:nvGrpSpPr>
      <xdr:grpSpPr bwMode="auto">
        <a:xfrm>
          <a:off x="66675" y="25152804"/>
          <a:ext cx="12441011" cy="276225"/>
          <a:chOff x="0" y="1425"/>
          <a:chExt cx="703" cy="24"/>
        </a:xfrm>
      </xdr:grpSpPr>
      <xdr:sp macro="" textlink="">
        <xdr:nvSpPr>
          <xdr:cNvPr id="47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6</a:t>
            </a:r>
          </a:p>
        </xdr:txBody>
      </xdr:sp>
      <xdr:sp macro="" textlink="">
        <xdr:nvSpPr>
          <xdr:cNvPr id="48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spek bahan, Seat Cover dari t.0,25 x 480 x 450 PVC Vinyl menjadi t.0,25 x 450 x 440 PVC Vinyl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9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70/TI-R&amp;D/08R00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0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08/05/2009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70</xdr:row>
      <xdr:rowOff>114300</xdr:rowOff>
    </xdr:from>
    <xdr:to>
      <xdr:col>8</xdr:col>
      <xdr:colOff>533400</xdr:colOff>
      <xdr:row>72</xdr:row>
      <xdr:rowOff>133350</xdr:rowOff>
    </xdr:to>
    <xdr:grpSp>
      <xdr:nvGrpSpPr>
        <xdr:cNvPr id="51" name="Group 24"/>
        <xdr:cNvGrpSpPr>
          <a:grpSpLocks/>
        </xdr:cNvGrpSpPr>
      </xdr:nvGrpSpPr>
      <xdr:grpSpPr bwMode="auto">
        <a:xfrm>
          <a:off x="66675" y="24743229"/>
          <a:ext cx="12441011" cy="400050"/>
          <a:chOff x="0" y="1425"/>
          <a:chExt cx="703" cy="24"/>
        </a:xfrm>
      </xdr:grpSpPr>
      <xdr:sp macro="" textlink="">
        <xdr:nvSpPr>
          <xdr:cNvPr id="52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5</a:t>
            </a:r>
          </a:p>
        </xdr:txBody>
      </xdr:sp>
      <xdr:sp macro="" textlink="">
        <xdr:nvSpPr>
          <xdr:cNvPr id="53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spek bahan, Seat/Back bolt dari MS-JMT-0 M5 x 7, 1008R, Nikel </a:t>
            </a:r>
            <a:endParaRPr lang="en-US">
              <a:latin typeface="Arial" pitchFamily="34" charset="0"/>
              <a:cs typeface="Arial" pitchFamily="34" charset="0"/>
            </a:endParaRPr>
          </a:p>
          <a:p>
            <a:pPr algn="l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menjadi MS-JMT-0 M5 x 8, 1008R, Nikel 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4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70/TI-R&amp;D/08R00</a:t>
            </a:r>
            <a:endParaRPr lang="en-US" sz="1100"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5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08/09/2008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75</xdr:row>
      <xdr:rowOff>133350</xdr:rowOff>
    </xdr:from>
    <xdr:to>
      <xdr:col>8</xdr:col>
      <xdr:colOff>533400</xdr:colOff>
      <xdr:row>77</xdr:row>
      <xdr:rowOff>47625</xdr:rowOff>
    </xdr:to>
    <xdr:grpSp>
      <xdr:nvGrpSpPr>
        <xdr:cNvPr id="56" name="Group 24"/>
        <xdr:cNvGrpSpPr>
          <a:grpSpLocks/>
        </xdr:cNvGrpSpPr>
      </xdr:nvGrpSpPr>
      <xdr:grpSpPr bwMode="auto">
        <a:xfrm>
          <a:off x="66675" y="25714779"/>
          <a:ext cx="12441011" cy="295275"/>
          <a:chOff x="0" y="1425"/>
          <a:chExt cx="703" cy="24"/>
        </a:xfrm>
      </xdr:grpSpPr>
      <xdr:sp macro="" textlink="">
        <xdr:nvSpPr>
          <xdr:cNvPr id="57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8</a:t>
            </a:r>
          </a:p>
        </xdr:txBody>
      </xdr:sp>
      <xdr:sp macro="" textlink="">
        <xdr:nvSpPr>
          <xdr:cNvPr id="58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Penambahan label SNI produk Folding chair dengan uk. 20 x 20 mm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9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55/TI-R&amp;D/10R00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0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09/11/2010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78</xdr:row>
      <xdr:rowOff>123825</xdr:rowOff>
    </xdr:from>
    <xdr:to>
      <xdr:col>8</xdr:col>
      <xdr:colOff>533400</xdr:colOff>
      <xdr:row>80</xdr:row>
      <xdr:rowOff>47625</xdr:rowOff>
    </xdr:to>
    <xdr:grpSp>
      <xdr:nvGrpSpPr>
        <xdr:cNvPr id="61" name="Group 24"/>
        <xdr:cNvGrpSpPr>
          <a:grpSpLocks/>
        </xdr:cNvGrpSpPr>
      </xdr:nvGrpSpPr>
      <xdr:grpSpPr bwMode="auto">
        <a:xfrm>
          <a:off x="66675" y="26276754"/>
          <a:ext cx="12441011" cy="250371"/>
          <a:chOff x="0" y="1425"/>
          <a:chExt cx="703" cy="24"/>
        </a:xfrm>
      </xdr:grpSpPr>
      <xdr:sp macro="" textlink="">
        <xdr:nvSpPr>
          <xdr:cNvPr id="62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10</a:t>
            </a:r>
          </a:p>
        </xdr:txBody>
      </xdr:sp>
      <xdr:sp macro="" textlink="">
        <xdr:nvSpPr>
          <xdr:cNvPr id="63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tebal seat board Yamato, Cosmo, Yasuka dan CAL/Daishogun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4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17/TI-R&amp;D/Prod/16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5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27/07/2016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80</xdr:row>
      <xdr:rowOff>38100</xdr:rowOff>
    </xdr:from>
    <xdr:to>
      <xdr:col>8</xdr:col>
      <xdr:colOff>533400</xdr:colOff>
      <xdr:row>81</xdr:row>
      <xdr:rowOff>133350</xdr:rowOff>
    </xdr:to>
    <xdr:grpSp>
      <xdr:nvGrpSpPr>
        <xdr:cNvPr id="66" name="Group 24"/>
        <xdr:cNvGrpSpPr>
          <a:grpSpLocks/>
        </xdr:cNvGrpSpPr>
      </xdr:nvGrpSpPr>
      <xdr:grpSpPr bwMode="auto">
        <a:xfrm>
          <a:off x="66675" y="26517600"/>
          <a:ext cx="12441011" cy="258536"/>
          <a:chOff x="0" y="1425"/>
          <a:chExt cx="703" cy="24"/>
        </a:xfrm>
      </xdr:grpSpPr>
      <xdr:sp macro="" textlink="">
        <xdr:nvSpPr>
          <xdr:cNvPr id="67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11</a:t>
            </a:r>
          </a:p>
        </xdr:txBody>
      </xdr:sp>
      <xdr:sp macro="" textlink="">
        <xdr:nvSpPr>
          <xdr:cNvPr id="68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Stapless Yamato &amp; Cosmo dari 1005 F menjadi 1004 F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9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04/TI-R&amp;D/Prod/17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0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07/03/2017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77</xdr:row>
      <xdr:rowOff>47625</xdr:rowOff>
    </xdr:from>
    <xdr:to>
      <xdr:col>8</xdr:col>
      <xdr:colOff>542925</xdr:colOff>
      <xdr:row>78</xdr:row>
      <xdr:rowOff>123825</xdr:rowOff>
    </xdr:to>
    <xdr:grpSp>
      <xdr:nvGrpSpPr>
        <xdr:cNvPr id="71" name="Group 24"/>
        <xdr:cNvGrpSpPr>
          <a:grpSpLocks/>
        </xdr:cNvGrpSpPr>
      </xdr:nvGrpSpPr>
      <xdr:grpSpPr bwMode="auto">
        <a:xfrm>
          <a:off x="66675" y="26010054"/>
          <a:ext cx="12450536" cy="266700"/>
          <a:chOff x="0" y="1425"/>
          <a:chExt cx="703" cy="24"/>
        </a:xfrm>
      </xdr:grpSpPr>
      <xdr:sp macro="" textlink="">
        <xdr:nvSpPr>
          <xdr:cNvPr id="72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9</a:t>
            </a:r>
          </a:p>
        </xdr:txBody>
      </xdr:sp>
      <xdr:sp macro="" textlink="">
        <xdr:nvSpPr>
          <xdr:cNvPr id="73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spek bahan, Back Cover dari t.0,25 x 450 x 210 PVC vinyl  menjadi t.0,25 x 450 x 230 PVC vinyl 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4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ea typeface="+mn-ea"/>
                <a:cs typeface="Arial" pitchFamily="34" charset="0"/>
              </a:rPr>
              <a:t>04</a:t>
            </a:r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/TI-R&amp;D/14R00</a:t>
            </a:r>
            <a:endParaRPr lang="en-US" sz="1100">
              <a:latin typeface="Arial" pitchFamily="34" charset="0"/>
              <a:cs typeface="Arial" pitchFamily="34" charset="0"/>
            </a:endParaRPr>
          </a:p>
          <a:p>
            <a:pPr algn="ctr" rtl="1">
              <a:defRPr sz="1000"/>
            </a:pPr>
            <a:endParaRPr lang="en-US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5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28/01/2015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66675</xdr:colOff>
      <xdr:row>81</xdr:row>
      <xdr:rowOff>142875</xdr:rowOff>
    </xdr:from>
    <xdr:to>
      <xdr:col>8</xdr:col>
      <xdr:colOff>533400</xdr:colOff>
      <xdr:row>83</xdr:row>
      <xdr:rowOff>66675</xdr:rowOff>
    </xdr:to>
    <xdr:grpSp>
      <xdr:nvGrpSpPr>
        <xdr:cNvPr id="76" name="Group 24"/>
        <xdr:cNvGrpSpPr>
          <a:grpSpLocks/>
        </xdr:cNvGrpSpPr>
      </xdr:nvGrpSpPr>
      <xdr:grpSpPr bwMode="auto">
        <a:xfrm>
          <a:off x="66675" y="26785661"/>
          <a:ext cx="12441011" cy="250371"/>
          <a:chOff x="0" y="1425"/>
          <a:chExt cx="703" cy="24"/>
        </a:xfrm>
      </xdr:grpSpPr>
      <xdr:sp macro="" textlink="">
        <xdr:nvSpPr>
          <xdr:cNvPr id="77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12</a:t>
            </a:r>
          </a:p>
        </xdr:txBody>
      </xdr:sp>
      <xdr:sp macro="" textlink="">
        <xdr:nvSpPr>
          <xdr:cNvPr id="78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 quality packing</a:t>
            </a:r>
            <a:r>
              <a:rPr lang="en-US" sz="1100" b="0" i="0" baseline="0">
                <a:latin typeface="Arial" pitchFamily="34" charset="0"/>
                <a:ea typeface="+mn-ea"/>
                <a:cs typeface="Arial" pitchFamily="34" charset="0"/>
              </a:rPr>
              <a:t> dari C/F K200/M150/K200 menjadi CB/F K150/M150x3/K150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9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31/TI-R&amp;D/Prod/24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0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26/12/2024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69852</xdr:colOff>
      <xdr:row>83</xdr:row>
      <xdr:rowOff>63501</xdr:rowOff>
    </xdr:from>
    <xdr:to>
      <xdr:col>8</xdr:col>
      <xdr:colOff>538163</xdr:colOff>
      <xdr:row>84</xdr:row>
      <xdr:rowOff>114301</xdr:rowOff>
    </xdr:to>
    <xdr:grpSp>
      <xdr:nvGrpSpPr>
        <xdr:cNvPr id="81" name="Group 24"/>
        <xdr:cNvGrpSpPr>
          <a:grpSpLocks/>
        </xdr:cNvGrpSpPr>
      </xdr:nvGrpSpPr>
      <xdr:grpSpPr bwMode="auto">
        <a:xfrm>
          <a:off x="69852" y="27032858"/>
          <a:ext cx="12442597" cy="214086"/>
          <a:chOff x="0" y="1425"/>
          <a:chExt cx="703" cy="24"/>
        </a:xfrm>
      </xdr:grpSpPr>
      <xdr:sp macro="" textlink="">
        <xdr:nvSpPr>
          <xdr:cNvPr id="82" name="Text Box 25"/>
          <xdr:cNvSpPr txBox="1">
            <a:spLocks noChangeArrowheads="1"/>
          </xdr:cNvSpPr>
        </xdr:nvSpPr>
        <xdr:spPr bwMode="auto">
          <a:xfrm>
            <a:off x="0" y="1425"/>
            <a:ext cx="27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13</a:t>
            </a:r>
          </a:p>
        </xdr:txBody>
      </xdr:sp>
      <xdr:sp macro="" textlink="">
        <xdr:nvSpPr>
          <xdr:cNvPr id="83" name="Text Box 26"/>
          <xdr:cNvSpPr txBox="1">
            <a:spLocks noChangeArrowheads="1"/>
          </xdr:cNvSpPr>
        </xdr:nvSpPr>
        <xdr:spPr bwMode="auto">
          <a:xfrm>
            <a:off x="211" y="1425"/>
            <a:ext cx="492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Perubahan</a:t>
            </a:r>
            <a:r>
              <a:rPr lang="en-US" sz="1100" b="0" i="0" baseline="0">
                <a:latin typeface="Arial" pitchFamily="34" charset="0"/>
                <a:ea typeface="+mn-ea"/>
                <a:cs typeface="Arial" pitchFamily="34" charset="0"/>
              </a:rPr>
              <a:t> stapless dari panjang 15 mm menjadi 18 mm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4" name="Text Box 27"/>
          <xdr:cNvSpPr txBox="1">
            <a:spLocks noChangeArrowheads="1"/>
          </xdr:cNvSpPr>
        </xdr:nvSpPr>
        <xdr:spPr bwMode="auto">
          <a:xfrm>
            <a:off x="99" y="1425"/>
            <a:ext cx="113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06/TI-R&amp;D/Prod/25</a:t>
            </a:r>
            <a:endParaRPr lang="en-US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5" name="Text Box 28"/>
          <xdr:cNvSpPr txBox="1">
            <a:spLocks noChangeArrowheads="1"/>
          </xdr:cNvSpPr>
        </xdr:nvSpPr>
        <xdr:spPr bwMode="auto">
          <a:xfrm>
            <a:off x="27" y="1425"/>
            <a:ext cx="74" cy="2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/>
            <a:r>
              <a:rPr lang="en-US" sz="1100" b="0" i="0">
                <a:latin typeface="Arial" pitchFamily="34" charset="0"/>
                <a:ea typeface="+mn-ea"/>
                <a:cs typeface="Arial" pitchFamily="34" charset="0"/>
              </a:rPr>
              <a:t>30/04/2025</a:t>
            </a:r>
            <a:endParaRPr lang="en-US" sz="11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nd-melly\Documents\Produk%20Non%20Produk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ASUKA-A"/>
      <sheetName val="YASUKA-U"/>
      <sheetName val="CHRIS"/>
      <sheetName val="CHRIS RATTAN"/>
      <sheetName val="Rainbow"/>
      <sheetName val="VistaRattan1"/>
      <sheetName val="VistaRattan3"/>
      <sheetName val="KASAI RATTAN"/>
      <sheetName val="Crown"/>
      <sheetName val="LOTUS 110"/>
      <sheetName val="LOTUS 110 cat"/>
      <sheetName val="LOTUS 110P"/>
      <sheetName val="LOTUS 110P cat"/>
      <sheetName val="LTS RATTAN SANNO-N"/>
      <sheetName val="LTS RATTAN SANNO-N(SEAT OSCAR)"/>
      <sheetName val="Astool-P"/>
      <sheetName val="Astool-N"/>
      <sheetName val="Taro"/>
      <sheetName val="Hanak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4"/>
  <sheetViews>
    <sheetView showGridLines="0" tabSelected="1" view="pageBreakPreview" zoomScale="70" zoomScaleNormal="100" zoomScaleSheetLayoutView="70" workbookViewId="0">
      <selection activeCell="H8" sqref="H8"/>
    </sheetView>
  </sheetViews>
  <sheetFormatPr defaultColWidth="10.7109375" defaultRowHeight="12.75" x14ac:dyDescent="0.2"/>
  <cols>
    <col min="1" max="1" width="6.5703125" style="196" customWidth="1"/>
    <col min="2" max="2" width="15.42578125" style="196" customWidth="1"/>
    <col min="3" max="3" width="15.85546875" style="3" customWidth="1"/>
    <col min="4" max="4" width="18.42578125" style="3" customWidth="1"/>
    <col min="5" max="5" width="17.28515625" style="3" customWidth="1"/>
    <col min="6" max="6" width="19.28515625" style="3" customWidth="1"/>
    <col min="7" max="7" width="34.140625" style="3" customWidth="1"/>
    <col min="8" max="8" width="52.42578125" style="3" customWidth="1"/>
    <col min="9" max="9" width="11.85546875" style="3" customWidth="1"/>
    <col min="10" max="10" width="8.140625" style="3" customWidth="1"/>
    <col min="11" max="11" width="10.140625" style="3" customWidth="1"/>
    <col min="12" max="12" width="14" style="3" customWidth="1"/>
    <col min="13" max="13" width="16.7109375" style="3" hidden="1" customWidth="1"/>
    <col min="14" max="14" width="24.42578125" style="3" customWidth="1"/>
    <col min="15" max="15" width="8" style="3" customWidth="1"/>
    <col min="16" max="16384" width="10.7109375" style="3"/>
  </cols>
  <sheetData>
    <row r="1" spans="1:17" ht="20.100000000000001" customHeight="1" x14ac:dyDescent="0.2">
      <c r="A1" s="1" t="s">
        <v>0</v>
      </c>
      <c r="B1" s="1"/>
      <c r="C1" s="2"/>
      <c r="D1" s="2"/>
      <c r="E1" s="2"/>
      <c r="F1" s="2"/>
      <c r="H1" s="2"/>
      <c r="I1" s="2"/>
      <c r="J1" s="2"/>
      <c r="K1" s="2"/>
      <c r="L1" s="2"/>
      <c r="M1" s="2"/>
    </row>
    <row r="2" spans="1:17" s="6" customFormat="1" ht="20.100000000000001" customHeight="1" x14ac:dyDescent="0.2">
      <c r="A2" s="4" t="s">
        <v>1</v>
      </c>
      <c r="B2" s="4"/>
      <c r="C2" s="5"/>
      <c r="D2" s="5"/>
      <c r="E2" s="5"/>
      <c r="F2" s="5"/>
      <c r="H2" s="5"/>
      <c r="I2" s="5"/>
      <c r="J2" s="5"/>
      <c r="K2" s="5"/>
      <c r="L2" s="5"/>
      <c r="M2" s="5"/>
    </row>
    <row r="3" spans="1:17" ht="20.100000000000001" customHeight="1" x14ac:dyDescent="0.2">
      <c r="A3" s="7"/>
      <c r="B3" s="7"/>
      <c r="C3" s="2"/>
      <c r="D3" s="2"/>
      <c r="E3" s="2"/>
      <c r="F3" s="2"/>
      <c r="H3" s="2"/>
      <c r="I3" s="2"/>
      <c r="J3" s="2"/>
      <c r="K3" s="2"/>
      <c r="L3" s="2"/>
      <c r="M3" s="2"/>
    </row>
    <row r="4" spans="1:17" ht="20.100000000000001" customHeight="1" x14ac:dyDescent="0.3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7" ht="20.100000000000001" customHeight="1" x14ac:dyDescent="0.3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7" ht="20.100000000000001" customHeight="1" x14ac:dyDescent="0.2">
      <c r="A6" s="10" t="s">
        <v>167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7" s="6" customFormat="1" ht="20.100000000000001" customHeight="1" x14ac:dyDescent="0.2">
      <c r="A7" s="11"/>
      <c r="B7" s="11"/>
      <c r="C7" s="5"/>
      <c r="D7" s="5"/>
      <c r="E7" s="5"/>
      <c r="F7" s="5"/>
      <c r="G7" s="5"/>
      <c r="H7" s="12"/>
      <c r="I7" s="5"/>
      <c r="J7" s="5"/>
      <c r="K7" s="5"/>
      <c r="L7" s="5"/>
      <c r="M7" s="5"/>
    </row>
    <row r="8" spans="1:17" ht="24.95" customHeight="1" x14ac:dyDescent="0.2">
      <c r="A8" s="13" t="s">
        <v>4</v>
      </c>
      <c r="B8" s="14"/>
      <c r="C8" s="14"/>
      <c r="D8" s="15"/>
      <c r="E8" s="16" t="s">
        <v>5</v>
      </c>
      <c r="F8" s="17"/>
      <c r="G8" s="18"/>
      <c r="H8" s="19"/>
      <c r="I8" s="20"/>
      <c r="K8" s="21" t="s">
        <v>6</v>
      </c>
      <c r="L8" s="21"/>
      <c r="M8" s="22"/>
      <c r="N8" s="23" t="s">
        <v>7</v>
      </c>
      <c r="O8" s="24"/>
    </row>
    <row r="9" spans="1:17" ht="24.95" customHeight="1" x14ac:dyDescent="0.2">
      <c r="A9" s="13" t="s">
        <v>8</v>
      </c>
      <c r="B9" s="14"/>
      <c r="C9" s="14"/>
      <c r="D9" s="15"/>
      <c r="E9" s="25" t="s">
        <v>9</v>
      </c>
      <c r="F9" s="26"/>
      <c r="G9" s="27"/>
      <c r="H9" s="28"/>
      <c r="I9" s="29"/>
      <c r="J9" s="30"/>
      <c r="K9" s="21" t="s">
        <v>10</v>
      </c>
      <c r="L9" s="21"/>
      <c r="M9" s="31"/>
      <c r="N9" s="23" t="s">
        <v>11</v>
      </c>
      <c r="O9" s="24"/>
    </row>
    <row r="10" spans="1:17" ht="24.95" customHeight="1" x14ac:dyDescent="0.2">
      <c r="A10" s="13" t="s">
        <v>12</v>
      </c>
      <c r="B10" s="14"/>
      <c r="C10" s="14"/>
      <c r="D10" s="15"/>
      <c r="E10" s="32" t="s">
        <v>13</v>
      </c>
      <c r="F10" s="33"/>
      <c r="G10" s="34"/>
      <c r="H10" s="29"/>
      <c r="I10" s="29"/>
      <c r="J10" s="35"/>
      <c r="K10" s="36"/>
      <c r="L10" s="36"/>
      <c r="M10" s="36"/>
      <c r="N10" s="37"/>
      <c r="O10" s="24"/>
    </row>
    <row r="11" spans="1:17" ht="6" customHeight="1" x14ac:dyDescent="0.2">
      <c r="A11" s="38"/>
      <c r="B11" s="39"/>
      <c r="C11" s="39"/>
      <c r="D11" s="39"/>
      <c r="E11" s="39"/>
      <c r="F11" s="39"/>
      <c r="G11" s="40"/>
      <c r="H11" s="29"/>
      <c r="I11" s="29"/>
      <c r="J11" s="41"/>
      <c r="K11" s="41"/>
      <c r="L11" s="42"/>
      <c r="M11" s="41"/>
      <c r="N11" s="43"/>
      <c r="O11" s="44"/>
    </row>
    <row r="12" spans="1:17" s="54" customFormat="1" ht="32.25" customHeight="1" x14ac:dyDescent="0.2">
      <c r="A12" s="45" t="s">
        <v>14</v>
      </c>
      <c r="B12" s="46" t="s">
        <v>15</v>
      </c>
      <c r="C12" s="47"/>
      <c r="D12" s="47"/>
      <c r="E12" s="47"/>
      <c r="F12" s="48"/>
      <c r="G12" s="45" t="s">
        <v>16</v>
      </c>
      <c r="H12" s="45" t="s">
        <v>17</v>
      </c>
      <c r="I12" s="49" t="s">
        <v>18</v>
      </c>
      <c r="J12" s="50"/>
      <c r="K12" s="51" t="s">
        <v>19</v>
      </c>
      <c r="L12" s="52" t="s">
        <v>20</v>
      </c>
      <c r="M12" s="45" t="s">
        <v>21</v>
      </c>
      <c r="N12" s="45" t="s">
        <v>22</v>
      </c>
      <c r="O12" s="53"/>
      <c r="Q12" s="55"/>
    </row>
    <row r="13" spans="1:17" s="54" customFormat="1" ht="24.75" customHeight="1" x14ac:dyDescent="0.2">
      <c r="A13" s="56"/>
      <c r="B13" s="57" t="s">
        <v>23</v>
      </c>
      <c r="C13" s="58"/>
      <c r="D13" s="59"/>
      <c r="E13" s="60" t="s">
        <v>24</v>
      </c>
      <c r="F13" s="61" t="s">
        <v>25</v>
      </c>
      <c r="G13" s="56"/>
      <c r="H13" s="56"/>
      <c r="I13" s="62"/>
      <c r="J13" s="63"/>
      <c r="K13" s="56"/>
      <c r="L13" s="64" t="s">
        <v>26</v>
      </c>
      <c r="M13" s="56"/>
      <c r="N13" s="56"/>
      <c r="O13" s="65"/>
    </row>
    <row r="14" spans="1:17" s="74" customFormat="1" ht="18" customHeight="1" x14ac:dyDescent="0.2">
      <c r="A14" s="66" t="s">
        <v>27</v>
      </c>
      <c r="B14" s="67" t="s">
        <v>28</v>
      </c>
      <c r="C14" s="68"/>
      <c r="D14" s="68"/>
      <c r="E14" s="68"/>
      <c r="F14" s="69"/>
      <c r="G14" s="66" t="s">
        <v>29</v>
      </c>
      <c r="H14" s="70" t="s">
        <v>30</v>
      </c>
      <c r="I14" s="66" t="s">
        <v>31</v>
      </c>
      <c r="J14" s="71" t="s">
        <v>32</v>
      </c>
      <c r="K14" s="72" t="s">
        <v>33</v>
      </c>
      <c r="L14" s="72" t="s">
        <v>34</v>
      </c>
      <c r="M14" s="72"/>
      <c r="N14" s="70" t="s">
        <v>35</v>
      </c>
      <c r="O14" s="73"/>
    </row>
    <row r="15" spans="1:17" s="54" customFormat="1" ht="24.95" customHeight="1" x14ac:dyDescent="0.2">
      <c r="A15" s="75"/>
      <c r="B15" s="76"/>
      <c r="C15" s="76"/>
      <c r="D15" s="76"/>
      <c r="E15" s="76"/>
      <c r="F15" s="76"/>
      <c r="G15" s="77" t="s">
        <v>36</v>
      </c>
      <c r="H15" s="76"/>
      <c r="I15" s="76"/>
      <c r="J15" s="76"/>
      <c r="K15" s="76"/>
      <c r="L15" s="76"/>
      <c r="M15" s="76"/>
      <c r="N15" s="78"/>
      <c r="O15" s="79"/>
    </row>
    <row r="16" spans="1:17" s="91" customFormat="1" ht="38.25" customHeight="1" x14ac:dyDescent="0.2">
      <c r="A16" s="80">
        <v>1</v>
      </c>
      <c r="B16" s="81" t="s">
        <v>37</v>
      </c>
      <c r="C16" s="82"/>
      <c r="D16" s="83"/>
      <c r="E16" s="81" t="s">
        <v>37</v>
      </c>
      <c r="F16" s="84" t="s">
        <v>38</v>
      </c>
      <c r="G16" s="84" t="s">
        <v>39</v>
      </c>
      <c r="H16" s="85" t="s">
        <v>40</v>
      </c>
      <c r="I16" s="82">
        <v>1</v>
      </c>
      <c r="J16" s="82" t="s">
        <v>41</v>
      </c>
      <c r="K16" s="86" t="s">
        <v>42</v>
      </c>
      <c r="L16" s="87" t="s">
        <v>42</v>
      </c>
      <c r="M16" s="88" t="s">
        <v>42</v>
      </c>
      <c r="N16" s="89" t="s">
        <v>43</v>
      </c>
      <c r="O16" s="90"/>
    </row>
    <row r="17" spans="1:15" s="91" customFormat="1" ht="38.25" customHeight="1" x14ac:dyDescent="0.2">
      <c r="A17" s="80">
        <f>A16+1</f>
        <v>2</v>
      </c>
      <c r="B17" s="92"/>
      <c r="C17" s="82"/>
      <c r="D17" s="83"/>
      <c r="E17" s="92"/>
      <c r="F17" s="84" t="s">
        <v>44</v>
      </c>
      <c r="G17" s="84" t="s">
        <v>45</v>
      </c>
      <c r="H17" s="85" t="s">
        <v>46</v>
      </c>
      <c r="I17" s="82">
        <v>1</v>
      </c>
      <c r="J17" s="82" t="s">
        <v>41</v>
      </c>
      <c r="K17" s="86" t="s">
        <v>42</v>
      </c>
      <c r="L17" s="87" t="s">
        <v>42</v>
      </c>
      <c r="M17" s="88" t="s">
        <v>42</v>
      </c>
      <c r="N17" s="89" t="s">
        <v>47</v>
      </c>
      <c r="O17" s="90"/>
    </row>
    <row r="18" spans="1:15" s="91" customFormat="1" ht="38.25" customHeight="1" x14ac:dyDescent="0.2">
      <c r="A18" s="80">
        <f>A17+1</f>
        <v>3</v>
      </c>
      <c r="B18" s="93"/>
      <c r="C18" s="82"/>
      <c r="D18" s="84" t="s">
        <v>48</v>
      </c>
      <c r="E18" s="93"/>
      <c r="F18" s="84" t="s">
        <v>49</v>
      </c>
      <c r="G18" s="84" t="s">
        <v>50</v>
      </c>
      <c r="H18" s="85" t="s">
        <v>51</v>
      </c>
      <c r="I18" s="94">
        <f>450/900/3</f>
        <v>0.16666666666666666</v>
      </c>
      <c r="J18" s="82" t="s">
        <v>52</v>
      </c>
      <c r="K18" s="86" t="s">
        <v>42</v>
      </c>
      <c r="L18" s="87" t="s">
        <v>42</v>
      </c>
      <c r="M18" s="88" t="s">
        <v>42</v>
      </c>
      <c r="N18" s="89" t="s">
        <v>53</v>
      </c>
      <c r="O18" s="90"/>
    </row>
    <row r="19" spans="1:15" s="54" customFormat="1" ht="38.25" customHeight="1" x14ac:dyDescent="0.2">
      <c r="A19" s="75"/>
      <c r="B19" s="76"/>
      <c r="C19" s="76"/>
      <c r="D19" s="76"/>
      <c r="E19" s="76"/>
      <c r="F19" s="76"/>
      <c r="G19" s="77" t="s">
        <v>54</v>
      </c>
      <c r="H19" s="76"/>
      <c r="I19" s="76"/>
      <c r="J19" s="76"/>
      <c r="K19" s="76"/>
      <c r="L19" s="76"/>
      <c r="M19" s="76"/>
      <c r="N19" s="78"/>
      <c r="O19" s="79"/>
    </row>
    <row r="20" spans="1:15" s="91" customFormat="1" ht="38.25" customHeight="1" x14ac:dyDescent="0.2">
      <c r="A20" s="80">
        <f>A18+1</f>
        <v>4</v>
      </c>
      <c r="B20" s="81" t="s">
        <v>55</v>
      </c>
      <c r="C20" s="83"/>
      <c r="D20" s="83"/>
      <c r="E20" s="81" t="s">
        <v>55</v>
      </c>
      <c r="F20" s="84" t="s">
        <v>56</v>
      </c>
      <c r="G20" s="95" t="s">
        <v>57</v>
      </c>
      <c r="H20" s="85" t="s">
        <v>58</v>
      </c>
      <c r="I20" s="82">
        <v>1</v>
      </c>
      <c r="J20" s="82" t="s">
        <v>41</v>
      </c>
      <c r="K20" s="96">
        <f>414.2/1000</f>
        <v>0.41420000000000001</v>
      </c>
      <c r="L20" s="97" t="s">
        <v>42</v>
      </c>
      <c r="M20" s="88" t="s">
        <v>42</v>
      </c>
      <c r="N20" s="89" t="s">
        <v>43</v>
      </c>
      <c r="O20" s="90"/>
    </row>
    <row r="21" spans="1:15" s="91" customFormat="1" ht="38.25" customHeight="1" x14ac:dyDescent="0.2">
      <c r="A21" s="80">
        <f>A20+1</f>
        <v>5</v>
      </c>
      <c r="B21" s="92"/>
      <c r="C21" s="83"/>
      <c r="D21" s="83"/>
      <c r="E21" s="92"/>
      <c r="F21" s="84" t="s">
        <v>59</v>
      </c>
      <c r="G21" s="84" t="s">
        <v>60</v>
      </c>
      <c r="H21" s="85" t="s">
        <v>61</v>
      </c>
      <c r="I21" s="82">
        <v>1</v>
      </c>
      <c r="J21" s="82" t="s">
        <v>41</v>
      </c>
      <c r="K21" s="96">
        <f>54.2/1000</f>
        <v>5.4200000000000005E-2</v>
      </c>
      <c r="L21" s="97" t="s">
        <v>42</v>
      </c>
      <c r="M21" s="88" t="s">
        <v>42</v>
      </c>
      <c r="N21" s="89" t="s">
        <v>62</v>
      </c>
      <c r="O21" s="90"/>
    </row>
    <row r="22" spans="1:15" s="91" customFormat="1" ht="38.25" customHeight="1" x14ac:dyDescent="0.2">
      <c r="A22" s="80">
        <f>A21+1</f>
        <v>6</v>
      </c>
      <c r="B22" s="93"/>
      <c r="C22" s="83"/>
      <c r="D22" s="84" t="s">
        <v>63</v>
      </c>
      <c r="E22" s="92"/>
      <c r="F22" s="84" t="s">
        <v>49</v>
      </c>
      <c r="G22" s="84" t="s">
        <v>64</v>
      </c>
      <c r="H22" s="85" t="s">
        <v>65</v>
      </c>
      <c r="I22" s="94">
        <f>450/900/2</f>
        <v>0.25</v>
      </c>
      <c r="J22" s="82" t="s">
        <v>52</v>
      </c>
      <c r="K22" s="98">
        <f>70.6/1000</f>
        <v>7.0599999999999996E-2</v>
      </c>
      <c r="L22" s="99" t="s">
        <v>42</v>
      </c>
      <c r="M22" s="88" t="s">
        <v>42</v>
      </c>
      <c r="N22" s="89" t="s">
        <v>53</v>
      </c>
      <c r="O22" s="90"/>
    </row>
    <row r="23" spans="1:15" s="54" customFormat="1" ht="38.25" customHeight="1" x14ac:dyDescent="0.2">
      <c r="A23" s="100"/>
      <c r="B23" s="101"/>
      <c r="C23" s="101"/>
      <c r="D23" s="102"/>
      <c r="E23" s="102"/>
      <c r="F23" s="102"/>
      <c r="G23" s="103" t="s">
        <v>66</v>
      </c>
      <c r="H23" s="104"/>
      <c r="I23" s="104"/>
      <c r="J23" s="104"/>
      <c r="K23" s="76"/>
      <c r="L23" s="76"/>
      <c r="M23" s="104"/>
      <c r="N23" s="105"/>
      <c r="O23" s="79"/>
    </row>
    <row r="24" spans="1:15" s="91" customFormat="1" ht="33.75" customHeight="1" x14ac:dyDescent="0.2">
      <c r="A24" s="80">
        <f>A22+1</f>
        <v>7</v>
      </c>
      <c r="B24" s="81" t="s">
        <v>67</v>
      </c>
      <c r="C24" s="106" t="s">
        <v>68</v>
      </c>
      <c r="D24" s="81" t="s">
        <v>69</v>
      </c>
      <c r="E24" s="107"/>
      <c r="F24" s="107" t="s">
        <v>70</v>
      </c>
      <c r="G24" s="84" t="s">
        <v>71</v>
      </c>
      <c r="H24" s="85" t="s">
        <v>72</v>
      </c>
      <c r="I24" s="82">
        <v>1</v>
      </c>
      <c r="J24" s="82" t="s">
        <v>41</v>
      </c>
      <c r="K24" s="108">
        <f>(22.2-1)*1*2158*0.02466/1000</f>
        <v>1.1281851360000001</v>
      </c>
      <c r="L24" s="109">
        <f>3.14*22.2*2158*I24/10000</f>
        <v>15.0429864</v>
      </c>
      <c r="M24" s="88" t="s">
        <v>42</v>
      </c>
      <c r="N24" s="89" t="s">
        <v>73</v>
      </c>
      <c r="O24" s="90"/>
    </row>
    <row r="25" spans="1:15" s="91" customFormat="1" ht="33.75" customHeight="1" x14ac:dyDescent="0.2">
      <c r="A25" s="80">
        <f t="shared" ref="A25:A38" si="0">A24+1</f>
        <v>8</v>
      </c>
      <c r="B25" s="92"/>
      <c r="C25" s="110"/>
      <c r="D25" s="93"/>
      <c r="E25" s="107" t="s">
        <v>74</v>
      </c>
      <c r="F25" s="107" t="s">
        <v>75</v>
      </c>
      <c r="G25" s="84" t="s">
        <v>76</v>
      </c>
      <c r="H25" s="85" t="s">
        <v>77</v>
      </c>
      <c r="I25" s="82">
        <v>1</v>
      </c>
      <c r="J25" s="82" t="s">
        <v>41</v>
      </c>
      <c r="K25" s="108">
        <f>(15.9-0.9)*0.9*389*0.02466/1000</f>
        <v>0.12950199000000001</v>
      </c>
      <c r="L25" s="109">
        <f>3.14*15.9*389*I25/10000</f>
        <v>1.9421214</v>
      </c>
      <c r="M25" s="88" t="s">
        <v>42</v>
      </c>
      <c r="N25" s="89" t="s">
        <v>78</v>
      </c>
      <c r="O25" s="90"/>
    </row>
    <row r="26" spans="1:15" s="91" customFormat="1" ht="34.5" customHeight="1" x14ac:dyDescent="0.2">
      <c r="A26" s="80">
        <f t="shared" si="0"/>
        <v>9</v>
      </c>
      <c r="B26" s="92"/>
      <c r="C26" s="81" t="s">
        <v>79</v>
      </c>
      <c r="D26" s="81" t="s">
        <v>80</v>
      </c>
      <c r="E26" s="111"/>
      <c r="F26" s="112" t="s">
        <v>81</v>
      </c>
      <c r="G26" s="113" t="s">
        <v>82</v>
      </c>
      <c r="H26" s="114" t="s">
        <v>83</v>
      </c>
      <c r="I26" s="115">
        <v>2</v>
      </c>
      <c r="J26" s="115" t="s">
        <v>41</v>
      </c>
      <c r="K26" s="108">
        <f>(22.2-0.9)*0.9*1385*0.02466/1000</f>
        <v>0.65473409700000007</v>
      </c>
      <c r="L26" s="109">
        <f>3.14*22.2*1385*I26/10000</f>
        <v>19.309116</v>
      </c>
      <c r="M26" s="116" t="s">
        <v>42</v>
      </c>
      <c r="N26" s="117" t="s">
        <v>73</v>
      </c>
      <c r="O26" s="90"/>
    </row>
    <row r="27" spans="1:15" s="91" customFormat="1" ht="37.5" customHeight="1" x14ac:dyDescent="0.2">
      <c r="A27" s="80">
        <f t="shared" si="0"/>
        <v>10</v>
      </c>
      <c r="B27" s="92"/>
      <c r="C27" s="93"/>
      <c r="D27" s="93"/>
      <c r="E27" s="107" t="s">
        <v>74</v>
      </c>
      <c r="F27" s="107" t="s">
        <v>75</v>
      </c>
      <c r="G27" s="84" t="s">
        <v>76</v>
      </c>
      <c r="H27" s="85" t="s">
        <v>77</v>
      </c>
      <c r="I27" s="82">
        <v>1</v>
      </c>
      <c r="J27" s="82" t="s">
        <v>41</v>
      </c>
      <c r="K27" s="108">
        <f>(15.9-0.9)*0.9*389*0.02466/1000</f>
        <v>0.12950199000000001</v>
      </c>
      <c r="L27" s="109">
        <f>3.14*15.9*389*I27/10000</f>
        <v>1.9421214</v>
      </c>
      <c r="M27" s="88" t="s">
        <v>42</v>
      </c>
      <c r="N27" s="89" t="s">
        <v>78</v>
      </c>
      <c r="O27" s="90"/>
    </row>
    <row r="28" spans="1:15" s="91" customFormat="1" ht="35.25" customHeight="1" x14ac:dyDescent="0.2">
      <c r="A28" s="80">
        <f t="shared" si="0"/>
        <v>11</v>
      </c>
      <c r="B28" s="92"/>
      <c r="C28" s="118" t="s">
        <v>84</v>
      </c>
      <c r="D28" s="83"/>
      <c r="E28" s="107" t="s">
        <v>85</v>
      </c>
      <c r="F28" s="119" t="s">
        <v>86</v>
      </c>
      <c r="G28" s="84" t="s">
        <v>87</v>
      </c>
      <c r="H28" s="85" t="s">
        <v>88</v>
      </c>
      <c r="I28" s="82">
        <v>1</v>
      </c>
      <c r="J28" s="82" t="s">
        <v>41</v>
      </c>
      <c r="K28" s="120">
        <f>97*27*2.3*7.85/1000000</f>
        <v>4.7286044999999999E-2</v>
      </c>
      <c r="L28" s="121">
        <f>97*27*2/10000*I28</f>
        <v>0.52380000000000004</v>
      </c>
      <c r="M28" s="88" t="s">
        <v>42</v>
      </c>
      <c r="N28" s="89" t="s">
        <v>89</v>
      </c>
      <c r="O28" s="90"/>
    </row>
    <row r="29" spans="1:15" s="91" customFormat="1" ht="35.25" customHeight="1" x14ac:dyDescent="0.2">
      <c r="A29" s="80">
        <f t="shared" si="0"/>
        <v>12</v>
      </c>
      <c r="B29" s="92"/>
      <c r="C29" s="118" t="s">
        <v>90</v>
      </c>
      <c r="D29" s="83"/>
      <c r="E29" s="107" t="s">
        <v>91</v>
      </c>
      <c r="F29" s="119" t="s">
        <v>86</v>
      </c>
      <c r="G29" s="84" t="s">
        <v>92</v>
      </c>
      <c r="H29" s="85" t="s">
        <v>88</v>
      </c>
      <c r="I29" s="82">
        <v>1</v>
      </c>
      <c r="J29" s="82" t="s">
        <v>41</v>
      </c>
      <c r="K29" s="120">
        <f>97*27*2.3*7.85/1000000</f>
        <v>4.7286044999999999E-2</v>
      </c>
      <c r="L29" s="121">
        <f>97*27*2/10000*I29</f>
        <v>0.52380000000000004</v>
      </c>
      <c r="M29" s="88" t="s">
        <v>42</v>
      </c>
      <c r="N29" s="89" t="s">
        <v>89</v>
      </c>
      <c r="O29" s="90"/>
    </row>
    <row r="30" spans="1:15" s="91" customFormat="1" ht="33.75" customHeight="1" x14ac:dyDescent="0.2">
      <c r="A30" s="80">
        <f t="shared" si="0"/>
        <v>13</v>
      </c>
      <c r="B30" s="92"/>
      <c r="C30" s="106" t="s">
        <v>93</v>
      </c>
      <c r="D30" s="119"/>
      <c r="E30" s="122" t="s">
        <v>94</v>
      </c>
      <c r="F30" s="123"/>
      <c r="G30" s="124" t="s">
        <v>95</v>
      </c>
      <c r="H30" s="125" t="s">
        <v>96</v>
      </c>
      <c r="I30" s="126">
        <v>1</v>
      </c>
      <c r="J30" s="126" t="s">
        <v>41</v>
      </c>
      <c r="K30" s="127">
        <f>457*480*0.6*7.85/1000000</f>
        <v>1.0331855999999999</v>
      </c>
      <c r="L30" s="128">
        <f>457*480*2/10000*I30</f>
        <v>43.872</v>
      </c>
      <c r="M30" s="129" t="s">
        <v>42</v>
      </c>
      <c r="N30" s="130" t="s">
        <v>97</v>
      </c>
      <c r="O30" s="90"/>
    </row>
    <row r="31" spans="1:15" s="91" customFormat="1" ht="35.25" customHeight="1" x14ac:dyDescent="0.2">
      <c r="A31" s="80">
        <f t="shared" si="0"/>
        <v>14</v>
      </c>
      <c r="B31" s="92"/>
      <c r="C31" s="131"/>
      <c r="D31" s="119"/>
      <c r="E31" s="132"/>
      <c r="F31" s="122" t="s">
        <v>98</v>
      </c>
      <c r="G31" s="124" t="s">
        <v>99</v>
      </c>
      <c r="H31" s="125" t="s">
        <v>100</v>
      </c>
      <c r="I31" s="126">
        <v>1</v>
      </c>
      <c r="J31" s="126" t="s">
        <v>41</v>
      </c>
      <c r="K31" s="133">
        <f>94.4/1000</f>
        <v>9.4400000000000012E-2</v>
      </c>
      <c r="L31" s="134">
        <f>170*49*2/10000*I31</f>
        <v>1.6659999999999999</v>
      </c>
      <c r="M31" s="129" t="s">
        <v>42</v>
      </c>
      <c r="N31" s="130" t="s">
        <v>89</v>
      </c>
      <c r="O31" s="90"/>
    </row>
    <row r="32" spans="1:15" s="91" customFormat="1" ht="35.25" customHeight="1" x14ac:dyDescent="0.2">
      <c r="A32" s="80">
        <f t="shared" si="0"/>
        <v>15</v>
      </c>
      <c r="B32" s="92"/>
      <c r="C32" s="110"/>
      <c r="D32" s="119"/>
      <c r="E32" s="135"/>
      <c r="F32" s="135"/>
      <c r="G32" s="124" t="s">
        <v>101</v>
      </c>
      <c r="H32" s="125" t="s">
        <v>100</v>
      </c>
      <c r="I32" s="126">
        <v>1</v>
      </c>
      <c r="J32" s="126" t="s">
        <v>41</v>
      </c>
      <c r="K32" s="133">
        <f>94.4/1000</f>
        <v>9.4400000000000012E-2</v>
      </c>
      <c r="L32" s="134">
        <f>170*49*2/10000*I32</f>
        <v>1.6659999999999999</v>
      </c>
      <c r="M32" s="129" t="s">
        <v>42</v>
      </c>
      <c r="N32" s="130" t="s">
        <v>89</v>
      </c>
      <c r="O32" s="90"/>
    </row>
    <row r="33" spans="1:15" s="91" customFormat="1" ht="36" customHeight="1" x14ac:dyDescent="0.2">
      <c r="A33" s="80">
        <f t="shared" si="0"/>
        <v>16</v>
      </c>
      <c r="B33" s="92"/>
      <c r="C33" s="136" t="s">
        <v>102</v>
      </c>
      <c r="D33" s="107"/>
      <c r="E33" s="107" t="s">
        <v>103</v>
      </c>
      <c r="F33" s="107" t="s">
        <v>104</v>
      </c>
      <c r="G33" s="84" t="s">
        <v>105</v>
      </c>
      <c r="H33" s="85" t="s">
        <v>106</v>
      </c>
      <c r="I33" s="82">
        <v>1</v>
      </c>
      <c r="J33" s="82" t="s">
        <v>41</v>
      </c>
      <c r="K33" s="120">
        <f>455*175*0.6*7.85/1000000</f>
        <v>0.37503375</v>
      </c>
      <c r="L33" s="121">
        <f>455*175*2/10000*I33</f>
        <v>15.925000000000001</v>
      </c>
      <c r="M33" s="88" t="s">
        <v>42</v>
      </c>
      <c r="N33" s="89" t="s">
        <v>89</v>
      </c>
      <c r="O33" s="90"/>
    </row>
    <row r="34" spans="1:15" s="91" customFormat="1" ht="34.5" customHeight="1" x14ac:dyDescent="0.2">
      <c r="A34" s="80">
        <f t="shared" si="0"/>
        <v>17</v>
      </c>
      <c r="B34" s="92"/>
      <c r="C34" s="119"/>
      <c r="D34" s="83"/>
      <c r="E34" s="83"/>
      <c r="F34" s="119" t="s">
        <v>107</v>
      </c>
      <c r="G34" s="84" t="s">
        <v>108</v>
      </c>
      <c r="H34" s="85" t="s">
        <v>109</v>
      </c>
      <c r="I34" s="82">
        <v>4</v>
      </c>
      <c r="J34" s="82" t="s">
        <v>41</v>
      </c>
      <c r="K34" s="86">
        <f>4/1000</f>
        <v>4.0000000000000001E-3</v>
      </c>
      <c r="L34" s="87" t="s">
        <v>42</v>
      </c>
      <c r="M34" s="88" t="s">
        <v>42</v>
      </c>
      <c r="N34" s="89" t="s">
        <v>110</v>
      </c>
      <c r="O34" s="90"/>
    </row>
    <row r="35" spans="1:15" s="91" customFormat="1" ht="34.5" customHeight="1" x14ac:dyDescent="0.2">
      <c r="A35" s="80">
        <f t="shared" si="0"/>
        <v>18</v>
      </c>
      <c r="B35" s="92"/>
      <c r="C35" s="119"/>
      <c r="D35" s="83"/>
      <c r="E35" s="83"/>
      <c r="F35" s="119" t="s">
        <v>111</v>
      </c>
      <c r="G35" s="84" t="s">
        <v>112</v>
      </c>
      <c r="H35" s="85" t="s">
        <v>113</v>
      </c>
      <c r="I35" s="82">
        <v>2</v>
      </c>
      <c r="J35" s="82" t="s">
        <v>41</v>
      </c>
      <c r="K35" s="137">
        <f>5.4/1000</f>
        <v>5.4000000000000003E-3</v>
      </c>
      <c r="L35" s="138" t="s">
        <v>42</v>
      </c>
      <c r="M35" s="88" t="s">
        <v>42</v>
      </c>
      <c r="N35" s="89" t="s">
        <v>110</v>
      </c>
      <c r="O35" s="90"/>
    </row>
    <row r="36" spans="1:15" s="91" customFormat="1" ht="34.5" customHeight="1" x14ac:dyDescent="0.2">
      <c r="A36" s="80">
        <f t="shared" si="0"/>
        <v>19</v>
      </c>
      <c r="B36" s="92"/>
      <c r="C36" s="119"/>
      <c r="D36" s="83"/>
      <c r="E36" s="83"/>
      <c r="F36" s="119" t="s">
        <v>114</v>
      </c>
      <c r="G36" s="84" t="s">
        <v>115</v>
      </c>
      <c r="H36" s="85" t="s">
        <v>116</v>
      </c>
      <c r="I36" s="82">
        <v>2</v>
      </c>
      <c r="J36" s="82" t="s">
        <v>41</v>
      </c>
      <c r="K36" s="137">
        <f>7.2/1000</f>
        <v>7.1999999999999998E-3</v>
      </c>
      <c r="L36" s="138" t="s">
        <v>42</v>
      </c>
      <c r="M36" s="88" t="s">
        <v>42</v>
      </c>
      <c r="N36" s="89" t="s">
        <v>117</v>
      </c>
      <c r="O36" s="90"/>
    </row>
    <row r="37" spans="1:15" s="91" customFormat="1" ht="34.5" customHeight="1" x14ac:dyDescent="0.2">
      <c r="A37" s="80">
        <f t="shared" si="0"/>
        <v>20</v>
      </c>
      <c r="B37" s="92"/>
      <c r="C37" s="119"/>
      <c r="D37" s="83"/>
      <c r="E37" s="83"/>
      <c r="F37" s="119" t="s">
        <v>118</v>
      </c>
      <c r="G37" s="84" t="s">
        <v>119</v>
      </c>
      <c r="H37" s="85" t="s">
        <v>120</v>
      </c>
      <c r="I37" s="82">
        <v>2</v>
      </c>
      <c r="J37" s="82" t="s">
        <v>41</v>
      </c>
      <c r="K37" s="139">
        <f>4/1000</f>
        <v>4.0000000000000001E-3</v>
      </c>
      <c r="L37" s="140" t="s">
        <v>42</v>
      </c>
      <c r="M37" s="88" t="s">
        <v>42</v>
      </c>
      <c r="N37" s="89" t="s">
        <v>121</v>
      </c>
      <c r="O37" s="90"/>
    </row>
    <row r="38" spans="1:15" s="91" customFormat="1" ht="34.5" customHeight="1" x14ac:dyDescent="0.2">
      <c r="A38" s="80">
        <f t="shared" si="0"/>
        <v>21</v>
      </c>
      <c r="B38" s="93"/>
      <c r="C38" s="119"/>
      <c r="D38" s="83"/>
      <c r="E38" s="83"/>
      <c r="F38" s="119" t="s">
        <v>122</v>
      </c>
      <c r="G38" s="84" t="s">
        <v>123</v>
      </c>
      <c r="H38" s="85" t="s">
        <v>124</v>
      </c>
      <c r="I38" s="82">
        <v>4</v>
      </c>
      <c r="J38" s="82" t="s">
        <v>41</v>
      </c>
      <c r="K38" s="137">
        <f>5.8/1000</f>
        <v>5.7999999999999996E-3</v>
      </c>
      <c r="L38" s="141" t="s">
        <v>42</v>
      </c>
      <c r="M38" s="88" t="s">
        <v>42</v>
      </c>
      <c r="N38" s="89" t="s">
        <v>121</v>
      </c>
      <c r="O38" s="90"/>
    </row>
    <row r="39" spans="1:15" s="54" customFormat="1" ht="24.95" customHeight="1" x14ac:dyDescent="0.2">
      <c r="A39" s="142"/>
      <c r="B39" s="104"/>
      <c r="C39" s="104"/>
      <c r="D39" s="104"/>
      <c r="E39" s="104"/>
      <c r="F39" s="104"/>
      <c r="G39" s="103" t="s">
        <v>125</v>
      </c>
      <c r="H39" s="104"/>
      <c r="I39" s="104"/>
      <c r="J39" s="104"/>
      <c r="K39" s="76"/>
      <c r="L39" s="76"/>
      <c r="M39" s="143"/>
      <c r="N39" s="143"/>
      <c r="O39" s="79"/>
    </row>
    <row r="40" spans="1:15" s="91" customFormat="1" ht="36.75" customHeight="1" x14ac:dyDescent="0.2">
      <c r="A40" s="80">
        <f>A38+1</f>
        <v>22</v>
      </c>
      <c r="B40" s="83"/>
      <c r="C40" s="119"/>
      <c r="D40" s="83"/>
      <c r="E40" s="83"/>
      <c r="F40" s="119" t="s">
        <v>126</v>
      </c>
      <c r="G40" s="84" t="s">
        <v>127</v>
      </c>
      <c r="H40" s="85" t="s">
        <v>128</v>
      </c>
      <c r="I40" s="82">
        <v>4</v>
      </c>
      <c r="J40" s="82" t="s">
        <v>41</v>
      </c>
      <c r="K40" s="137">
        <f>2.4/1000</f>
        <v>2.3999999999999998E-3</v>
      </c>
      <c r="L40" s="87" t="s">
        <v>42</v>
      </c>
      <c r="M40" s="88" t="s">
        <v>42</v>
      </c>
      <c r="N40" s="89" t="s">
        <v>110</v>
      </c>
      <c r="O40" s="90"/>
    </row>
    <row r="41" spans="1:15" s="91" customFormat="1" ht="36.75" customHeight="1" x14ac:dyDescent="0.2">
      <c r="A41" s="80">
        <f>A40+1</f>
        <v>23</v>
      </c>
      <c r="B41" s="83"/>
      <c r="C41" s="119"/>
      <c r="D41" s="83"/>
      <c r="E41" s="83"/>
      <c r="F41" s="119" t="s">
        <v>129</v>
      </c>
      <c r="G41" s="84" t="s">
        <v>130</v>
      </c>
      <c r="H41" s="85" t="s">
        <v>131</v>
      </c>
      <c r="I41" s="82">
        <v>4</v>
      </c>
      <c r="J41" s="82" t="s">
        <v>41</v>
      </c>
      <c r="K41" s="137">
        <f>2.4/1000</f>
        <v>2.3999999999999998E-3</v>
      </c>
      <c r="L41" s="138" t="s">
        <v>42</v>
      </c>
      <c r="M41" s="88" t="s">
        <v>42</v>
      </c>
      <c r="N41" s="89" t="s">
        <v>110</v>
      </c>
      <c r="O41" s="90"/>
    </row>
    <row r="42" spans="1:15" s="91" customFormat="1" ht="36.75" customHeight="1" x14ac:dyDescent="0.2">
      <c r="A42" s="80">
        <f>A41+1</f>
        <v>24</v>
      </c>
      <c r="B42" s="83"/>
      <c r="C42" s="119"/>
      <c r="D42" s="83"/>
      <c r="E42" s="83"/>
      <c r="F42" s="119" t="s">
        <v>132</v>
      </c>
      <c r="G42" s="95" t="s">
        <v>133</v>
      </c>
      <c r="H42" s="85" t="s">
        <v>134</v>
      </c>
      <c r="I42" s="94">
        <v>0.2</v>
      </c>
      <c r="J42" s="82" t="s">
        <v>41</v>
      </c>
      <c r="K42" s="82" t="s">
        <v>42</v>
      </c>
      <c r="L42" s="144" t="s">
        <v>42</v>
      </c>
      <c r="M42" s="145" t="s">
        <v>42</v>
      </c>
      <c r="N42" s="146" t="s">
        <v>135</v>
      </c>
      <c r="O42" s="147"/>
    </row>
    <row r="43" spans="1:15" s="54" customFormat="1" ht="36.75" customHeight="1" x14ac:dyDescent="0.2">
      <c r="A43" s="142"/>
      <c r="B43" s="104"/>
      <c r="C43" s="104"/>
      <c r="D43" s="104"/>
      <c r="E43" s="104"/>
      <c r="F43" s="148"/>
      <c r="G43" s="103" t="s">
        <v>136</v>
      </c>
      <c r="H43" s="104"/>
      <c r="I43" s="104"/>
      <c r="J43" s="104"/>
      <c r="K43" s="76"/>
      <c r="L43" s="76"/>
      <c r="M43" s="143"/>
      <c r="N43" s="143"/>
      <c r="O43" s="79"/>
    </row>
    <row r="44" spans="1:15" s="54" customFormat="1" ht="33.75" customHeight="1" x14ac:dyDescent="0.2">
      <c r="A44" s="80">
        <f>A42+1</f>
        <v>25</v>
      </c>
      <c r="B44" s="84"/>
      <c r="C44" s="83"/>
      <c r="D44" s="83"/>
      <c r="E44" s="83"/>
      <c r="F44" s="119" t="s">
        <v>137</v>
      </c>
      <c r="G44" s="84" t="s">
        <v>138</v>
      </c>
      <c r="H44" s="85" t="s">
        <v>139</v>
      </c>
      <c r="I44" s="82">
        <v>1</v>
      </c>
      <c r="J44" s="82" t="s">
        <v>41</v>
      </c>
      <c r="K44" s="149" t="s">
        <v>42</v>
      </c>
      <c r="L44" s="144" t="s">
        <v>42</v>
      </c>
      <c r="M44" s="145" t="s">
        <v>42</v>
      </c>
      <c r="N44" s="150" t="s">
        <v>140</v>
      </c>
      <c r="O44" s="90"/>
    </row>
    <row r="45" spans="1:15" s="54" customFormat="1" ht="33.75" customHeight="1" x14ac:dyDescent="0.2">
      <c r="A45" s="80">
        <f>A44+1</f>
        <v>26</v>
      </c>
      <c r="B45" s="84"/>
      <c r="C45" s="83"/>
      <c r="D45" s="83"/>
      <c r="E45" s="83"/>
      <c r="F45" s="119" t="s">
        <v>141</v>
      </c>
      <c r="G45" s="84" t="s">
        <v>142</v>
      </c>
      <c r="H45" s="85" t="s">
        <v>143</v>
      </c>
      <c r="I45" s="82">
        <v>1</v>
      </c>
      <c r="J45" s="82" t="s">
        <v>41</v>
      </c>
      <c r="K45" s="149" t="s">
        <v>42</v>
      </c>
      <c r="L45" s="144" t="s">
        <v>42</v>
      </c>
      <c r="M45" s="145" t="s">
        <v>42</v>
      </c>
      <c r="N45" s="150" t="s">
        <v>140</v>
      </c>
      <c r="O45" s="90"/>
    </row>
    <row r="46" spans="1:15" s="91" customFormat="1" ht="36.75" customHeight="1" x14ac:dyDescent="0.2">
      <c r="A46" s="80">
        <f>A45+1</f>
        <v>27</v>
      </c>
      <c r="B46" s="151"/>
      <c r="C46" s="83"/>
      <c r="D46" s="83"/>
      <c r="E46" s="83"/>
      <c r="F46" s="84" t="s">
        <v>144</v>
      </c>
      <c r="G46" s="84" t="s">
        <v>145</v>
      </c>
      <c r="H46" s="85" t="s">
        <v>146</v>
      </c>
      <c r="I46" s="82">
        <v>45</v>
      </c>
      <c r="J46" s="82" t="s">
        <v>41</v>
      </c>
      <c r="K46" s="86" t="s">
        <v>42</v>
      </c>
      <c r="L46" s="87" t="s">
        <v>42</v>
      </c>
      <c r="M46" s="88" t="s">
        <v>42</v>
      </c>
      <c r="N46" s="89" t="s">
        <v>147</v>
      </c>
      <c r="O46" s="90"/>
    </row>
    <row r="47" spans="1:15" s="91" customFormat="1" ht="36.75" customHeight="1" x14ac:dyDescent="0.2">
      <c r="A47" s="80">
        <f>A46+1</f>
        <v>28</v>
      </c>
      <c r="B47" s="151"/>
      <c r="C47" s="82"/>
      <c r="D47" s="82"/>
      <c r="E47" s="82"/>
      <c r="F47" s="84" t="s">
        <v>144</v>
      </c>
      <c r="G47" s="84" t="s">
        <v>148</v>
      </c>
      <c r="H47" s="85" t="s">
        <v>146</v>
      </c>
      <c r="I47" s="82">
        <v>53</v>
      </c>
      <c r="J47" s="82" t="s">
        <v>41</v>
      </c>
      <c r="K47" s="86" t="s">
        <v>42</v>
      </c>
      <c r="L47" s="87" t="s">
        <v>42</v>
      </c>
      <c r="M47" s="88" t="s">
        <v>42</v>
      </c>
      <c r="N47" s="89" t="s">
        <v>147</v>
      </c>
      <c r="O47" s="90"/>
    </row>
    <row r="48" spans="1:15" s="91" customFormat="1" ht="36.75" customHeight="1" x14ac:dyDescent="0.2">
      <c r="A48" s="80">
        <f>A47+1</f>
        <v>29</v>
      </c>
      <c r="B48" s="83"/>
      <c r="C48" s="119"/>
      <c r="D48" s="83"/>
      <c r="E48" s="83"/>
      <c r="F48" s="119" t="s">
        <v>149</v>
      </c>
      <c r="G48" s="84" t="s">
        <v>150</v>
      </c>
      <c r="H48" s="85" t="s">
        <v>151</v>
      </c>
      <c r="I48" s="82">
        <v>1</v>
      </c>
      <c r="J48" s="82" t="s">
        <v>41</v>
      </c>
      <c r="K48" s="149">
        <v>1.3800000000000002E-2</v>
      </c>
      <c r="L48" s="144" t="s">
        <v>42</v>
      </c>
      <c r="M48" s="145" t="s">
        <v>42</v>
      </c>
      <c r="N48" s="150" t="s">
        <v>152</v>
      </c>
      <c r="O48" s="90"/>
    </row>
    <row r="49" spans="1:15" s="91" customFormat="1" ht="36.75" customHeight="1" x14ac:dyDescent="0.2">
      <c r="A49" s="80">
        <f>A48+1</f>
        <v>30</v>
      </c>
      <c r="B49" s="83"/>
      <c r="C49" s="119"/>
      <c r="D49" s="83"/>
      <c r="E49" s="83"/>
      <c r="F49" s="152" t="s">
        <v>153</v>
      </c>
      <c r="G49" s="152" t="s">
        <v>154</v>
      </c>
      <c r="H49" s="153" t="s">
        <v>155</v>
      </c>
      <c r="I49" s="82">
        <v>8</v>
      </c>
      <c r="J49" s="82" t="s">
        <v>41</v>
      </c>
      <c r="K49" s="149" t="s">
        <v>42</v>
      </c>
      <c r="L49" s="144" t="s">
        <v>42</v>
      </c>
      <c r="M49" s="145" t="s">
        <v>42</v>
      </c>
      <c r="N49" s="150" t="s">
        <v>147</v>
      </c>
      <c r="O49" s="90"/>
    </row>
    <row r="50" spans="1:15" s="91" customFormat="1" ht="35.25" hidden="1" customHeight="1" x14ac:dyDescent="0.2">
      <c r="A50" s="147"/>
      <c r="B50" s="147"/>
      <c r="C50" s="147"/>
      <c r="D50" s="147"/>
      <c r="E50" s="147"/>
      <c r="F50" s="147"/>
      <c r="G50" s="154"/>
      <c r="H50" s="155"/>
      <c r="I50" s="147"/>
      <c r="J50" s="147"/>
      <c r="K50" s="156"/>
      <c r="L50" s="156">
        <f>SUM(L16:L49)</f>
        <v>102.41294519999998</v>
      </c>
      <c r="M50" s="156"/>
      <c r="N50" s="90"/>
      <c r="O50" s="90"/>
    </row>
    <row r="51" spans="1:15" s="91" customFormat="1" ht="39.950000000000003" customHeight="1" x14ac:dyDescent="0.2">
      <c r="B51" s="157"/>
      <c r="C51" s="157"/>
      <c r="D51" s="157"/>
      <c r="E51" s="157"/>
      <c r="F51" s="157"/>
    </row>
    <row r="52" spans="1:15" s="158" customFormat="1" ht="24.95" customHeight="1" x14ac:dyDescent="0.2">
      <c r="B52" s="159" t="s">
        <v>156</v>
      </c>
      <c r="C52" s="160"/>
      <c r="D52" s="160"/>
      <c r="E52" s="160"/>
      <c r="F52" s="160"/>
      <c r="G52" s="161"/>
      <c r="H52" s="162"/>
      <c r="I52" s="163">
        <f>L50</f>
        <v>102.41294519999998</v>
      </c>
      <c r="J52" s="164" t="s">
        <v>157</v>
      </c>
      <c r="L52" s="165"/>
      <c r="M52" s="165"/>
      <c r="N52" s="166"/>
      <c r="O52" s="166"/>
    </row>
    <row r="53" spans="1:15" s="158" customFormat="1" ht="24.95" customHeight="1" x14ac:dyDescent="0.2">
      <c r="B53" s="167" t="s">
        <v>158</v>
      </c>
      <c r="C53" s="168"/>
      <c r="D53" s="168"/>
      <c r="E53" s="168"/>
      <c r="F53" s="168"/>
      <c r="G53" s="161"/>
      <c r="H53" s="162"/>
      <c r="I53" s="169">
        <f>0.0023065812*1000*2</f>
        <v>4.6131624000000002</v>
      </c>
      <c r="J53" s="164" t="s">
        <v>159</v>
      </c>
      <c r="L53" s="170"/>
      <c r="M53" s="170"/>
      <c r="N53" s="166"/>
      <c r="O53" s="166"/>
    </row>
    <row r="54" spans="1:15" s="158" customFormat="1" ht="24.95" customHeight="1" x14ac:dyDescent="0.2">
      <c r="B54" s="171" t="s">
        <v>160</v>
      </c>
      <c r="C54" s="168"/>
      <c r="D54" s="160"/>
      <c r="E54" s="160"/>
      <c r="F54" s="160"/>
      <c r="G54" s="172"/>
      <c r="H54" s="162"/>
      <c r="I54" s="173">
        <v>4.5999999999999996</v>
      </c>
      <c r="J54" s="174" t="s">
        <v>161</v>
      </c>
      <c r="L54" s="175"/>
      <c r="M54" s="175"/>
      <c r="N54" s="166"/>
      <c r="O54" s="166"/>
    </row>
    <row r="55" spans="1:15" s="176" customFormat="1" ht="24.95" customHeight="1" x14ac:dyDescent="0.2">
      <c r="B55" s="177" t="s">
        <v>162</v>
      </c>
      <c r="C55" s="178"/>
      <c r="D55" s="179"/>
      <c r="E55" s="179"/>
      <c r="F55" s="180"/>
      <c r="G55" s="181" t="s">
        <v>163</v>
      </c>
      <c r="H55" s="182"/>
      <c r="I55" s="183">
        <v>1100</v>
      </c>
      <c r="J55" s="184" t="s">
        <v>41</v>
      </c>
      <c r="M55" s="185"/>
    </row>
    <row r="56" spans="1:15" s="176" customFormat="1" ht="24.95" customHeight="1" x14ac:dyDescent="0.2">
      <c r="B56" s="186"/>
      <c r="C56" s="187"/>
      <c r="D56" s="187"/>
      <c r="E56" s="187"/>
      <c r="F56" s="187"/>
      <c r="G56" s="181" t="s">
        <v>164</v>
      </c>
      <c r="H56" s="182"/>
      <c r="I56" s="188">
        <v>2175</v>
      </c>
      <c r="J56" s="189" t="s">
        <v>41</v>
      </c>
      <c r="L56" s="185"/>
      <c r="M56" s="185"/>
    </row>
    <row r="57" spans="1:15" s="158" customFormat="1" ht="20.100000000000001" customHeight="1" x14ac:dyDescent="0.2">
      <c r="A57" s="190"/>
      <c r="B57" s="190"/>
      <c r="C57" s="166"/>
      <c r="D57" s="166"/>
      <c r="E57" s="166"/>
      <c r="F57" s="166"/>
      <c r="G57" s="190"/>
      <c r="H57" s="166"/>
      <c r="I57" s="191"/>
      <c r="J57" s="175"/>
      <c r="K57" s="192"/>
      <c r="L57" s="193" t="s">
        <v>166</v>
      </c>
      <c r="M57" s="192"/>
      <c r="N57" s="166"/>
      <c r="O57" s="166"/>
    </row>
    <row r="58" spans="1:15" s="158" customFormat="1" ht="20.100000000000001" customHeight="1" x14ac:dyDescent="0.2">
      <c r="A58" s="190"/>
      <c r="B58" s="190"/>
      <c r="C58" s="166"/>
      <c r="D58" s="166"/>
      <c r="E58" s="166"/>
      <c r="F58" s="166"/>
      <c r="G58" s="190"/>
      <c r="H58" s="166"/>
      <c r="I58" s="191"/>
      <c r="J58" s="175"/>
      <c r="K58" s="192"/>
      <c r="L58" s="192"/>
      <c r="M58" s="192"/>
      <c r="N58" s="166"/>
      <c r="O58" s="166"/>
    </row>
    <row r="59" spans="1:15" s="158" customFormat="1" ht="20.100000000000001" customHeight="1" x14ac:dyDescent="0.2">
      <c r="A59" s="190"/>
      <c r="B59" s="190"/>
      <c r="C59" s="166"/>
      <c r="D59" s="166"/>
      <c r="E59" s="166"/>
      <c r="F59" s="166"/>
      <c r="G59" s="190"/>
      <c r="H59" s="166"/>
      <c r="I59" s="191"/>
      <c r="J59" s="175"/>
      <c r="K59" s="192"/>
      <c r="L59" s="192"/>
      <c r="M59" s="192"/>
      <c r="N59" s="166"/>
      <c r="O59" s="166"/>
    </row>
    <row r="60" spans="1:15" s="158" customFormat="1" ht="20.100000000000001" customHeight="1" x14ac:dyDescent="0.2">
      <c r="A60" s="190"/>
      <c r="B60" s="190"/>
      <c r="C60" s="166"/>
      <c r="D60" s="166"/>
      <c r="E60" s="166"/>
      <c r="F60" s="166"/>
      <c r="G60" s="190"/>
      <c r="H60" s="166"/>
      <c r="I60" s="191"/>
      <c r="J60" s="175"/>
      <c r="K60" s="192"/>
      <c r="L60" s="192"/>
      <c r="M60" s="192"/>
      <c r="N60" s="166"/>
      <c r="O60" s="166"/>
    </row>
    <row r="61" spans="1:15" s="158" customFormat="1" ht="20.100000000000001" customHeight="1" x14ac:dyDescent="0.2">
      <c r="A61" s="190"/>
      <c r="B61" s="190"/>
      <c r="C61" s="166"/>
      <c r="D61" s="166"/>
      <c r="E61" s="166"/>
      <c r="F61" s="166"/>
      <c r="G61" s="190"/>
      <c r="H61" s="166"/>
      <c r="I61" s="191"/>
      <c r="J61" s="175"/>
      <c r="K61" s="192"/>
      <c r="L61" s="192"/>
      <c r="M61" s="192"/>
      <c r="N61" s="166"/>
      <c r="O61" s="166"/>
    </row>
    <row r="62" spans="1:15" s="158" customFormat="1" ht="20.100000000000001" customHeight="1" x14ac:dyDescent="0.2">
      <c r="A62" s="190"/>
      <c r="B62" s="190"/>
      <c r="C62" s="166"/>
      <c r="D62" s="166"/>
      <c r="E62" s="166"/>
      <c r="F62" s="166"/>
      <c r="G62" s="190"/>
      <c r="H62" s="166"/>
      <c r="I62" s="191"/>
      <c r="J62" s="175"/>
      <c r="K62" s="192"/>
      <c r="L62" s="192"/>
      <c r="M62" s="192"/>
      <c r="N62" s="166"/>
      <c r="O62" s="166"/>
    </row>
    <row r="63" spans="1:15" s="158" customFormat="1" ht="20.100000000000001" customHeight="1" x14ac:dyDescent="0.2">
      <c r="A63" s="190"/>
      <c r="B63" s="190"/>
      <c r="C63" s="166"/>
      <c r="D63" s="166"/>
      <c r="E63" s="166"/>
      <c r="F63" s="166"/>
      <c r="G63" s="190"/>
      <c r="H63" s="166"/>
      <c r="I63" s="191"/>
      <c r="J63" s="175"/>
      <c r="K63" s="192"/>
      <c r="L63" s="192"/>
      <c r="M63" s="192"/>
      <c r="N63" s="166"/>
      <c r="O63" s="166"/>
    </row>
    <row r="64" spans="1:15" s="158" customFormat="1" ht="20.100000000000001" customHeight="1" x14ac:dyDescent="0.2">
      <c r="B64" s="194" t="s">
        <v>165</v>
      </c>
      <c r="J64" s="193"/>
      <c r="K64" s="193"/>
      <c r="L64" s="193"/>
      <c r="M64" s="193"/>
      <c r="N64" s="193"/>
      <c r="O64" s="195"/>
    </row>
    <row r="65" spans="1:6" ht="15" customHeight="1" x14ac:dyDescent="0.2">
      <c r="C65" s="197"/>
      <c r="D65" s="197"/>
      <c r="E65" s="197"/>
      <c r="F65" s="197"/>
    </row>
    <row r="66" spans="1:6" ht="15" customHeight="1" x14ac:dyDescent="0.2"/>
    <row r="67" spans="1:6" ht="15" customHeight="1" x14ac:dyDescent="0.2"/>
    <row r="68" spans="1:6" ht="15" customHeight="1" x14ac:dyDescent="0.2">
      <c r="A68" s="198"/>
      <c r="B68" s="198"/>
    </row>
    <row r="69" spans="1:6" ht="15" customHeight="1" x14ac:dyDescent="0.2"/>
    <row r="70" spans="1:6" ht="15" customHeight="1" x14ac:dyDescent="0.2"/>
    <row r="71" spans="1:6" ht="15" customHeight="1" x14ac:dyDescent="0.2"/>
    <row r="72" spans="1:6" ht="15" customHeight="1" x14ac:dyDescent="0.2"/>
    <row r="73" spans="1:6" ht="15" customHeight="1" x14ac:dyDescent="0.2">
      <c r="A73" s="198"/>
      <c r="B73" s="198"/>
    </row>
    <row r="74" spans="1:6" ht="15" customHeight="1" x14ac:dyDescent="0.2"/>
    <row r="75" spans="1:6" ht="15" customHeight="1" x14ac:dyDescent="0.2">
      <c r="A75" s="199"/>
      <c r="B75" s="199"/>
    </row>
    <row r="76" spans="1:6" ht="15" customHeight="1" x14ac:dyDescent="0.2">
      <c r="A76" s="200"/>
      <c r="B76" s="200"/>
    </row>
    <row r="77" spans="1:6" ht="15" customHeight="1" x14ac:dyDescent="0.2">
      <c r="A77" s="200"/>
      <c r="B77" s="200"/>
    </row>
    <row r="78" spans="1:6" ht="15" customHeight="1" x14ac:dyDescent="0.2">
      <c r="A78" s="200"/>
      <c r="B78" s="200"/>
    </row>
    <row r="79" spans="1:6" x14ac:dyDescent="0.2">
      <c r="A79" s="200"/>
      <c r="B79" s="200"/>
    </row>
    <row r="80" spans="1:6" x14ac:dyDescent="0.2">
      <c r="A80" s="200"/>
      <c r="B80" s="200"/>
    </row>
    <row r="81" spans="1:2" x14ac:dyDescent="0.2">
      <c r="A81" s="200"/>
      <c r="B81" s="200"/>
    </row>
    <row r="111" spans="3:17" s="196" customFormat="1" ht="14.25" customHeight="1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4" spans="9:15" ht="33" customHeight="1" x14ac:dyDescent="0.2">
      <c r="I114" s="201"/>
      <c r="J114" s="201"/>
      <c r="K114" s="201"/>
      <c r="L114" s="201"/>
      <c r="M114" s="201"/>
      <c r="N114" s="201"/>
      <c r="O114" s="202"/>
    </row>
  </sheetData>
  <mergeCells count="36">
    <mergeCell ref="F31:F32"/>
    <mergeCell ref="B55:C55"/>
    <mergeCell ref="I114:N114"/>
    <mergeCell ref="B20:B22"/>
    <mergeCell ref="E20:E22"/>
    <mergeCell ref="B23:C23"/>
    <mergeCell ref="B24:B38"/>
    <mergeCell ref="C24:C25"/>
    <mergeCell ref="D24:D25"/>
    <mergeCell ref="C26:C27"/>
    <mergeCell ref="D26:D27"/>
    <mergeCell ref="C30:C32"/>
    <mergeCell ref="E30:E32"/>
    <mergeCell ref="K12:K13"/>
    <mergeCell ref="M12:M13"/>
    <mergeCell ref="N12:N13"/>
    <mergeCell ref="B13:D13"/>
    <mergeCell ref="B14:F14"/>
    <mergeCell ref="B16:B18"/>
    <mergeCell ref="E16:E18"/>
    <mergeCell ref="A9:C9"/>
    <mergeCell ref="E9:G9"/>
    <mergeCell ref="K9:L9"/>
    <mergeCell ref="A10:C10"/>
    <mergeCell ref="E10:G10"/>
    <mergeCell ref="A12:A13"/>
    <mergeCell ref="B12:F12"/>
    <mergeCell ref="G12:G13"/>
    <mergeCell ref="H12:H13"/>
    <mergeCell ref="I12:J13"/>
    <mergeCell ref="A4:N4"/>
    <mergeCell ref="A5:N5"/>
    <mergeCell ref="A6:N6"/>
    <mergeCell ref="A8:C8"/>
    <mergeCell ref="E8:G8"/>
    <mergeCell ref="K8:L8"/>
  </mergeCells>
  <printOptions horizontalCentered="1"/>
  <pageMargins left="0.26" right="0.3" top="0.43" bottom="0.2" header="0" footer="0.53"/>
  <pageSetup paperSize="9" scale="40" orientation="portrait" horizontalDpi="4294967294" verticalDpi="1200" r:id="rId1"/>
  <headerFooter alignWithMargins="0"/>
  <rowBreaks count="1" manualBreakCount="1">
    <brk id="63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HAA</vt:lpstr>
      <vt:lpstr>HAA!Print_Area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Rini</cp:lastModifiedBy>
  <dcterms:created xsi:type="dcterms:W3CDTF">2025-05-20T05:50:29Z</dcterms:created>
  <dcterms:modified xsi:type="dcterms:W3CDTF">2025-05-20T05:53:07Z</dcterms:modified>
</cp:coreProperties>
</file>