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SISTEM MANAJEMEN\2. SISTEM MANAJEMEN TERINTEGRASI PT. CINT\KLAUSUL 4. KONTEKS ORGANISASI\4.1 MEMAHAMI ORGANISASI DAN KONTEKS ORGANISASI\2. ANALISA SWOT\02. 2025\"/>
    </mc:Choice>
  </mc:AlternateContent>
  <xr:revisionPtr revIDLastSave="0" documentId="13_ncr:1_{43BFFB5B-B981-4746-9BD3-DA59765B4BE7}" xr6:coauthVersionLast="47" xr6:coauthVersionMax="47" xr10:uidLastSave="{00000000-0000-0000-0000-000000000000}"/>
  <bookViews>
    <workbookView xWindow="-120" yWindow="-120" windowWidth="20730" windowHeight="11160" tabRatio="824" firstSheet="4" activeTab="4" xr2:uid="{00000000-000D-0000-FFFF-FFFF00000000}"/>
  </bookViews>
  <sheets>
    <sheet name="Isu Th.2022" sheetId="2" state="hidden" r:id="rId1"/>
    <sheet name="PVT Isu Th.2022" sheetId="4" state="hidden" r:id="rId2"/>
    <sheet name="Isu th.2022 All" sheetId="3" state="hidden" r:id="rId3"/>
    <sheet name="Isu Int-Eks" sheetId="1" state="hidden" r:id="rId4"/>
    <sheet name="Isu Int-Ekst" sheetId="14" r:id="rId5"/>
    <sheet name="PVT Isu Int-Eks" sheetId="7" state="hidden" r:id="rId6"/>
    <sheet name="Strenght" sheetId="5" r:id="rId7"/>
    <sheet name="Weakness" sheetId="9" r:id="rId8"/>
    <sheet name="Oportunity" sheetId="10" r:id="rId9"/>
    <sheet name="Threat" sheetId="11" r:id="rId10"/>
    <sheet name="Positioning" sheetId="12" r:id="rId11"/>
    <sheet name="Sheet1" sheetId="15" state="hidden" r:id="rId12"/>
    <sheet name="Matrix Strategi SWOT" sheetId="13" r:id="rId13"/>
    <sheet name="Sheet2" sheetId="16" state="hidden" r:id="rId14"/>
    <sheet name="Kategori &amp; Definisi" sheetId="6" r:id="rId15"/>
    <sheet name="BSC Corporate" sheetId="19" r:id="rId16"/>
    <sheet name="Database Corp." sheetId="20" r:id="rId17"/>
  </sheets>
  <externalReferences>
    <externalReference r:id="rId18"/>
  </externalReferences>
  <definedNames>
    <definedName name="_xlnm._FilterDatabase" localSheetId="15" hidden="1">'BSC Corporate'!$B$12:$N$53</definedName>
    <definedName name="_xlnm._FilterDatabase" localSheetId="3" hidden="1">'Isu Int-Eks'!$A$6:$O$151</definedName>
    <definedName name="_xlnm._FilterDatabase" localSheetId="4" hidden="1">'Isu Int-Ekst'!$A$6:$M$50</definedName>
    <definedName name="_xlnm._FilterDatabase" localSheetId="0" hidden="1">'Isu Th.2022'!$A$3:$G$67</definedName>
    <definedName name="_xlnm._FilterDatabase" localSheetId="2" hidden="1">'Isu th.2022 All'!$A$6:$K$113</definedName>
    <definedName name="_xlnm._FilterDatabase" localSheetId="1" hidden="1">'PVT Isu Th.2022'!$A$1:$H$65</definedName>
    <definedName name="_xlnm.Print_Area" localSheetId="15">'BSC Corporate'!$A$1:$O$78</definedName>
    <definedName name="_xlnm.Print_Area" localSheetId="3">'Isu Int-Eks'!$A$1:$O$84</definedName>
    <definedName name="_xlnm.Print_Area" localSheetId="4">'Isu Int-Ekst'!$A$1:$N$8</definedName>
    <definedName name="_xlnm.Print_Area" localSheetId="2">'Isu th.2022 All'!$A$1:$L$112</definedName>
    <definedName name="_xlnm.Print_Area" localSheetId="12">'Matrix Strategi SWOT'!$A$3:$J$49</definedName>
  </definedNames>
  <calcPr calcId="181029"/>
  <pivotCaches>
    <pivotCache cacheId="0" r:id="rId19"/>
    <pivotCache cacheId="1" r:id="rId20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9" l="1"/>
  <c r="N106" i="20" l="1"/>
  <c r="N107" i="20"/>
  <c r="C108" i="20"/>
  <c r="D108" i="20"/>
  <c r="E108" i="20"/>
  <c r="F108" i="20"/>
  <c r="G108" i="20"/>
  <c r="H108" i="20"/>
  <c r="I108" i="20"/>
  <c r="J108" i="20"/>
  <c r="K108" i="20"/>
  <c r="L108" i="20"/>
  <c r="M108" i="20"/>
  <c r="N108" i="20"/>
  <c r="B108" i="20"/>
  <c r="M201" i="20" l="1"/>
  <c r="L201" i="20"/>
  <c r="K201" i="20"/>
  <c r="J201" i="20"/>
  <c r="I201" i="20"/>
  <c r="H201" i="20"/>
  <c r="G201" i="20"/>
  <c r="F201" i="20"/>
  <c r="E201" i="20"/>
  <c r="D201" i="20"/>
  <c r="C201" i="20"/>
  <c r="B201" i="20"/>
  <c r="N201" i="20"/>
  <c r="M195" i="20"/>
  <c r="L195" i="20"/>
  <c r="K195" i="20"/>
  <c r="J195" i="20"/>
  <c r="I195" i="20"/>
  <c r="H195" i="20"/>
  <c r="G195" i="20"/>
  <c r="F195" i="20"/>
  <c r="E195" i="20"/>
  <c r="D195" i="20"/>
  <c r="C195" i="20"/>
  <c r="M193" i="20"/>
  <c r="M194" i="20" s="1"/>
  <c r="L193" i="20"/>
  <c r="L194" i="20" s="1"/>
  <c r="K193" i="20"/>
  <c r="K194" i="20" s="1"/>
  <c r="J193" i="20"/>
  <c r="J194" i="20" s="1"/>
  <c r="I193" i="20"/>
  <c r="I194" i="20" s="1"/>
  <c r="H193" i="20"/>
  <c r="H194" i="20" s="1"/>
  <c r="G193" i="20"/>
  <c r="G194" i="20" s="1"/>
  <c r="F193" i="20"/>
  <c r="F194" i="20" s="1"/>
  <c r="E193" i="20"/>
  <c r="E194" i="20" s="1"/>
  <c r="D193" i="20"/>
  <c r="D194" i="20" s="1"/>
  <c r="C193" i="20"/>
  <c r="C194" i="20" s="1"/>
  <c r="B193" i="20"/>
  <c r="B194" i="20" s="1"/>
  <c r="B195" i="20" s="1"/>
  <c r="N192" i="20"/>
  <c r="N191" i="20"/>
  <c r="N190" i="20"/>
  <c r="M185" i="20"/>
  <c r="L185" i="20"/>
  <c r="K185" i="20"/>
  <c r="J185" i="20"/>
  <c r="I185" i="20"/>
  <c r="H185" i="20"/>
  <c r="G185" i="20"/>
  <c r="F185" i="20"/>
  <c r="E185" i="20"/>
  <c r="D185" i="20"/>
  <c r="C185" i="20"/>
  <c r="M182" i="20"/>
  <c r="M183" i="20" s="1"/>
  <c r="L182" i="20"/>
  <c r="L183" i="20" s="1"/>
  <c r="K182" i="20"/>
  <c r="K183" i="20" s="1"/>
  <c r="J182" i="20"/>
  <c r="J183" i="20" s="1"/>
  <c r="I182" i="20"/>
  <c r="I183" i="20" s="1"/>
  <c r="H182" i="20"/>
  <c r="H183" i="20" s="1"/>
  <c r="G182" i="20"/>
  <c r="G183" i="20" s="1"/>
  <c r="F182" i="20"/>
  <c r="F183" i="20" s="1"/>
  <c r="E182" i="20"/>
  <c r="E183" i="20" s="1"/>
  <c r="D182" i="20"/>
  <c r="D183" i="20" s="1"/>
  <c r="C182" i="20"/>
  <c r="C183" i="20" s="1"/>
  <c r="B182" i="20"/>
  <c r="B183" i="20" s="1"/>
  <c r="N181" i="20"/>
  <c r="N182" i="20" s="1"/>
  <c r="N183" i="20" s="1"/>
  <c r="N179" i="20"/>
  <c r="N178" i="20" s="1"/>
  <c r="M178" i="20"/>
  <c r="L178" i="20"/>
  <c r="L175" i="20" s="1"/>
  <c r="K178" i="20"/>
  <c r="K175" i="20" s="1"/>
  <c r="J178" i="20"/>
  <c r="J180" i="20" s="1"/>
  <c r="I178" i="20"/>
  <c r="I175" i="20" s="1"/>
  <c r="H178" i="20"/>
  <c r="H175" i="20" s="1"/>
  <c r="G178" i="20"/>
  <c r="G175" i="20" s="1"/>
  <c r="F178" i="20"/>
  <c r="F180" i="20" s="1"/>
  <c r="E178" i="20"/>
  <c r="D178" i="20"/>
  <c r="D175" i="20" s="1"/>
  <c r="C178" i="20"/>
  <c r="B178" i="20"/>
  <c r="B180" i="20" s="1"/>
  <c r="M175" i="20"/>
  <c r="J175" i="20"/>
  <c r="F175" i="20"/>
  <c r="C175" i="20"/>
  <c r="B175" i="20"/>
  <c r="N171" i="20"/>
  <c r="M171" i="20"/>
  <c r="L171" i="20"/>
  <c r="K171" i="20"/>
  <c r="J171" i="20"/>
  <c r="I171" i="20"/>
  <c r="H171" i="20"/>
  <c r="G171" i="20"/>
  <c r="F171" i="20"/>
  <c r="E171" i="20"/>
  <c r="D171" i="20"/>
  <c r="C171" i="20"/>
  <c r="B171" i="20"/>
  <c r="N169" i="20"/>
  <c r="N164" i="20"/>
  <c r="N159" i="20"/>
  <c r="M159" i="20"/>
  <c r="L159" i="20"/>
  <c r="K159" i="20"/>
  <c r="J159" i="20"/>
  <c r="I159" i="20"/>
  <c r="H159" i="20"/>
  <c r="G159" i="20"/>
  <c r="F159" i="20"/>
  <c r="E159" i="20"/>
  <c r="D159" i="20"/>
  <c r="C159" i="20"/>
  <c r="B159" i="20"/>
  <c r="M152" i="20"/>
  <c r="L152" i="20"/>
  <c r="K152" i="20"/>
  <c r="J152" i="20"/>
  <c r="I152" i="20"/>
  <c r="H152" i="20"/>
  <c r="G152" i="20"/>
  <c r="F152" i="20"/>
  <c r="E152" i="20"/>
  <c r="D152" i="20"/>
  <c r="C152" i="20"/>
  <c r="B152" i="20"/>
  <c r="M151" i="20"/>
  <c r="L151" i="20"/>
  <c r="K151" i="20"/>
  <c r="J151" i="20"/>
  <c r="I151" i="20"/>
  <c r="H151" i="20"/>
  <c r="G151" i="20"/>
  <c r="F151" i="20"/>
  <c r="E151" i="20"/>
  <c r="D151" i="20"/>
  <c r="C151" i="20"/>
  <c r="N150" i="20" s="1"/>
  <c r="N152" i="20" s="1"/>
  <c r="B151" i="20"/>
  <c r="M144" i="20"/>
  <c r="L144" i="20"/>
  <c r="K144" i="20"/>
  <c r="J144" i="20"/>
  <c r="I144" i="20"/>
  <c r="H144" i="20"/>
  <c r="G144" i="20"/>
  <c r="F144" i="20"/>
  <c r="E144" i="20"/>
  <c r="D144" i="20"/>
  <c r="C144" i="20"/>
  <c r="B144" i="20"/>
  <c r="N143" i="20"/>
  <c r="N142" i="20"/>
  <c r="M138" i="20"/>
  <c r="L138" i="20"/>
  <c r="K138" i="20"/>
  <c r="J138" i="20"/>
  <c r="I138" i="20"/>
  <c r="H138" i="20"/>
  <c r="G138" i="20"/>
  <c r="F138" i="20"/>
  <c r="E138" i="20"/>
  <c r="D138" i="20"/>
  <c r="C138" i="20"/>
  <c r="M137" i="20"/>
  <c r="L137" i="20"/>
  <c r="K137" i="20"/>
  <c r="J137" i="20"/>
  <c r="I137" i="20"/>
  <c r="H137" i="20"/>
  <c r="G137" i="20"/>
  <c r="F137" i="20"/>
  <c r="E137" i="20"/>
  <c r="D137" i="20"/>
  <c r="C137" i="20"/>
  <c r="B137" i="20"/>
  <c r="B138" i="20" s="1"/>
  <c r="N136" i="20"/>
  <c r="N137" i="20" s="1"/>
  <c r="M130" i="20"/>
  <c r="L130" i="20"/>
  <c r="K130" i="20"/>
  <c r="J130" i="20"/>
  <c r="I130" i="20"/>
  <c r="H130" i="20"/>
  <c r="G130" i="20"/>
  <c r="F130" i="20"/>
  <c r="E130" i="20"/>
  <c r="D130" i="20"/>
  <c r="C130" i="20"/>
  <c r="B130" i="20"/>
  <c r="N129" i="20"/>
  <c r="N128" i="20"/>
  <c r="M123" i="20"/>
  <c r="L123" i="20"/>
  <c r="K123" i="20"/>
  <c r="J123" i="20"/>
  <c r="I123" i="20"/>
  <c r="H123" i="20"/>
  <c r="G123" i="20"/>
  <c r="F123" i="20"/>
  <c r="E123" i="20"/>
  <c r="D123" i="20"/>
  <c r="C123" i="20"/>
  <c r="B123" i="20"/>
  <c r="B124" i="20" s="1"/>
  <c r="M122" i="20"/>
  <c r="N122" i="20" s="1"/>
  <c r="L122" i="20"/>
  <c r="L124" i="20" s="1"/>
  <c r="K122" i="20"/>
  <c r="K124" i="20" s="1"/>
  <c r="J122" i="20"/>
  <c r="J124" i="20" s="1"/>
  <c r="I122" i="20"/>
  <c r="I124" i="20" s="1"/>
  <c r="H122" i="20"/>
  <c r="H124" i="20" s="1"/>
  <c r="G122" i="20"/>
  <c r="G124" i="20" s="1"/>
  <c r="F122" i="20"/>
  <c r="F124" i="20" s="1"/>
  <c r="E122" i="20"/>
  <c r="E124" i="20" s="1"/>
  <c r="D122" i="20"/>
  <c r="D124" i="20" s="1"/>
  <c r="C122" i="20"/>
  <c r="C124" i="20" s="1"/>
  <c r="B122" i="20"/>
  <c r="N121" i="20"/>
  <c r="N123" i="20" s="1"/>
  <c r="M115" i="20"/>
  <c r="L115" i="20"/>
  <c r="K115" i="20"/>
  <c r="J115" i="20"/>
  <c r="I115" i="20"/>
  <c r="H115" i="20"/>
  <c r="G115" i="20"/>
  <c r="F115" i="20"/>
  <c r="E115" i="20"/>
  <c r="D115" i="20"/>
  <c r="C115" i="20"/>
  <c r="B115" i="20"/>
  <c r="M114" i="20"/>
  <c r="N114" i="20" s="1"/>
  <c r="L114" i="20"/>
  <c r="L116" i="20" s="1"/>
  <c r="K114" i="20"/>
  <c r="K116" i="20" s="1"/>
  <c r="J114" i="20"/>
  <c r="J116" i="20" s="1"/>
  <c r="I114" i="20"/>
  <c r="I116" i="20" s="1"/>
  <c r="H114" i="20"/>
  <c r="H116" i="20" s="1"/>
  <c r="G114" i="20"/>
  <c r="G116" i="20" s="1"/>
  <c r="F114" i="20"/>
  <c r="F116" i="20" s="1"/>
  <c r="E114" i="20"/>
  <c r="E116" i="20" s="1"/>
  <c r="D114" i="20"/>
  <c r="D116" i="20" s="1"/>
  <c r="C114" i="20"/>
  <c r="C116" i="20" s="1"/>
  <c r="B114" i="20"/>
  <c r="B116" i="20" s="1"/>
  <c r="N113" i="20"/>
  <c r="N115" i="20" s="1"/>
  <c r="N105" i="20"/>
  <c r="M100" i="20"/>
  <c r="L100" i="20"/>
  <c r="K100" i="20"/>
  <c r="J100" i="20"/>
  <c r="I100" i="20"/>
  <c r="H100" i="20"/>
  <c r="G100" i="20"/>
  <c r="F100" i="20"/>
  <c r="E100" i="20"/>
  <c r="D100" i="20"/>
  <c r="C100" i="20"/>
  <c r="B100" i="20"/>
  <c r="B101" i="20" s="1"/>
  <c r="N99" i="20"/>
  <c r="N98" i="20"/>
  <c r="N97" i="20"/>
  <c r="N96" i="20"/>
  <c r="AB91" i="20"/>
  <c r="AA91" i="20"/>
  <c r="Z91" i="20"/>
  <c r="Y91" i="20"/>
  <c r="X91" i="20"/>
  <c r="W91" i="20"/>
  <c r="V91" i="20"/>
  <c r="U91" i="20"/>
  <c r="T91" i="20"/>
  <c r="S91" i="20"/>
  <c r="R91" i="20"/>
  <c r="Q91" i="20"/>
  <c r="H91" i="20"/>
  <c r="E91" i="20"/>
  <c r="AB90" i="20"/>
  <c r="AA90" i="20"/>
  <c r="Z90" i="20"/>
  <c r="Y90" i="20"/>
  <c r="X90" i="20"/>
  <c r="W90" i="20"/>
  <c r="V90" i="20"/>
  <c r="U90" i="20"/>
  <c r="T90" i="20"/>
  <c r="S90" i="20"/>
  <c r="R90" i="20"/>
  <c r="Q90" i="20"/>
  <c r="AB89" i="20"/>
  <c r="AA89" i="20"/>
  <c r="Z89" i="20"/>
  <c r="Y89" i="20"/>
  <c r="X89" i="20"/>
  <c r="W89" i="20"/>
  <c r="V89" i="20"/>
  <c r="U89" i="20"/>
  <c r="T89" i="20"/>
  <c r="S89" i="20"/>
  <c r="R89" i="20"/>
  <c r="Q89" i="20"/>
  <c r="AB88" i="20"/>
  <c r="AA88" i="20"/>
  <c r="Z88" i="20"/>
  <c r="Y88" i="20"/>
  <c r="X88" i="20"/>
  <c r="W88" i="20"/>
  <c r="W92" i="20" s="1"/>
  <c r="V88" i="20"/>
  <c r="U88" i="20"/>
  <c r="U92" i="20" s="1"/>
  <c r="F91" i="20" s="1"/>
  <c r="T88" i="20"/>
  <c r="S88" i="20"/>
  <c r="R88" i="20"/>
  <c r="Q88" i="20"/>
  <c r="N88" i="20"/>
  <c r="AB82" i="20"/>
  <c r="AA82" i="20"/>
  <c r="Z82" i="20"/>
  <c r="Y82" i="20"/>
  <c r="X82" i="20"/>
  <c r="W82" i="20"/>
  <c r="V82" i="20"/>
  <c r="U82" i="20"/>
  <c r="T82" i="20"/>
  <c r="S82" i="20"/>
  <c r="R82" i="20"/>
  <c r="Q82" i="20"/>
  <c r="AC82" i="20" s="1"/>
  <c r="M82" i="20"/>
  <c r="E82" i="20"/>
  <c r="D82" i="20"/>
  <c r="AB81" i="20"/>
  <c r="AA81" i="20"/>
  <c r="Z81" i="20"/>
  <c r="Y81" i="20"/>
  <c r="X81" i="20"/>
  <c r="W81" i="20"/>
  <c r="V81" i="20"/>
  <c r="U81" i="20"/>
  <c r="T81" i="20"/>
  <c r="S81" i="20"/>
  <c r="R81" i="20"/>
  <c r="Q81" i="20"/>
  <c r="AB80" i="20"/>
  <c r="AA80" i="20"/>
  <c r="Z80" i="20"/>
  <c r="Y80" i="20"/>
  <c r="X80" i="20"/>
  <c r="W80" i="20"/>
  <c r="V80" i="20"/>
  <c r="U80" i="20"/>
  <c r="T80" i="20"/>
  <c r="S80" i="20"/>
  <c r="R80" i="20"/>
  <c r="Q80" i="20"/>
  <c r="AB79" i="20"/>
  <c r="AB83" i="20" s="1"/>
  <c r="AA79" i="20"/>
  <c r="Z79" i="20"/>
  <c r="Y79" i="20"/>
  <c r="X79" i="20"/>
  <c r="X83" i="20" s="1"/>
  <c r="I82" i="20" s="1"/>
  <c r="W79" i="20"/>
  <c r="V79" i="20"/>
  <c r="U79" i="20"/>
  <c r="T79" i="20"/>
  <c r="T83" i="20" s="1"/>
  <c r="S79" i="20"/>
  <c r="R79" i="20"/>
  <c r="Q79" i="20"/>
  <c r="N79" i="20"/>
  <c r="AB74" i="20"/>
  <c r="AA74" i="20"/>
  <c r="Z74" i="20"/>
  <c r="Y74" i="20"/>
  <c r="X74" i="20"/>
  <c r="W74" i="20"/>
  <c r="V74" i="20"/>
  <c r="U74" i="20"/>
  <c r="T74" i="20"/>
  <c r="S74" i="20"/>
  <c r="R74" i="20"/>
  <c r="Q74" i="20"/>
  <c r="AC74" i="20" s="1"/>
  <c r="M74" i="20"/>
  <c r="L74" i="20"/>
  <c r="K74" i="20"/>
  <c r="J74" i="20"/>
  <c r="I74" i="20"/>
  <c r="H74" i="20"/>
  <c r="G74" i="20"/>
  <c r="F74" i="20"/>
  <c r="E74" i="20"/>
  <c r="D74" i="20"/>
  <c r="C74" i="20"/>
  <c r="AB73" i="20"/>
  <c r="AA73" i="20"/>
  <c r="Z73" i="20"/>
  <c r="Y73" i="20"/>
  <c r="X73" i="20"/>
  <c r="W73" i="20"/>
  <c r="V73" i="20"/>
  <c r="U73" i="20"/>
  <c r="T73" i="20"/>
  <c r="S73" i="20"/>
  <c r="R73" i="20"/>
  <c r="Q73" i="20"/>
  <c r="M73" i="20"/>
  <c r="L73" i="20"/>
  <c r="K73" i="20"/>
  <c r="J73" i="20"/>
  <c r="I73" i="20"/>
  <c r="H73" i="20"/>
  <c r="G73" i="20"/>
  <c r="F73" i="20"/>
  <c r="E73" i="20"/>
  <c r="D73" i="20"/>
  <c r="C73" i="20"/>
  <c r="B73" i="20"/>
  <c r="B74" i="20" s="1"/>
  <c r="AB72" i="20"/>
  <c r="AA72" i="20"/>
  <c r="Z72" i="20"/>
  <c r="Y72" i="20"/>
  <c r="X72" i="20"/>
  <c r="W72" i="20"/>
  <c r="V72" i="20"/>
  <c r="U72" i="20"/>
  <c r="T72" i="20"/>
  <c r="S72" i="20"/>
  <c r="R72" i="20"/>
  <c r="Q72" i="20"/>
  <c r="N72" i="20"/>
  <c r="N73" i="20" s="1"/>
  <c r="AB71" i="20"/>
  <c r="AA71" i="20"/>
  <c r="Z71" i="20"/>
  <c r="Y71" i="20"/>
  <c r="X71" i="20"/>
  <c r="W71" i="20"/>
  <c r="W75" i="20" s="1"/>
  <c r="V71" i="20"/>
  <c r="U71" i="20"/>
  <c r="U75" i="20" s="1"/>
  <c r="T71" i="20"/>
  <c r="S71" i="20"/>
  <c r="R71" i="20"/>
  <c r="Q71" i="20"/>
  <c r="AC71" i="20" s="1"/>
  <c r="N71" i="20"/>
  <c r="M65" i="20"/>
  <c r="L65" i="20"/>
  <c r="K65" i="20"/>
  <c r="J65" i="20"/>
  <c r="I65" i="20"/>
  <c r="H65" i="20"/>
  <c r="B65" i="20"/>
  <c r="M64" i="20"/>
  <c r="L64" i="20"/>
  <c r="K64" i="20"/>
  <c r="J64" i="20"/>
  <c r="I64" i="20"/>
  <c r="H64" i="20"/>
  <c r="G64" i="20"/>
  <c r="F64" i="20"/>
  <c r="E64" i="20"/>
  <c r="D64" i="20"/>
  <c r="C64" i="20"/>
  <c r="B64" i="20"/>
  <c r="N63" i="20"/>
  <c r="M62" i="20"/>
  <c r="L62" i="20"/>
  <c r="K62" i="20"/>
  <c r="J62" i="20"/>
  <c r="I62" i="20"/>
  <c r="H62" i="20"/>
  <c r="G62" i="20"/>
  <c r="G65" i="20" s="1"/>
  <c r="F62" i="20"/>
  <c r="F65" i="20" s="1"/>
  <c r="E62" i="20"/>
  <c r="E65" i="20" s="1"/>
  <c r="D62" i="20"/>
  <c r="D65" i="20" s="1"/>
  <c r="C62" i="20"/>
  <c r="C65" i="20" s="1"/>
  <c r="B62" i="20"/>
  <c r="M56" i="20"/>
  <c r="K56" i="20"/>
  <c r="I56" i="20"/>
  <c r="G56" i="20"/>
  <c r="E56" i="20"/>
  <c r="C56" i="20"/>
  <c r="K55" i="20"/>
  <c r="C55" i="20"/>
  <c r="L56" i="20"/>
  <c r="J56" i="20"/>
  <c r="H56" i="20"/>
  <c r="F56" i="20"/>
  <c r="D56" i="20"/>
  <c r="G55" i="20"/>
  <c r="N53" i="20"/>
  <c r="M48" i="20"/>
  <c r="L48" i="20"/>
  <c r="K48" i="20"/>
  <c r="J48" i="20"/>
  <c r="I48" i="20"/>
  <c r="H48" i="20"/>
  <c r="G48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C48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N45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M40" i="20"/>
  <c r="L40" i="20"/>
  <c r="K40" i="20"/>
  <c r="J40" i="20"/>
  <c r="I40" i="20"/>
  <c r="H40" i="20"/>
  <c r="G40" i="20"/>
  <c r="F40" i="20"/>
  <c r="E40" i="20"/>
  <c r="D40" i="20"/>
  <c r="C40" i="20"/>
  <c r="B40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N39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N38" i="20"/>
  <c r="M33" i="20"/>
  <c r="L33" i="20"/>
  <c r="K33" i="20"/>
  <c r="J33" i="20"/>
  <c r="I33" i="20"/>
  <c r="H33" i="20"/>
  <c r="G33" i="20"/>
  <c r="F33" i="20"/>
  <c r="E33" i="20"/>
  <c r="D33" i="20"/>
  <c r="C33" i="20"/>
  <c r="B33" i="20"/>
  <c r="M32" i="20"/>
  <c r="L32" i="20"/>
  <c r="K32" i="20"/>
  <c r="J32" i="20"/>
  <c r="I32" i="20"/>
  <c r="H32" i="20"/>
  <c r="G32" i="20"/>
  <c r="F32" i="20"/>
  <c r="E32" i="20"/>
  <c r="D32" i="20"/>
  <c r="C32" i="20"/>
  <c r="B32" i="20"/>
  <c r="AC31" i="20"/>
  <c r="AB31" i="20"/>
  <c r="AA31" i="20"/>
  <c r="Z31" i="20"/>
  <c r="Y31" i="20"/>
  <c r="X31" i="20"/>
  <c r="W31" i="20"/>
  <c r="V31" i="20"/>
  <c r="U31" i="20"/>
  <c r="T31" i="20"/>
  <c r="S31" i="20"/>
  <c r="R31" i="20"/>
  <c r="Q31" i="20"/>
  <c r="AC30" i="20"/>
  <c r="AB30" i="20"/>
  <c r="AA30" i="20"/>
  <c r="Z30" i="20"/>
  <c r="Z32" i="20" s="1"/>
  <c r="Y30" i="20"/>
  <c r="X30" i="20"/>
  <c r="W30" i="20"/>
  <c r="V30" i="20"/>
  <c r="V32" i="20" s="1"/>
  <c r="U30" i="20"/>
  <c r="T30" i="20"/>
  <c r="S30" i="20"/>
  <c r="R30" i="20"/>
  <c r="R32" i="20" s="1"/>
  <c r="Q30" i="20"/>
  <c r="N30" i="20"/>
  <c r="N32" i="20" s="1"/>
  <c r="M25" i="20"/>
  <c r="L25" i="20"/>
  <c r="K25" i="20"/>
  <c r="J25" i="20"/>
  <c r="I25" i="20"/>
  <c r="H25" i="20"/>
  <c r="G25" i="20"/>
  <c r="F25" i="20"/>
  <c r="E25" i="20"/>
  <c r="D25" i="20"/>
  <c r="C25" i="20"/>
  <c r="B25" i="20"/>
  <c r="M24" i="20"/>
  <c r="L24" i="20"/>
  <c r="K24" i="20"/>
  <c r="J24" i="20"/>
  <c r="I24" i="20"/>
  <c r="H24" i="20"/>
  <c r="G24" i="20"/>
  <c r="F24" i="20"/>
  <c r="E24" i="20"/>
  <c r="D24" i="20"/>
  <c r="C24" i="20"/>
  <c r="B24" i="20"/>
  <c r="M23" i="20"/>
  <c r="L23" i="20"/>
  <c r="K23" i="20"/>
  <c r="J23" i="20"/>
  <c r="I23" i="20"/>
  <c r="H23" i="20"/>
  <c r="G23" i="20"/>
  <c r="F23" i="20"/>
  <c r="E23" i="20"/>
  <c r="D23" i="20"/>
  <c r="C23" i="20"/>
  <c r="B23" i="20"/>
  <c r="N22" i="20"/>
  <c r="N21" i="20"/>
  <c r="M15" i="20"/>
  <c r="L15" i="20"/>
  <c r="K15" i="20"/>
  <c r="J15" i="20"/>
  <c r="I15" i="20"/>
  <c r="H15" i="20"/>
  <c r="G15" i="20"/>
  <c r="F15" i="20"/>
  <c r="E15" i="20"/>
  <c r="D15" i="20"/>
  <c r="C15" i="20"/>
  <c r="B15" i="20"/>
  <c r="M14" i="20"/>
  <c r="L14" i="20"/>
  <c r="K14" i="20"/>
  <c r="J14" i="20"/>
  <c r="I14" i="20"/>
  <c r="H14" i="20"/>
  <c r="G14" i="20"/>
  <c r="F14" i="20"/>
  <c r="E14" i="20"/>
  <c r="D14" i="20"/>
  <c r="C14" i="20"/>
  <c r="B14" i="20"/>
  <c r="N13" i="20"/>
  <c r="N12" i="20"/>
  <c r="L16" i="20" s="1"/>
  <c r="M7" i="20"/>
  <c r="L7" i="20"/>
  <c r="K7" i="20"/>
  <c r="J7" i="20"/>
  <c r="I7" i="20"/>
  <c r="H7" i="20"/>
  <c r="G7" i="20"/>
  <c r="F7" i="20"/>
  <c r="E7" i="20"/>
  <c r="D7" i="20"/>
  <c r="C7" i="20"/>
  <c r="B7" i="20"/>
  <c r="M6" i="20"/>
  <c r="L6" i="20"/>
  <c r="K6" i="20"/>
  <c r="J6" i="20"/>
  <c r="I6" i="20"/>
  <c r="H6" i="20"/>
  <c r="G6" i="20"/>
  <c r="F6" i="20"/>
  <c r="E6" i="20"/>
  <c r="D6" i="20"/>
  <c r="C6" i="20"/>
  <c r="B6" i="20"/>
  <c r="M5" i="20"/>
  <c r="N5" i="20" s="1"/>
  <c r="L5" i="20"/>
  <c r="K5" i="20"/>
  <c r="J5" i="20"/>
  <c r="I5" i="20"/>
  <c r="H5" i="20"/>
  <c r="G5" i="20"/>
  <c r="F5" i="20"/>
  <c r="E5" i="20"/>
  <c r="D5" i="20"/>
  <c r="C5" i="20"/>
  <c r="B5" i="20"/>
  <c r="N4" i="20"/>
  <c r="N3" i="20"/>
  <c r="Q3" i="20" s="1"/>
  <c r="N73" i="19"/>
  <c r="C65" i="19"/>
  <c r="H62" i="19"/>
  <c r="H61" i="19"/>
  <c r="M60" i="19"/>
  <c r="N60" i="19" s="1"/>
  <c r="M59" i="19"/>
  <c r="N59" i="19" s="1"/>
  <c r="M58" i="19"/>
  <c r="N58" i="19" s="1"/>
  <c r="L58" i="19"/>
  <c r="H51" i="19"/>
  <c r="K50" i="19"/>
  <c r="J50" i="19"/>
  <c r="K49" i="19"/>
  <c r="M49" i="19" s="1"/>
  <c r="N49" i="19" s="1"/>
  <c r="K48" i="19"/>
  <c r="J48" i="19"/>
  <c r="K46" i="19"/>
  <c r="M46" i="19" s="1"/>
  <c r="N46" i="19" s="1"/>
  <c r="K45" i="19"/>
  <c r="M45" i="19" s="1"/>
  <c r="N45" i="19" s="1"/>
  <c r="J44" i="19"/>
  <c r="K43" i="19"/>
  <c r="J43" i="19"/>
  <c r="H41" i="19"/>
  <c r="K40" i="19"/>
  <c r="M40" i="19" s="1"/>
  <c r="N40" i="19" s="1"/>
  <c r="K39" i="19"/>
  <c r="M39" i="19" s="1"/>
  <c r="N39" i="19" s="1"/>
  <c r="M38" i="19"/>
  <c r="N38" i="19" s="1"/>
  <c r="L38" i="19"/>
  <c r="M37" i="19"/>
  <c r="N37" i="19" s="1"/>
  <c r="L37" i="19"/>
  <c r="M36" i="19"/>
  <c r="N36" i="19" s="1"/>
  <c r="L36" i="19"/>
  <c r="M35" i="19"/>
  <c r="N35" i="19" s="1"/>
  <c r="L35" i="19"/>
  <c r="M34" i="19"/>
  <c r="N34" i="19" s="1"/>
  <c r="L34" i="19"/>
  <c r="K33" i="19"/>
  <c r="L33" i="19" s="1"/>
  <c r="K31" i="19"/>
  <c r="J31" i="19"/>
  <c r="K30" i="19"/>
  <c r="J30" i="19"/>
  <c r="K29" i="19"/>
  <c r="J29" i="19"/>
  <c r="H28" i="19"/>
  <c r="K27" i="19"/>
  <c r="M27" i="19" s="1"/>
  <c r="N27" i="19" s="1"/>
  <c r="M26" i="19"/>
  <c r="N26" i="19" s="1"/>
  <c r="L26" i="19"/>
  <c r="K25" i="19"/>
  <c r="L25" i="19" s="1"/>
  <c r="M24" i="19"/>
  <c r="N24" i="19" s="1"/>
  <c r="L24" i="19"/>
  <c r="L23" i="19"/>
  <c r="J23" i="19"/>
  <c r="M23" i="19" s="1"/>
  <c r="N23" i="19" s="1"/>
  <c r="M22" i="19"/>
  <c r="N22" i="19" s="1"/>
  <c r="L22" i="19"/>
  <c r="M21" i="19"/>
  <c r="N21" i="19" s="1"/>
  <c r="L21" i="19"/>
  <c r="H20" i="19"/>
  <c r="J19" i="19"/>
  <c r="K18" i="19"/>
  <c r="M18" i="19" s="1"/>
  <c r="N18" i="19" s="1"/>
  <c r="J18" i="19"/>
  <c r="K17" i="19"/>
  <c r="J17" i="19"/>
  <c r="K16" i="19"/>
  <c r="M16" i="19" s="1"/>
  <c r="N16" i="19" s="1"/>
  <c r="J16" i="19"/>
  <c r="K15" i="19"/>
  <c r="J15" i="19"/>
  <c r="K14" i="19"/>
  <c r="J14" i="19"/>
  <c r="H52" i="19" l="1"/>
  <c r="Z47" i="20"/>
  <c r="U42" i="20"/>
  <c r="Y42" i="20"/>
  <c r="S32" i="20"/>
  <c r="W32" i="20"/>
  <c r="AA32" i="20"/>
  <c r="S42" i="20"/>
  <c r="W42" i="20"/>
  <c r="AA42" i="20"/>
  <c r="AC90" i="20"/>
  <c r="R47" i="20"/>
  <c r="V47" i="20"/>
  <c r="X47" i="20"/>
  <c r="R92" i="20"/>
  <c r="C91" i="20" s="1"/>
  <c r="V92" i="20"/>
  <c r="G91" i="20" s="1"/>
  <c r="Z92" i="20"/>
  <c r="K91" i="20" s="1"/>
  <c r="N193" i="20"/>
  <c r="N194" i="20" s="1"/>
  <c r="T32" i="20"/>
  <c r="X32" i="20"/>
  <c r="AB32" i="20"/>
  <c r="Q42" i="20"/>
  <c r="AC42" i="20"/>
  <c r="B184" i="20"/>
  <c r="B185" i="20" s="1"/>
  <c r="F184" i="20"/>
  <c r="K47" i="19" s="1"/>
  <c r="M47" i="19" s="1"/>
  <c r="N47" i="19" s="1"/>
  <c r="J184" i="20"/>
  <c r="N180" i="20"/>
  <c r="N184" i="20" s="1"/>
  <c r="N175" i="20"/>
  <c r="Q92" i="20"/>
  <c r="L50" i="19"/>
  <c r="T42" i="20"/>
  <c r="X42" i="20"/>
  <c r="AB42" i="20"/>
  <c r="AC72" i="20"/>
  <c r="Q75" i="20"/>
  <c r="Y75" i="20"/>
  <c r="Q83" i="20"/>
  <c r="U83" i="20"/>
  <c r="Y83" i="20"/>
  <c r="J82" i="20" s="1"/>
  <c r="AC81" i="20"/>
  <c r="E184" i="20"/>
  <c r="I184" i="20"/>
  <c r="M184" i="20"/>
  <c r="M14" i="19"/>
  <c r="N14" i="19" s="1"/>
  <c r="L18" i="19"/>
  <c r="L31" i="19"/>
  <c r="M48" i="19"/>
  <c r="N48" i="19" s="1"/>
  <c r="S47" i="20"/>
  <c r="D48" i="20" s="1"/>
  <c r="W47" i="20"/>
  <c r="AA47" i="20"/>
  <c r="R83" i="20"/>
  <c r="C82" i="20" s="1"/>
  <c r="V83" i="20"/>
  <c r="G82" i="20" s="1"/>
  <c r="Z83" i="20"/>
  <c r="K82" i="20" s="1"/>
  <c r="S92" i="20"/>
  <c r="D91" i="20" s="1"/>
  <c r="AA92" i="20"/>
  <c r="L91" i="20" s="1"/>
  <c r="AC91" i="20"/>
  <c r="N144" i="20"/>
  <c r="E175" i="20"/>
  <c r="Y92" i="20"/>
  <c r="J91" i="20" s="1"/>
  <c r="Q32" i="20"/>
  <c r="U32" i="20"/>
  <c r="Y32" i="20"/>
  <c r="AC32" i="20"/>
  <c r="R42" i="20"/>
  <c r="V42" i="20"/>
  <c r="Z42" i="20"/>
  <c r="T47" i="20"/>
  <c r="E48" i="20" s="1"/>
  <c r="AB47" i="20"/>
  <c r="N62" i="20"/>
  <c r="N65" i="20" s="1"/>
  <c r="T75" i="20"/>
  <c r="X75" i="20"/>
  <c r="AB75" i="20"/>
  <c r="S75" i="20"/>
  <c r="AA75" i="20"/>
  <c r="C184" i="20"/>
  <c r="G184" i="20"/>
  <c r="K184" i="20"/>
  <c r="F101" i="20"/>
  <c r="K42" i="19" s="1"/>
  <c r="N24" i="20"/>
  <c r="M15" i="19"/>
  <c r="N15" i="19" s="1"/>
  <c r="M16" i="20"/>
  <c r="J16" i="20"/>
  <c r="B16" i="20"/>
  <c r="L15" i="19"/>
  <c r="E16" i="20"/>
  <c r="F16" i="20"/>
  <c r="N15" i="20"/>
  <c r="I16" i="20"/>
  <c r="N6" i="20"/>
  <c r="M50" i="19"/>
  <c r="N50" i="19" s="1"/>
  <c r="K32" i="19"/>
  <c r="M33" i="19"/>
  <c r="N33" i="19" s="1"/>
  <c r="M31" i="19"/>
  <c r="N31" i="19" s="1"/>
  <c r="N130" i="20"/>
  <c r="M124" i="20"/>
  <c r="M116" i="20"/>
  <c r="M25" i="19"/>
  <c r="N25" i="19" s="1"/>
  <c r="N28" i="19" s="1"/>
  <c r="L16" i="19"/>
  <c r="F82" i="20"/>
  <c r="K44" i="19"/>
  <c r="L14" i="19"/>
  <c r="M30" i="19"/>
  <c r="N30" i="19" s="1"/>
  <c r="M43" i="19"/>
  <c r="N43" i="19" s="1"/>
  <c r="L43" i="19"/>
  <c r="M17" i="19"/>
  <c r="N17" i="19" s="1"/>
  <c r="L17" i="19"/>
  <c r="L29" i="19"/>
  <c r="M29" i="19"/>
  <c r="N29" i="19" s="1"/>
  <c r="F90" i="20"/>
  <c r="B90" i="20"/>
  <c r="H90" i="20"/>
  <c r="D90" i="20"/>
  <c r="E90" i="20"/>
  <c r="C90" i="20"/>
  <c r="B91" i="20"/>
  <c r="G90" i="20"/>
  <c r="L66" i="20"/>
  <c r="H66" i="20"/>
  <c r="D66" i="20"/>
  <c r="J66" i="20"/>
  <c r="F66" i="20"/>
  <c r="B66" i="20"/>
  <c r="G66" i="20"/>
  <c r="AC73" i="20"/>
  <c r="E81" i="20"/>
  <c r="B82" i="20"/>
  <c r="G81" i="20"/>
  <c r="C81" i="20"/>
  <c r="AC79" i="20"/>
  <c r="D81" i="20"/>
  <c r="H101" i="20"/>
  <c r="L27" i="19"/>
  <c r="L30" i="19"/>
  <c r="L39" i="19"/>
  <c r="L40" i="19"/>
  <c r="L45" i="19"/>
  <c r="L46" i="19"/>
  <c r="Q4" i="20"/>
  <c r="Q8" i="20" s="1"/>
  <c r="E55" i="20"/>
  <c r="M55" i="20"/>
  <c r="I66" i="20"/>
  <c r="F81" i="20"/>
  <c r="AC89" i="20"/>
  <c r="N100" i="20"/>
  <c r="M101" i="20"/>
  <c r="N101" i="20" s="1"/>
  <c r="J101" i="20"/>
  <c r="L48" i="19"/>
  <c r="L49" i="19"/>
  <c r="C16" i="20"/>
  <c r="G16" i="20"/>
  <c r="K16" i="20"/>
  <c r="Q47" i="20"/>
  <c r="U47" i="20"/>
  <c r="Y47" i="20"/>
  <c r="AC47" i="20"/>
  <c r="C66" i="20"/>
  <c r="K66" i="20"/>
  <c r="R75" i="20"/>
  <c r="V75" i="20"/>
  <c r="Z75" i="20"/>
  <c r="S83" i="20"/>
  <c r="W83" i="20"/>
  <c r="H82" i="20" s="1"/>
  <c r="AA83" i="20"/>
  <c r="L82" i="20" s="1"/>
  <c r="T92" i="20"/>
  <c r="X92" i="20"/>
  <c r="I91" i="20" s="1"/>
  <c r="AB92" i="20"/>
  <c r="M91" i="20" s="1"/>
  <c r="K101" i="20"/>
  <c r="G101" i="20"/>
  <c r="C101" i="20"/>
  <c r="D101" i="20"/>
  <c r="L101" i="20"/>
  <c r="D16" i="20"/>
  <c r="H16" i="20"/>
  <c r="L55" i="20"/>
  <c r="H55" i="20"/>
  <c r="D55" i="20"/>
  <c r="B56" i="20"/>
  <c r="J55" i="20"/>
  <c r="F55" i="20"/>
  <c r="B55" i="20"/>
  <c r="N54" i="20"/>
  <c r="N56" i="20" s="1"/>
  <c r="I55" i="20"/>
  <c r="E66" i="20"/>
  <c r="M66" i="20"/>
  <c r="AC80" i="20"/>
  <c r="B81" i="20"/>
  <c r="AC88" i="20"/>
  <c r="C180" i="20"/>
  <c r="G180" i="20"/>
  <c r="K180" i="20"/>
  <c r="D180" i="20"/>
  <c r="H180" i="20"/>
  <c r="L180" i="20"/>
  <c r="D184" i="20"/>
  <c r="H184" i="20"/>
  <c r="L184" i="20"/>
  <c r="E101" i="20"/>
  <c r="I101" i="20"/>
  <c r="E180" i="20"/>
  <c r="I180" i="20"/>
  <c r="M180" i="20"/>
  <c r="L47" i="19" l="1"/>
  <c r="AC75" i="20"/>
  <c r="Q7" i="20"/>
  <c r="M42" i="19"/>
  <c r="N42" i="19" s="1"/>
  <c r="L42" i="19"/>
  <c r="L32" i="19"/>
  <c r="M32" i="19"/>
  <c r="N32" i="19" s="1"/>
  <c r="N41" i="19" s="1"/>
  <c r="K57" i="20"/>
  <c r="G57" i="20"/>
  <c r="C57" i="20"/>
  <c r="M57" i="20"/>
  <c r="I57" i="20"/>
  <c r="E57" i="20"/>
  <c r="H57" i="20"/>
  <c r="F57" i="20"/>
  <c r="L57" i="20"/>
  <c r="D57" i="20"/>
  <c r="J57" i="20"/>
  <c r="B57" i="20"/>
  <c r="J83" i="20"/>
  <c r="F83" i="20"/>
  <c r="B83" i="20"/>
  <c r="L83" i="20"/>
  <c r="H83" i="20"/>
  <c r="D83" i="20"/>
  <c r="M83" i="20"/>
  <c r="E83" i="20"/>
  <c r="K83" i="20"/>
  <c r="C83" i="20"/>
  <c r="I83" i="20"/>
  <c r="G83" i="20"/>
  <c r="AC92" i="20"/>
  <c r="K92" i="20"/>
  <c r="G92" i="20"/>
  <c r="C92" i="20"/>
  <c r="M92" i="20"/>
  <c r="I92" i="20"/>
  <c r="E92" i="20"/>
  <c r="H92" i="20"/>
  <c r="F92" i="20"/>
  <c r="L92" i="20"/>
  <c r="D92" i="20"/>
  <c r="J92" i="20"/>
  <c r="B92" i="20"/>
  <c r="J90" i="20"/>
  <c r="J81" i="20"/>
  <c r="H81" i="20"/>
  <c r="K19" i="19"/>
  <c r="F48" i="20"/>
  <c r="L81" i="20"/>
  <c r="I81" i="20"/>
  <c r="I90" i="20"/>
  <c r="M90" i="20"/>
  <c r="L90" i="20"/>
  <c r="AC83" i="20"/>
  <c r="K90" i="20"/>
  <c r="N80" i="20"/>
  <c r="N82" i="20" s="1"/>
  <c r="L47" i="20"/>
  <c r="H47" i="20"/>
  <c r="J47" i="20"/>
  <c r="F47" i="20"/>
  <c r="B47" i="20"/>
  <c r="B48" i="20"/>
  <c r="K47" i="20"/>
  <c r="D47" i="20"/>
  <c r="I47" i="20"/>
  <c r="C47" i="20"/>
  <c r="G47" i="20"/>
  <c r="M47" i="20"/>
  <c r="E47" i="20"/>
  <c r="N46" i="20"/>
  <c r="N48" i="20" s="1"/>
  <c r="K81" i="20"/>
  <c r="M81" i="20"/>
  <c r="N89" i="20"/>
  <c r="N91" i="20" s="1"/>
  <c r="M44" i="19"/>
  <c r="N44" i="19" s="1"/>
  <c r="L44" i="19"/>
  <c r="N51" i="19" l="1"/>
  <c r="M19" i="19"/>
  <c r="N19" i="19" s="1"/>
  <c r="N52" i="19" s="1"/>
  <c r="L19" i="19"/>
  <c r="N53" i="19" l="1"/>
  <c r="H8" i="19" s="1"/>
  <c r="H6" i="19"/>
  <c r="N20" i="19"/>
  <c r="N61" i="19" l="1"/>
  <c r="N62" i="19" s="1"/>
  <c r="F13" i="11" l="1"/>
  <c r="D13" i="11"/>
  <c r="F16" i="10"/>
  <c r="D16" i="10"/>
  <c r="F25" i="9"/>
  <c r="D25" i="9"/>
  <c r="F17" i="5"/>
  <c r="D17" i="5"/>
  <c r="H49" i="14"/>
  <c r="M49" i="14"/>
  <c r="M10" i="14"/>
  <c r="H10" i="14"/>
  <c r="E8" i="11" l="1"/>
  <c r="G8" i="11" s="1"/>
  <c r="E12" i="11"/>
  <c r="G12" i="11" s="1"/>
  <c r="E7" i="11"/>
  <c r="E10" i="11"/>
  <c r="G10" i="11" s="1"/>
  <c r="E11" i="11"/>
  <c r="G11" i="11" s="1"/>
  <c r="E9" i="11"/>
  <c r="G9" i="11" s="1"/>
  <c r="E8" i="10"/>
  <c r="G8" i="10" s="1"/>
  <c r="E12" i="10"/>
  <c r="G12" i="10" s="1"/>
  <c r="E7" i="10"/>
  <c r="E11" i="10"/>
  <c r="G11" i="10" s="1"/>
  <c r="E9" i="10"/>
  <c r="G9" i="10" s="1"/>
  <c r="E13" i="10"/>
  <c r="G13" i="10" s="1"/>
  <c r="E10" i="10"/>
  <c r="G10" i="10" s="1"/>
  <c r="E14" i="10"/>
  <c r="G14" i="10" s="1"/>
  <c r="E15" i="10"/>
  <c r="E8" i="9"/>
  <c r="G8" i="9" s="1"/>
  <c r="E9" i="9"/>
  <c r="G9" i="9" s="1"/>
  <c r="E10" i="9"/>
  <c r="G10" i="9" s="1"/>
  <c r="E14" i="9"/>
  <c r="G14" i="9" s="1"/>
  <c r="E18" i="9"/>
  <c r="G18" i="9" s="1"/>
  <c r="E22" i="9"/>
  <c r="G22" i="9" s="1"/>
  <c r="E11" i="9"/>
  <c r="G11" i="9" s="1"/>
  <c r="E15" i="9"/>
  <c r="G15" i="9" s="1"/>
  <c r="E19" i="9"/>
  <c r="G19" i="9" s="1"/>
  <c r="E23" i="9"/>
  <c r="G23" i="9" s="1"/>
  <c r="E12" i="9"/>
  <c r="G12" i="9" s="1"/>
  <c r="E16" i="9"/>
  <c r="G16" i="9" s="1"/>
  <c r="E20" i="9"/>
  <c r="G20" i="9" s="1"/>
  <c r="E24" i="9"/>
  <c r="G24" i="9" s="1"/>
  <c r="E13" i="9"/>
  <c r="G13" i="9" s="1"/>
  <c r="E17" i="9"/>
  <c r="G17" i="9" s="1"/>
  <c r="E21" i="9"/>
  <c r="G21" i="9" s="1"/>
  <c r="E7" i="9"/>
  <c r="E7" i="5"/>
  <c r="G7" i="5" s="1"/>
  <c r="E11" i="5"/>
  <c r="G11" i="5" s="1"/>
  <c r="E15" i="5"/>
  <c r="G15" i="5" s="1"/>
  <c r="E12" i="5"/>
  <c r="G12" i="5" s="1"/>
  <c r="E16" i="5"/>
  <c r="G16" i="5" s="1"/>
  <c r="E13" i="5"/>
  <c r="G13" i="5" s="1"/>
  <c r="E6" i="5"/>
  <c r="G6" i="5" s="1"/>
  <c r="E10" i="5"/>
  <c r="G10" i="5" s="1"/>
  <c r="E14" i="5"/>
  <c r="G14" i="5" s="1"/>
  <c r="E8" i="5"/>
  <c r="G8" i="5" s="1"/>
  <c r="E9" i="5"/>
  <c r="G9" i="5" s="1"/>
  <c r="G15" i="10"/>
  <c r="G7" i="11" l="1"/>
  <c r="G13" i="11" s="1"/>
  <c r="D6" i="12" s="1"/>
  <c r="E13" i="11"/>
  <c r="E16" i="10"/>
  <c r="G7" i="10"/>
  <c r="G16" i="10" s="1"/>
  <c r="C6" i="12" s="1"/>
  <c r="G7" i="9"/>
  <c r="E25" i="9"/>
  <c r="G25" i="9"/>
  <c r="D4" i="12" s="1"/>
  <c r="E17" i="5"/>
  <c r="G17" i="5"/>
  <c r="C4" i="12" s="1"/>
  <c r="M46" i="14"/>
  <c r="H46" i="14"/>
  <c r="M48" i="14"/>
  <c r="H48" i="14"/>
  <c r="M50" i="14"/>
  <c r="H50" i="14"/>
  <c r="H7" i="14"/>
  <c r="H14" i="14"/>
  <c r="H8" i="14"/>
  <c r="H9" i="14"/>
  <c r="H12" i="14"/>
  <c r="H13" i="14"/>
  <c r="H15" i="14"/>
  <c r="H16" i="14"/>
  <c r="H17" i="14"/>
  <c r="H18" i="14"/>
  <c r="H19" i="14"/>
  <c r="H20" i="14"/>
  <c r="H21" i="14"/>
  <c r="H22" i="14"/>
  <c r="H23" i="14"/>
  <c r="H24" i="14"/>
  <c r="H25" i="14"/>
  <c r="H26" i="14"/>
  <c r="H27" i="14"/>
  <c r="H28" i="14"/>
  <c r="H29" i="14"/>
  <c r="H30" i="14"/>
  <c r="H31" i="14"/>
  <c r="H1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7" i="14"/>
  <c r="M13" i="14"/>
  <c r="M35" i="14"/>
  <c r="M34" i="14"/>
  <c r="M40" i="14"/>
  <c r="M39" i="14"/>
  <c r="M38" i="14"/>
  <c r="M37" i="14"/>
  <c r="M36" i="14"/>
  <c r="M45" i="14"/>
  <c r="M12" i="14"/>
  <c r="M8" i="14"/>
  <c r="M42" i="14" l="1"/>
  <c r="M33" i="14"/>
  <c r="M47" i="14"/>
  <c r="M31" i="14"/>
  <c r="M26" i="14"/>
  <c r="M18" i="14"/>
  <c r="M9" i="14"/>
  <c r="M7" i="14"/>
  <c r="M44" i="14"/>
  <c r="M15" i="14"/>
  <c r="M27" i="14"/>
  <c r="M43" i="14"/>
  <c r="M32" i="14"/>
  <c r="M23" i="14"/>
  <c r="M19" i="14"/>
  <c r="M17" i="14"/>
  <c r="M22" i="14"/>
  <c r="M30" i="14"/>
  <c r="M20" i="14"/>
  <c r="M16" i="14"/>
  <c r="M28" i="14"/>
  <c r="M21" i="14"/>
  <c r="M29" i="14"/>
  <c r="M41" i="14"/>
  <c r="G51" i="14"/>
  <c r="I51" i="14"/>
  <c r="J51" i="14"/>
  <c r="K51" i="14"/>
  <c r="L51" i="14"/>
  <c r="F51" i="14"/>
  <c r="M25" i="14"/>
  <c r="M14" i="14"/>
  <c r="M11" i="14"/>
  <c r="M24" i="14"/>
  <c r="J53" i="14" l="1"/>
  <c r="G53" i="14" l="1"/>
  <c r="E5" i="12" l="1"/>
  <c r="C11" i="12"/>
  <c r="C10" i="12" l="1"/>
  <c r="M151" i="1"/>
  <c r="L151" i="1"/>
  <c r="K151" i="1"/>
  <c r="J151" i="1"/>
  <c r="H151" i="1"/>
  <c r="G151" i="1"/>
  <c r="K113" i="3" l="1"/>
  <c r="J113" i="3"/>
  <c r="I113" i="3"/>
  <c r="H113" i="3"/>
  <c r="G113" i="3"/>
  <c r="F113" i="3"/>
  <c r="C9" i="12" l="1"/>
  <c r="C12" i="12" l="1"/>
  <c r="E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</authors>
  <commentList>
    <comment ref="D24" authorId="0" shapeId="0" xr:uid="{AE0740DA-0826-436A-90A7-FA38F7C3101C}">
      <text>
        <r>
          <rPr>
            <b/>
            <sz val="9"/>
            <color indexed="81"/>
            <rFont val="Tahoma"/>
            <family val="2"/>
          </rPr>
          <t xml:space="preserve">MT05:
YTD,
</t>
        </r>
        <r>
          <rPr>
            <sz val="9"/>
            <color indexed="81"/>
            <rFont val="Tahoma"/>
            <family val="2"/>
          </rPr>
          <t>Data dari Sales MKT  &amp; BusDev</t>
        </r>
      </text>
    </comment>
    <comment ref="D25" authorId="0" shapeId="0" xr:uid="{E62CE971-567E-462E-8120-90CA8210654A}">
      <text>
        <r>
          <rPr>
            <b/>
            <sz val="9"/>
            <color indexed="81"/>
            <rFont val="Tahoma"/>
            <family val="2"/>
          </rPr>
          <t xml:space="preserve">MT05
</t>
        </r>
        <r>
          <rPr>
            <sz val="9"/>
            <color indexed="81"/>
            <rFont val="Tahoma"/>
            <family val="2"/>
          </rPr>
          <t xml:space="preserve">Data diambil dari RnD atau Tarikan Data SAP?
</t>
        </r>
      </text>
    </comment>
    <comment ref="D32" authorId="0" shapeId="0" xr:uid="{82F5AECC-DDE6-4505-BCF0-CCA3442BD96F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Data dari MSD, validasi data yang sudah dibuat oleh MSD
</t>
        </r>
      </text>
    </comment>
    <comment ref="J42" authorId="0" shapeId="0" xr:uid="{C00144C9-8B06-44FB-9795-1D1EC035BB71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1 per Dept
</t>
        </r>
      </text>
    </comment>
    <comment ref="D47" authorId="0" shapeId="0" xr:uid="{F6FADEC3-7312-4E6A-8F07-CC773F300D55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Cara perhitungan temuannya gimana</t>
        </r>
      </text>
    </comment>
    <comment ref="D49" authorId="0" shapeId="0" xr:uid="{EEC07F75-E417-40F0-9368-92233A46264B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List data digitalisasi semua dept. rerquest ke tim IT
kemudian presentase ketercapaiannya.</t>
        </r>
      </text>
    </comment>
    <comment ref="D50" authorId="0" shapeId="0" xr:uid="{30084C4E-CAA2-490A-8009-FBDC4D370BE9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Data hasil produksi yang menggunakan robot perhitungannya bagaimana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MT05</author>
    <author>Ivo</author>
    <author>Lilik</author>
  </authors>
  <commentList>
    <comment ref="A61" authorId="0" shapeId="0" xr:uid="{DA270DF8-9EF0-45C0-A01B-AA67179F5567}">
      <text>
        <r>
          <rPr>
            <b/>
            <sz val="9"/>
            <color indexed="81"/>
            <rFont val="Tahoma"/>
            <family val="2"/>
          </rPr>
          <t>MT05:</t>
        </r>
        <r>
          <rPr>
            <sz val="9"/>
            <color indexed="81"/>
            <rFont val="Tahoma"/>
            <family val="2"/>
          </rPr>
          <t xml:space="preserve">
Indikator Komplain apakah complain yang sudah closed atau semua komplain yang masuk</t>
        </r>
      </text>
    </comment>
    <comment ref="E113" authorId="1" shapeId="0" xr:uid="{A0E421A3-6466-42CC-ADE9-9B434EE198A9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Echool art no. 3</t>
        </r>
      </text>
    </comment>
    <comment ref="A150" authorId="2" shapeId="0" xr:uid="{4B3C86ED-7D8A-4168-8455-76DFEED5F255}">
      <text>
        <r>
          <rPr>
            <b/>
            <sz val="9"/>
            <color indexed="81"/>
            <rFont val="Tahoma"/>
            <family val="2"/>
          </rPr>
          <t>Lilik:</t>
        </r>
        <r>
          <rPr>
            <sz val="9"/>
            <color indexed="81"/>
            <rFont val="Tahoma"/>
            <family val="2"/>
          </rPr>
          <t xml:space="preserve">
Lap Inventory Raw 44</t>
        </r>
      </text>
    </comment>
    <comment ref="A158" authorId="2" shapeId="0" xr:uid="{48AEDEDC-65EC-42AF-A20B-DBC78EF33532}">
      <text>
        <r>
          <rPr>
            <b/>
            <sz val="9"/>
            <color indexed="81"/>
            <rFont val="Tahoma"/>
            <family val="2"/>
          </rPr>
          <t>Lilik:</t>
        </r>
        <r>
          <rPr>
            <sz val="9"/>
            <color indexed="81"/>
            <rFont val="Tahoma"/>
            <family val="2"/>
          </rPr>
          <t xml:space="preserve">
Lap Inventory Raw 44</t>
        </r>
      </text>
    </comment>
  </commentList>
</comments>
</file>

<file path=xl/sharedStrings.xml><?xml version="1.0" encoding="utf-8"?>
<sst xmlns="http://schemas.openxmlformats.org/spreadsheetml/2006/main" count="3131" uniqueCount="958">
  <si>
    <t>SUMBER</t>
  </si>
  <si>
    <t>KATAGORI</t>
  </si>
  <si>
    <t>STAKEHOLDERS</t>
  </si>
  <si>
    <t>KEBUTUHAN DAN HARAPAN</t>
  </si>
  <si>
    <t>TINJAUAN (FAKTOR)</t>
  </si>
  <si>
    <t>IN</t>
  </si>
  <si>
    <t>EKS</t>
  </si>
  <si>
    <t>S</t>
  </si>
  <si>
    <t>W</t>
  </si>
  <si>
    <t>O</t>
  </si>
  <si>
    <t>T</t>
  </si>
  <si>
    <t>GRAND TOTAL</t>
  </si>
  <si>
    <t>ISU INTERNAL DAN EKSTERNAL</t>
  </si>
  <si>
    <t>TH. 2024</t>
  </si>
  <si>
    <t>NO</t>
  </si>
  <si>
    <t>DEPARTEMEN</t>
  </si>
  <si>
    <t>PRD</t>
  </si>
  <si>
    <t>Kondisi mesin produksi khususnya chrome dan powder coating yang sering rusak</t>
  </si>
  <si>
    <t>Kondisi gedung mulai dari area Konstruksi sampai Assembling yang perlu renovasi
(kebocoran, dinding keropos, konstruksi berkarat, dll)</t>
  </si>
  <si>
    <t>Kenaikan harga Bahan bakar dan listrik</t>
  </si>
  <si>
    <t>Banyak SDM memasuki masa pensiun</t>
  </si>
  <si>
    <t>Perubahan pola permintaaan produk dari Folding ke Multy</t>
  </si>
  <si>
    <t>Kompetensi karyawan yang masih kurang, struktur organisasi yang baru, perilaku dan budaya perusahaan yang sulit untuk berubah</t>
  </si>
  <si>
    <t>Kinerja organisasi yang kurang maksimal</t>
  </si>
  <si>
    <t>Kedisiplinan karyawan masih rendah</t>
  </si>
  <si>
    <t>Proses produksi, pemantauan kepuasan pelanggan dan proses pengadaaan barang masih kurang maksimal</t>
  </si>
  <si>
    <t>Proses produksi, konsumsi bahan baku dan energi yang tidak efisien</t>
  </si>
  <si>
    <t>Lamanya perundingan kenaikan upah upah (UMR/UMK)</t>
  </si>
  <si>
    <t>Tingkat pendidikan SDM yang masih rendah dan kurang merata</t>
  </si>
  <si>
    <t>Supply material bahan baku yang tidak lancar</t>
  </si>
  <si>
    <t>Peraturan Pemerintah terkait limbah undustri</t>
  </si>
  <si>
    <t>Standar pencemaran lingkungan</t>
  </si>
  <si>
    <t>Perkembangan teknologi industri terbaru yang belum dapat diterapkan di CINT</t>
  </si>
  <si>
    <t>Penggunaan material baru yang memerlukan adaptasi di internal produksi CINT</t>
  </si>
  <si>
    <t>Kenaikan harga bahan baku, material, sparepart dll</t>
  </si>
  <si>
    <t>MKT SISDEV</t>
  </si>
  <si>
    <t>Keterlambatan pengiriman barang ke customer masih sering terjadi</t>
  </si>
  <si>
    <t>Sering terjadi kesalahan pengiriman tipe barang yang dikirim kepada konsumen</t>
  </si>
  <si>
    <t>Harga barang jadi CINT yang terus meningkat</t>
  </si>
  <si>
    <t>Jumlah komponen disetiap produk CINT yang sangat banyak</t>
  </si>
  <si>
    <t>Varian warna produk jadi CINT yang sangat banyak</t>
  </si>
  <si>
    <t>Kualitas packaging produk CINT yang kurang</t>
  </si>
  <si>
    <t>Pemenuhan permintaan barang membutuhkan waktu yang lama</t>
  </si>
  <si>
    <t>CINT terus membuka wilayah pemasaran baru</t>
  </si>
  <si>
    <t>Sistem kerjasama kedistributoran yang meningkatkan penjualan</t>
  </si>
  <si>
    <t>Ketidakpastian sistem belanja pemerintah dengan kepemimpinan (Presiden) baru</t>
  </si>
  <si>
    <t>ENG</t>
  </si>
  <si>
    <t>Mesin yang tidak efektif (tidak produktif)</t>
  </si>
  <si>
    <t>Ruang kerja/office ENG yang terlalu bising</t>
  </si>
  <si>
    <t>Safety guard pada mesin produksi yang belum optimal</t>
  </si>
  <si>
    <t>Fungsi PIR (passive infra red) pada mesin produksi tidak begitu efektif mencegah kecelakaan kerja</t>
  </si>
  <si>
    <t>Mesin produksi belum memiliki lampu sinyal identifikasi status kondisi mesin</t>
  </si>
  <si>
    <t>Free space di pabrik yang kurang</t>
  </si>
  <si>
    <t>Program paperless di dept. ENG belum diterapkan</t>
  </si>
  <si>
    <t xml:space="preserve">Program Autonomous Maintenance di CINT belum berjalan </t>
  </si>
  <si>
    <t>Proses rekap dan pelaporan maintenance di dept. ENG masih bersifat manual belum otomatis/digital</t>
  </si>
  <si>
    <t>Realisasi CAPEX di bawah 100%</t>
  </si>
  <si>
    <t>Bahan bakar yang saat ini dipakai di CINT tidak ramah lingkungan</t>
  </si>
  <si>
    <t>Potensi penyalahgunaan aset CINT yang dipinjamkan ke eksternal</t>
  </si>
  <si>
    <t>Pembuatan komponen/comple yang bolak balik di internal dan eksternal</t>
  </si>
  <si>
    <t>MKT GLOB SOURCH</t>
  </si>
  <si>
    <t>Digital marketing yang terus ditingkatkan</t>
  </si>
  <si>
    <t>Belum adanya kebijakan harga komponen/after sales service</t>
  </si>
  <si>
    <t>Pengadaan barang Alkes yang terlalu lama (&gt;2 bln)</t>
  </si>
  <si>
    <t>Sedikitnya SDM di CINT saat ini yang menguasai produk NSB</t>
  </si>
  <si>
    <t>Legal CINT belum menguasai dengan baik ketentuan2/peraturan2 terkait Alkes</t>
  </si>
  <si>
    <t>Variasi produk Alkes CINT yang terbatas</t>
  </si>
  <si>
    <t>Perizinan terkait Alkes yang belum lengkap dimiliki oleh CINT dan Holding</t>
  </si>
  <si>
    <t>Potensi kebutuhan Alkes di tahun 2024 yang besar</t>
  </si>
  <si>
    <t>Proses bongkar muat produk NSB yang membutuhkan banyak waktu</t>
  </si>
  <si>
    <t>Pemerintah mendukung penuh produk yang telah memiliki TKDN</t>
  </si>
  <si>
    <t>Beberapa perizinan import yang tidak kunjung terbit (kayu &amp; bahan baku Alkes)</t>
  </si>
  <si>
    <t>Pengetahuan Kepabean yang tidak dikuasai dengan baik</t>
  </si>
  <si>
    <t>RS Pemerintah mulai mengenal produk Alkes CINT dengan katalog ber-TKDN</t>
  </si>
  <si>
    <t>RS Swasta masih belum dapat menyerap produk CINT dikarenakan harga yang terlalu tinggi</t>
  </si>
  <si>
    <t>Produk kompetitor telah banyak mengikat kontrak dengan RS</t>
  </si>
  <si>
    <t>Pemakaian yang tidak sebagaimana fungsinya, banyak menyebabkan produk NSB CINT rusak</t>
  </si>
  <si>
    <t>Proses pengembangan produk NSB CINT yang masih terbatas</t>
  </si>
  <si>
    <t>Pameran wajib yang diselenggarakan oleh Pemerintah, tidak dipungut biaya/biaya murah</t>
  </si>
  <si>
    <t>Realisasi pembayaran oleh distributor Alkes cenderung lama</t>
  </si>
  <si>
    <t>Ketentuan2/peraturan2 Pemerintah terkait import yang terlalu sering berubah</t>
  </si>
  <si>
    <t>Jalur merah yang dikenakan secara acak, menghambat waktu delivery</t>
  </si>
  <si>
    <t>Kurs Dolar yang fluktuatif dan cenderung naik</t>
  </si>
  <si>
    <t>Keterbatasan jenis import terbentur Lartas</t>
  </si>
  <si>
    <t>Produk Alkes import yang telah ber-TKDN mengancam produk asli dalam negeri</t>
  </si>
  <si>
    <t>Pengadaan bahan baku yang diimport cenderung lama (polithilene 3 bln)</t>
  </si>
  <si>
    <t>Produk import yang masuk ke DN tidak terbatas dan dapat tersedia dengan cepat</t>
  </si>
  <si>
    <t>Tidak menutup kemungkinan barang yang serupa ditemukan di pasaran ditemui di reseller lain</t>
  </si>
  <si>
    <t>RND</t>
  </si>
  <si>
    <t>Software yang tidak update menghambat proses desain</t>
  </si>
  <si>
    <t>Kebijakan import dari Pemerintah saat ini, menyebabkan permintaan desain dari RND menjadi berkurang</t>
  </si>
  <si>
    <t>Sumberdaya mesin yang kurang menyebabkan terhambatnya pemenuhan produk C-PRO</t>
  </si>
  <si>
    <t>Perlu dilakukan simplifikasi spesifikasi bahan baku pipa</t>
  </si>
  <si>
    <t>Banyaknya permintaan produk customize</t>
  </si>
  <si>
    <t>Meningkatnya biaya pengiriman barang setiap tahunnya</t>
  </si>
  <si>
    <t>Permintaan percepatan design dari konsumen dalam negeri maupun luar negeri</t>
  </si>
  <si>
    <t>Strategi marketing yang dilakukan saat ini belum dapat meningkatkan penjualan produk NSB secara signifikan</t>
  </si>
  <si>
    <t>Tahun pemilu dapat memengaruhi permintaan produk CINT</t>
  </si>
  <si>
    <t>ISU</t>
  </si>
  <si>
    <t>Teknologi</t>
  </si>
  <si>
    <t>SDM</t>
  </si>
  <si>
    <t>Regulasi</t>
  </si>
  <si>
    <t>Permintaan produk kursi lipat dan multy menurun</t>
  </si>
  <si>
    <t>Politik</t>
  </si>
  <si>
    <t>Kualitas</t>
  </si>
  <si>
    <t>Keuangan</t>
  </si>
  <si>
    <t>PT. CHITOSE INTERNASIONAL Tbk.</t>
  </si>
  <si>
    <t>Kelayakan</t>
  </si>
  <si>
    <t>Proses</t>
  </si>
  <si>
    <t>Pejualan</t>
  </si>
  <si>
    <t>Penjualan</t>
  </si>
  <si>
    <t>Ekonomi</t>
  </si>
  <si>
    <t>Lingkungan</t>
  </si>
  <si>
    <t>Kompetitor</t>
  </si>
  <si>
    <t>Pengembangan</t>
  </si>
  <si>
    <t>Harga Produk</t>
  </si>
  <si>
    <t>Image</t>
  </si>
  <si>
    <t>K3</t>
  </si>
  <si>
    <t>Kinerja SDM</t>
  </si>
  <si>
    <t>Kompetensi</t>
  </si>
  <si>
    <t>Nilai &amp; Budaya Kerja</t>
  </si>
  <si>
    <t>Pengelolaan Agen</t>
  </si>
  <si>
    <t>Pengiriman Produk</t>
  </si>
  <si>
    <t>Persaingan</t>
  </si>
  <si>
    <t>Promosi</t>
  </si>
  <si>
    <t>Sosial</t>
  </si>
  <si>
    <t>Sustainability</t>
  </si>
  <si>
    <t>System Management</t>
  </si>
  <si>
    <t>Jenis Tinjauan Th.2022</t>
  </si>
  <si>
    <t>Legal</t>
  </si>
  <si>
    <t>Pengelolaan Vendor</t>
  </si>
  <si>
    <t>SCM</t>
  </si>
  <si>
    <t>Uji Inspeksi Qualitas yang membutuhkan waktu lama</t>
  </si>
  <si>
    <t>Approval PO yang membutuhkan waktu lama</t>
  </si>
  <si>
    <t>Clossing Inventory yang membutuhkan waktu lama</t>
  </si>
  <si>
    <t>Jawaban permintaan pengiriman supplier yang membutuhkan waktu lama</t>
  </si>
  <si>
    <t>Proses administrasi yang membutuhkan waktu lama berakibat terhambatnya supply material</t>
  </si>
  <si>
    <t>Report kegagalan material yang selesai tidak tepat waktu dan tidak konsisten</t>
  </si>
  <si>
    <t>Pembuatan BOM produk baru yang membutuhkan waktu lama</t>
  </si>
  <si>
    <t>APS dan ROP yang diinput kedalam sistem, tidak seluruhnya dilengkapi kode dan nama barang</t>
  </si>
  <si>
    <t>Perlu dilakukan standarisasi item produk finish good</t>
  </si>
  <si>
    <t>Ketidakkonsistenan pelaksanaan SOP transfer material antar gudang dalam sistem (SLoc)</t>
  </si>
  <si>
    <t>Supplier dan subcon tidak dapat memberikan informasi akurat terkait ketersediaan material sesuai PO</t>
  </si>
  <si>
    <t>Sebagian besar pembelian material ke supplier disyaratkan MOQ</t>
  </si>
  <si>
    <t>Pengiriman material dari supplier sebagian besar melalui jasa ekspedisi sehingga berpotensi merusak kualitas</t>
  </si>
  <si>
    <t>Pengiriman material dari supplier dan subcon masih ada yang tidak tepat waktu</t>
  </si>
  <si>
    <t>Ketidaksesuaian kualitas dan quantity atas barang/material yang dikirim oleh supplier/subcon</t>
  </si>
  <si>
    <t>Penamaan dan kemasan material/barang dari supplier/subcon masih belum standar</t>
  </si>
  <si>
    <t>Kapasitas kendaraan angkut dari supplier dan subcon yang belum maksimal</t>
  </si>
  <si>
    <t>QC</t>
  </si>
  <si>
    <t>Penilaian Supplier dan Subkon dilakukan secara berkala 1x/bln</t>
  </si>
  <si>
    <t xml:space="preserve">Alat ukur dikalibrasi secara berkala 1x/thn </t>
  </si>
  <si>
    <t>Pengujian produk jadi dilakukan secara berkala 1x/6 bln</t>
  </si>
  <si>
    <t>Care atas kualitas barang masih rendah</t>
  </si>
  <si>
    <t>Pelanggaran terhadap SOP masih terjadi</t>
  </si>
  <si>
    <t>Jig Inspeksi masih banyak yang belum ada</t>
  </si>
  <si>
    <t xml:space="preserve">Standar kualitas visual belum ditetapkan </t>
  </si>
  <si>
    <t>Kualitas produk masih lebih baik dibandingkan kompetitor lain</t>
  </si>
  <si>
    <t>Kualitas barang dari Subkon dan Supplier tidak stabil</t>
  </si>
  <si>
    <t>Masih adanya Single Supplier</t>
  </si>
  <si>
    <t>Kerjasama dengan Instansi Pemerintah untuk produk school terjalin dengan baik</t>
  </si>
  <si>
    <t>FIACO</t>
  </si>
  <si>
    <t>HCGA</t>
  </si>
  <si>
    <t>PCH</t>
  </si>
  <si>
    <t>INTERNAL-EKSTERNAL ISU</t>
  </si>
  <si>
    <t>FAKTOR</t>
  </si>
  <si>
    <t>ISU INTERNAL STRATEGIS 2024</t>
  </si>
  <si>
    <t>DEPT</t>
  </si>
  <si>
    <t>INTERNAL/
EKSTERNAL</t>
  </si>
  <si>
    <t>APAKAH MASIH RELEVAN
YA/TIDAK</t>
  </si>
  <si>
    <t>JIKA TIDAK RELEVAN MAKA ISU YANG RELEVAN SAAT INI APA?</t>
  </si>
  <si>
    <t>Rasio keuangan dibawah standar</t>
  </si>
  <si>
    <t>Tidak ada keterlambatan dalam penyampaian laporan secara berkala kepada publik</t>
  </si>
  <si>
    <t>Laba (Rugi) Persaham menurun</t>
  </si>
  <si>
    <t>Kinerja keuangan</t>
  </si>
  <si>
    <t>Internal</t>
  </si>
  <si>
    <t>Harga yang kompetitif</t>
  </si>
  <si>
    <t>Persaingan dengan kompetitor lokal harga lebih murah</t>
  </si>
  <si>
    <t>Prosentase market share menurun</t>
  </si>
  <si>
    <t>Market segmen tertentu diambil oleh pesaing berakibat pada penurunan market share</t>
  </si>
  <si>
    <t>Eksternal</t>
  </si>
  <si>
    <t>MKT</t>
  </si>
  <si>
    <t>Belum ada program penyediaan promotion tools untuk buyer eksport</t>
  </si>
  <si>
    <t>Kinerja Penjualan</t>
  </si>
  <si>
    <t xml:space="preserve">Pemerintah dalam tender pengadaan meggunakan e catalog dan mensyaratkan TKDN </t>
  </si>
  <si>
    <t>Kinerja penjualan</t>
  </si>
  <si>
    <t>Jaringan pemasaran PT. Chitose tersebar diseluruh indonesia</t>
  </si>
  <si>
    <t>Order belum mengalami pertumbuhan signifikan</t>
  </si>
  <si>
    <t>Kinerja Keuangan</t>
  </si>
  <si>
    <t>Kenaikan harga masih terkendali</t>
  </si>
  <si>
    <t>Kinerja Proses</t>
  </si>
  <si>
    <t>Jadwal pengiriman tidak terencana dengan baik</t>
  </si>
  <si>
    <t>Waktu pembayaran ke supplier dan subkon masih terjadi keterlambatan atau ketidaksesuaian dari jadwal</t>
  </si>
  <si>
    <t>Term of Payment (TOP) pembayaran yang terlalu pendek</t>
  </si>
  <si>
    <t>Kualitas makan siang belum cukup layak</t>
  </si>
  <si>
    <t>Kelayakan &amp; Regulasi</t>
  </si>
  <si>
    <t>Kebersihan fasilitas toilet untuk karyawan dan kelayakan perlu ditingkatkan</t>
  </si>
  <si>
    <t>Tersedianya klinik pelayanan kesehatan 2x seninggu</t>
  </si>
  <si>
    <t>Sarana ibadah dan sarana olahraga sudah cukup tersedia</t>
  </si>
  <si>
    <t>KONTEKS ORGANISASI</t>
  </si>
  <si>
    <t>PT CHITOSE INTERNASIONAL  Tbk.</t>
  </si>
  <si>
    <t>No</t>
  </si>
  <si>
    <t>ISSUES</t>
  </si>
  <si>
    <t>Pemegang Saham/ Investor</t>
  </si>
  <si>
    <t xml:space="preserve">Laporan Keuangan </t>
  </si>
  <si>
    <t>Paparan publik serta akses informasi</t>
  </si>
  <si>
    <t>Pembagian deviden</t>
  </si>
  <si>
    <t>Competitor</t>
  </si>
  <si>
    <t>Penurunan pada kualitas produk</t>
  </si>
  <si>
    <t>Rata-rata complain produk dari customer sebanyak 2 per bulan, masih lebih dari target yaitu 1 complain produk per bulan</t>
  </si>
  <si>
    <t>Pelayanan dan komunikasi pada pelanggan</t>
  </si>
  <si>
    <t>Kecepatan dalam pemberian informasi dan respon terhadap Rencana Order Pelanggan (ROP) masih kurang</t>
  </si>
  <si>
    <t>Customer Retail/ Agen/ Holding/ E Cataloq</t>
  </si>
  <si>
    <t>Variasi produk sesuai harapan pelanggan</t>
  </si>
  <si>
    <t>Kualitas Produk</t>
  </si>
  <si>
    <t>Persepsi Pelanggan terhadap variasi dan desain produk chitose positif dengan indek hasil survey lokal NI 4,5 - dan indek hasil survey internasional NI 3,83</t>
  </si>
  <si>
    <t>Kualitas Produk harus tetap terjaga</t>
  </si>
  <si>
    <t>Persepsi pelanggan terhadap kualias produk Chitose positif dengan indek hasil suyvey Lokal NI 3,88 - dan indek hasil survey internasional NI 3,00</t>
  </si>
  <si>
    <t>Harga kompetitif</t>
  </si>
  <si>
    <t>Persepsi Pelanggan terhadap Harga produk chitose positif dengan indek hasil survey lokal NI 3,63 - dan indek hasil survey internasional NI 3,33</t>
  </si>
  <si>
    <t>Pengiriman tepat waktu</t>
  </si>
  <si>
    <t>Persepsi Pelanggan terhadap Ketepatan dalam pengiriman produk chitose positif dengan indek hasil survey lokal NI 3,75 - dan indek hasil survey internasional NI 3,00</t>
  </si>
  <si>
    <t>Pelayanan prima</t>
  </si>
  <si>
    <t>Persepsi Pelanggan terhadap Pelayanan purna jual yang diberikan Chitose positif dengan indek hasil survey lokal NI 4,25 - dan indek hasil survey internasional NI 3,17</t>
  </si>
  <si>
    <t>Mempunyai tanggung jawab sosial dan lingkungan</t>
  </si>
  <si>
    <t>Belum terpenuhi sertifikasi ISO 14001, 45001</t>
  </si>
  <si>
    <t>Promotion tools selalu terpenuhi</t>
  </si>
  <si>
    <t>Perubahan cara belanja pemerintah</t>
  </si>
  <si>
    <t>Jaringan Pemasaran</t>
  </si>
  <si>
    <t>Peningkatan jumlah order</t>
  </si>
  <si>
    <t>Supplier / Sub Contractor
(domestik dan internasional)</t>
  </si>
  <si>
    <t>Jangka waktu kerjasama dan rutinitas order</t>
  </si>
  <si>
    <t>Order tidak rutin sehingga menyebabkan pemasok tidak loyal</t>
  </si>
  <si>
    <t>Peninjauan harga</t>
  </si>
  <si>
    <t xml:space="preserve">Jadwal pengiriman terencana dengan baik </t>
  </si>
  <si>
    <t>Ketepatan dalam waktu pembayaran</t>
  </si>
  <si>
    <t xml:space="preserve">Jalur Merah bea cukai dengan proses pemeriksaan lebih cepat </t>
  </si>
  <si>
    <t>Penerapan jalur merah untuk barang impor oleh system bea cukai menaikkan biaya impor</t>
  </si>
  <si>
    <t>Karyawan / Serikat Pekerja</t>
  </si>
  <si>
    <t>UPAH</t>
  </si>
  <si>
    <t>Struktur upah sesuai dengan struktur organisasi dan kinerja</t>
  </si>
  <si>
    <t>Struktur upah sudah sesuai</t>
  </si>
  <si>
    <t>Peninjauan upah setiap tahun</t>
  </si>
  <si>
    <t>Penetapan UMK &amp; UMP memberatkan pengusaha</t>
  </si>
  <si>
    <t>FASILITAS</t>
  </si>
  <si>
    <t>Kualitas makan layak</t>
  </si>
  <si>
    <t>Fasilitas toilet tetap terjaga kebersihan dan kelayakannya</t>
  </si>
  <si>
    <t>Fasilitas kesehatan tersedia dengan baik</t>
  </si>
  <si>
    <t>Mempunyai sarana ibadah dan olahraga yang memadai</t>
  </si>
  <si>
    <t>LINGKUNGAN DAN KESEHATAN KERJA</t>
  </si>
  <si>
    <t>Sarana dan prasarana kerja bersih dan rapi</t>
  </si>
  <si>
    <t>Kepedulian dan keterlibatan karyawan pada program 5 S perusahaan masih kurang</t>
  </si>
  <si>
    <t>Sistem kerja yang memperhatikan aspek ergonomis</t>
  </si>
  <si>
    <t>Sistem kerja belum ergonomis</t>
  </si>
  <si>
    <t>Tempat kerja memenuhi standart kesehatan : udara, kebisingan, suhu</t>
  </si>
  <si>
    <t>Tempat kerja telah memenuhi standar kesehatan (standart kesehatan : udara, kebisingan, suhu)</t>
  </si>
  <si>
    <t>Penyediaan APD dan penggunaan APD</t>
  </si>
  <si>
    <t xml:space="preserve">Kepedulian karyawan pada regulasi SMK3 serta peraturan internal dalam penggunaan APD masih kurang </t>
  </si>
  <si>
    <t>Suasana kerja kondusif</t>
  </si>
  <si>
    <t>Hubungan Industrial yang harmonis</t>
  </si>
  <si>
    <t>Kebebasan dalam berserikat dan mengutarakan pendapat</t>
  </si>
  <si>
    <t>Kepatuhan pada regulasi terkait serikat pekerja  dan kebebasan mengutarakan pendapat masih sesuai</t>
  </si>
  <si>
    <t>PENGEMBANGAN</t>
  </si>
  <si>
    <t xml:space="preserve">Kejelasan fungsi dalam struktur serta jenjang karir </t>
  </si>
  <si>
    <t>Penyesuaian struktur organisasi yang effektif dan efisien</t>
  </si>
  <si>
    <t>Hubungan kerja yang baik antara atasan, bawahan dan rekan kerja</t>
  </si>
  <si>
    <t>Hubungan kerja baik atasan ke bawahan ataupun bawahan ke atasan  dan juga rekan kerja masih kondusif berdasar hasil survey EEI</t>
  </si>
  <si>
    <t>TRAINING</t>
  </si>
  <si>
    <t>Peningkatan kemampuan teknis dan kompetensi karyawan dengan training</t>
  </si>
  <si>
    <t>Kurangnya kemampuan teknis dan kompetensi pada level managerial berdasar employee Engagement Index pada Faktor Growth</t>
  </si>
  <si>
    <t>Lebih banyak training yang bersifat sharing knowledge</t>
  </si>
  <si>
    <t>Masih kurangnya training yang bersifat sharing knowledge</t>
  </si>
  <si>
    <t>Masyarakat sekitar</t>
  </si>
  <si>
    <t>Limbah yang di buang ke area publik sudah sesuai dengan peraturan perundang-undangan</t>
  </si>
  <si>
    <t>Masih adanya limbah yang dibuang dan belum terolah dengan baik</t>
  </si>
  <si>
    <t xml:space="preserve">Komunikasi dan hubungan baik dengan masyarakat sekitar </t>
  </si>
  <si>
    <t>Hubungan dan komunikasi dengan masyarakat sekitar cukup baik</t>
  </si>
  <si>
    <t>Memberi kesempatan masyarakat sekitar untuk bisa ikut bekerja</t>
  </si>
  <si>
    <t>Memberikan kesempatan sesuai dengan kompetensi dan kebutuhan perusahaan</t>
  </si>
  <si>
    <t>Mendapatkan CSR untuk pemberdayaan masyarakat sekitar</t>
  </si>
  <si>
    <t>Program CSR belum efektif untuk pemberdayaan masyarakat</t>
  </si>
  <si>
    <t>Pemerintah dan Regulator</t>
  </si>
  <si>
    <t>Mematuhi peraturan dan perundangan yang berlaku yang wajib dilakukan oleh pelaku industri</t>
  </si>
  <si>
    <t>Sudah dipatuhinya perundangan yang berlaku</t>
  </si>
  <si>
    <t>Semua perijinan dan sertifikasi diperbaharui</t>
  </si>
  <si>
    <t>Semua perijinan telah diperbaharui dan dimonitor berbasis teknologi</t>
  </si>
  <si>
    <t>Kondisi ekonomi nasional tidak berpengaruh pada operasional perusahaan</t>
  </si>
  <si>
    <t>Kondisi ekonomi nasional berpengaruh pada operasional perusahaan terutama kenaikan biaya</t>
  </si>
  <si>
    <t>Management</t>
  </si>
  <si>
    <t>Kinerja keuangan yang meningkat</t>
  </si>
  <si>
    <t>Penggunaan sumber daya yang belum efisien dan profit belum mencapai target</t>
  </si>
  <si>
    <t>Kinerja penjualan yang meningkat</t>
  </si>
  <si>
    <t>Kinerja penjualan perlu di tingkatkan secara signifikan</t>
  </si>
  <si>
    <t>Kinerja  proses yang lebih produktif dan efisien</t>
  </si>
  <si>
    <t>Biaya proses perlu ditingkatkan efektivitas dan efisiensinya</t>
  </si>
  <si>
    <t>Kinerja penjualan yang lebih agresif</t>
  </si>
  <si>
    <t>Program promosi dan penjualan kurang agresif dan cenderung konservatif</t>
  </si>
  <si>
    <t>Penerapan minimal order dalam penjualan</t>
  </si>
  <si>
    <t>Kinerja proses</t>
  </si>
  <si>
    <t>Tidak adanya minimal order penjualan sehingga proses produksi tidak efektif dan efisien</t>
  </si>
  <si>
    <t>Kinerja pengembangan produk dapat mengikuti kebutuhan dan harapan pasar</t>
  </si>
  <si>
    <t>Kinerja Pengembangan</t>
  </si>
  <si>
    <t>Pengembangan produk masih belum bisa terserap pasar</t>
  </si>
  <si>
    <t>Kondisi sosial dan politik nasional dan internasional tidak berpengaruh pada nilai tukar Rupiah terhadap Dollar</t>
  </si>
  <si>
    <t>Kenaikan nilai tukar rupiah berpengaruh pada kenaikan harga material</t>
  </si>
  <si>
    <t>Umur mesin tidak berpengaruh pada kinerja proses</t>
  </si>
  <si>
    <t>Umur mesin berpengaruh pada penurunan kinerja proses</t>
  </si>
  <si>
    <t>Peningkatan kinerja sumberdaya manusia</t>
  </si>
  <si>
    <t>Kompetensi Sumber Daya Manusia belum mencapai standar kompetensi</t>
  </si>
  <si>
    <t>Kinerja produksi mencapai target</t>
  </si>
  <si>
    <t>Kinerja produksi belum mencapai target terutama dari sisi kuantitas yang belum optimal dan efisiensi</t>
  </si>
  <si>
    <t>Kinerja perencanaan SCM akurat</t>
  </si>
  <si>
    <t>Perencanaan yang kurang baik menyebabkan peningkatan stock material, komponen dan barang jadi</t>
  </si>
  <si>
    <t>Hasil survey kepuasan pelanggan dapat menjadi feedback improvement</t>
  </si>
  <si>
    <t>Metode survey belum dapat menangkap kondisi aktual terkait kepuasan pelanggan</t>
  </si>
  <si>
    <t>Laporan akurat dan tepat waktu</t>
  </si>
  <si>
    <t>Transaksi SAP tidak real time dan belum konsisten</t>
  </si>
  <si>
    <t>Penggunaan SAP dan Aplikasi CINT-Intranet untuk memaksimalkan sistem informasi sudah optimal</t>
  </si>
  <si>
    <t>Sistem terintegrasi dan diimplementaskan dengan optimal</t>
  </si>
  <si>
    <t>Rencana penerapan SML SNI ISO 14001:2015</t>
  </si>
  <si>
    <t>Rencana penerapan SMK3 SNI ISO 45001:2018</t>
  </si>
  <si>
    <t>Penerapan ISO 9001 belum optimal</t>
  </si>
  <si>
    <t>Efektivitas dari struktur organisasi</t>
  </si>
  <si>
    <t>Jobdesk masih dalam proses penyesuaian terhadap struktur organisasi yang baru</t>
  </si>
  <si>
    <t>Operasional perusahaan berjalan sesuai GCG</t>
  </si>
  <si>
    <t>Legal / Kepatuhan</t>
  </si>
  <si>
    <t>Pelaksanaan GCG belum berjalan dengan baik</t>
  </si>
  <si>
    <t>Menjalankan ESG</t>
  </si>
  <si>
    <t>Program reduksi emisi CO2 belum berjalan</t>
  </si>
  <si>
    <t>Pemenuhan pada baku mutu air limbah sesuai target</t>
  </si>
  <si>
    <t>Program penghematan energi listrik dan air sudah sesuai target</t>
  </si>
  <si>
    <t>Program pengendalian waste sludge masih diatas target</t>
  </si>
  <si>
    <t>Program pengendalian kecelakaan kerja masih diatas target</t>
  </si>
  <si>
    <t>Tidak ada complain lingkungan dari masyarakat</t>
  </si>
  <si>
    <t>Jangka waktu pembayaran lebih panjang</t>
  </si>
  <si>
    <t>Pengelolaan Supplier/ Subkon</t>
  </si>
  <si>
    <t>Beberapa Supplier/ Subkon mempunyai DOH AP yang pendek</t>
  </si>
  <si>
    <t>Jangka waktu penerimaan piutang sesuai jadwal</t>
  </si>
  <si>
    <t>Beberapa Agen (DH) melakukakn pembayaran piutang tidak sesuai jadwal</t>
  </si>
  <si>
    <t>Asuransi</t>
  </si>
  <si>
    <t>Melaporkan secara cepat setiap kejadian atau perubahan terhadap object asuransi</t>
  </si>
  <si>
    <t>Pelaporan ke asuransi sudah baik</t>
  </si>
  <si>
    <t>Mampu menunjukkan bukti pengelolaan risiko terutama terkait lingkungan</t>
  </si>
  <si>
    <t>Pengelolaan resiko terkait lingkungan perlu ditingkatkan</t>
  </si>
  <si>
    <t>Lingkungan/ NGO / Satgas</t>
  </si>
  <si>
    <t>Tidak ada keluhan pencemaran limbah  dan polusi pada Lingkungan</t>
  </si>
  <si>
    <t xml:space="preserve">Masih terjadi complain oleh NGO, satgas ataupun instansi terkait akibat pengelolaan lingkungan yang kurang baik </t>
  </si>
  <si>
    <t>Meminimalisasi dampak jika terjadi kebakaran pada lingkungan sekitar</t>
  </si>
  <si>
    <t>Pemeriksaan APAR dan fasilitas hidran secara rutin</t>
  </si>
  <si>
    <t>Pelayanan Darurat</t>
  </si>
  <si>
    <t xml:space="preserve">Adanya SOP tanggap darurat </t>
  </si>
  <si>
    <t>Tersedia SOP tanggap darurat</t>
  </si>
  <si>
    <t>Pelatihan tanggap darurat secara reguler</t>
  </si>
  <si>
    <t>Jadwal pelatihan tanggap darurat dalam satu tahun</t>
  </si>
  <si>
    <t>Peralatan tanggap darurat</t>
  </si>
  <si>
    <t>Penyediaan peralatan tanggap darurat sesuai standar</t>
  </si>
  <si>
    <t>Informasi tanggap darurat</t>
  </si>
  <si>
    <t>Penyediaan info terkait dengan tanggap darurat dan selalu di update</t>
  </si>
  <si>
    <t>Koperasi</t>
  </si>
  <si>
    <t>Kerjasama usaha berjalan dengan baik dan meningkat</t>
  </si>
  <si>
    <t>Kerjama usaha dengan Koperasi tidak kompetitif</t>
  </si>
  <si>
    <t>Pembayaran tidak terlambat</t>
  </si>
  <si>
    <t>Pembayaran ke koperasi sesuai jangka waktu</t>
  </si>
  <si>
    <t>Karyawan Outsourcing</t>
  </si>
  <si>
    <t>Kerjasama outsourcing dengan perusahaan berjalan baik dan jangka panjang</t>
  </si>
  <si>
    <t>Kerjasama dengan mitra outsourcing yang berjalan baik</t>
  </si>
  <si>
    <t>Diangkat sebagai karyawan tetap</t>
  </si>
  <si>
    <t>Perusahaan tidak membutuhkan tambahan karyawan atau kompetensi yang tidak sesuai</t>
  </si>
  <si>
    <t>Bank/ Finance Coy</t>
  </si>
  <si>
    <t>Pembayaran kewajiban tepat waktu yang ditentukan serta memenuhi persyaratan yang ditentukan</t>
  </si>
  <si>
    <t>Perusahaan memenuhi kewajiban dan persyaratan sesuai yang ditentukan</t>
  </si>
  <si>
    <t>Mematuhi peraturan perundang-undangan</t>
  </si>
  <si>
    <t>Perusahaan telah mematuhi peraturan perundangan</t>
  </si>
  <si>
    <t>Peningkatan kerjasama financial dari yang sudah ada</t>
  </si>
  <si>
    <t>Peningkatan kerjasama financial sesuai dengan kebutuhan</t>
  </si>
  <si>
    <t>Transaksi perbankan berjalan baik dan lancar</t>
  </si>
  <si>
    <t>Transaksi perbankan berjalan dengan mudah dan cepat</t>
  </si>
  <si>
    <t>Forwarder</t>
  </si>
  <si>
    <t>Ketepatan dalam schedule loading</t>
  </si>
  <si>
    <t>Penambahan waktu tunggu trucking karena perubahan jadwal</t>
  </si>
  <si>
    <t xml:space="preserve">Proses pembayaran local charges on time        </t>
  </si>
  <si>
    <t>Keterlambatan pembayaran local charges</t>
  </si>
  <si>
    <t>Sekolah / Universitas</t>
  </si>
  <si>
    <t>Kebersediaan menjadi tempat Praktek Latihan Kerja</t>
  </si>
  <si>
    <t>Kerjasama dengan stake holder khususnya pendidikan</t>
  </si>
  <si>
    <t>Kantor Pajak</t>
  </si>
  <si>
    <t>Pelaporan pajak yang benar</t>
  </si>
  <si>
    <t>Tidak ada kasus kesalahan pelaporan perpajakan</t>
  </si>
  <si>
    <t>Pembayaran pajak yang benar dan tepat waktu</t>
  </si>
  <si>
    <t>Tidak ada kasus keterlambatan pembayaran perpajakan</t>
  </si>
  <si>
    <t>Bursa Efek</t>
  </si>
  <si>
    <t>Perusahaan transparan dalam akses informasi yang dibutuhkan</t>
  </si>
  <si>
    <t>Transparansi laporan sesuai peraturan yang berlaku</t>
  </si>
  <si>
    <t>Kewajiban pelaporan tidak terlambat</t>
  </si>
  <si>
    <t xml:space="preserve">Terjadi keterlambatan pelaporan ke bursa </t>
  </si>
  <si>
    <t>OJK</t>
  </si>
  <si>
    <t>Mematuhi Peraturan OJK</t>
  </si>
  <si>
    <t>Perusahaan sudah mematuhi Peraturan OJK</t>
  </si>
  <si>
    <t>Cimahi, 1 Desember 2022</t>
  </si>
  <si>
    <t>(Direktur)</t>
  </si>
  <si>
    <t>CMS</t>
  </si>
  <si>
    <t>ISU INTERNAL/EKSTERNAL STRATEGIS 2024</t>
  </si>
  <si>
    <t>Perencanaan produksi yang membaik berdampak terkendalinya stock material, komponen dan barang jadi</t>
  </si>
  <si>
    <t>V</t>
  </si>
  <si>
    <t>Kurangnya kompetensi SDM</t>
  </si>
  <si>
    <t>Cost redustion yang berjalan di CINT</t>
  </si>
  <si>
    <t>Adanya leadtime pembuatan PO sd PO diterima Supplier</t>
  </si>
  <si>
    <t>Leadtime permintaan material yang terlalu singkat</t>
  </si>
  <si>
    <t>Permintaan pembelian yang dilakukan mendadak</t>
  </si>
  <si>
    <t>Komitmen pembayaran dengan supplier</t>
  </si>
  <si>
    <t>Single Supplier karena Spesifikasi yang diminta khusus CINT</t>
  </si>
  <si>
    <t>Pemantauan kedatangan Material dan Sub Material</t>
  </si>
  <si>
    <t>Forecast kebutuhan Barang yang saat ini tidak lagi dilakukan</t>
  </si>
  <si>
    <t>Real Stock vs Stock tercatat di SAP berbeda (menjadikan permintaan percepatan Pengiriman)</t>
  </si>
  <si>
    <t>Informasi perubahan Spek yang mengakibatkan perbedaan harga</t>
  </si>
  <si>
    <t>Perencanaan tidak terintegrasi</t>
  </si>
  <si>
    <t>Kenaikan Harga Material</t>
  </si>
  <si>
    <t>Ketersediaan Material yang tidak mampu memenuhi kebutuhan CINT</t>
  </si>
  <si>
    <t>Minimal order Pembelian memberatkan CINT</t>
  </si>
  <si>
    <t>Bloking pengiriman dari Vendor</t>
  </si>
  <si>
    <t>Kenaikan Kurs memberatkan keuangan CINT</t>
  </si>
  <si>
    <t>Waktu proses produksi di vendor yang lama</t>
  </si>
  <si>
    <t>Terjadinya keterlambatan pembayaran ke vendor</t>
  </si>
  <si>
    <t>Permintaan forecast dari vendor minimal 3 bulanan</t>
  </si>
  <si>
    <t>Kaderisasi mulai berjalan berdasarkan promosi dan mutasi tahun 2022-2023</t>
  </si>
  <si>
    <t>Penerapan program Management Trainee sebagai percepatan kaderisasi</t>
  </si>
  <si>
    <t>Peningkatan kompetensi SDM melalui sertifikasi</t>
  </si>
  <si>
    <t>Penerapan Knowledge Management System</t>
  </si>
  <si>
    <t>Kerjasama harmonis LKS Bipartit (IOC, DKM, Koperasi, PUK, CSR)</t>
  </si>
  <si>
    <t>Penerapan ISO terintegrasi yang efektif</t>
  </si>
  <si>
    <t>Budgeting terhadap program yang terarah</t>
  </si>
  <si>
    <t>Kepatuhan legalitas lingkungan hidup dan perizinan lainnya</t>
  </si>
  <si>
    <t>Penerapan Payroll Integrated System</t>
  </si>
  <si>
    <t>Pemilu 2024 berdampak pada regulasi daerah (Perda, Permen, dll)</t>
  </si>
  <si>
    <t>Perubahan regulasi ketenagakerjaan (penetapan UMK, pemagangan, dll)</t>
  </si>
  <si>
    <t>Perubahan regulasi lingkungan hidup dan penerapan perizinan secara online yang belum optimal menghambat percepatan persetujuan perizinan</t>
  </si>
  <si>
    <t>Perkembangan teknologi AI untuk pengembangan Human Capital dan kompetensi teknis</t>
  </si>
  <si>
    <t>Ketersediaan SDM mayoritas Gen Z sehingga perlu program SDM (rekrutasi, pelatihan, dll) yang berbeda</t>
  </si>
  <si>
    <t>STRENGTH</t>
  </si>
  <si>
    <t>BOBOT</t>
  </si>
  <si>
    <t>% BOBOT</t>
  </si>
  <si>
    <t>RATING</t>
  </si>
  <si>
    <t>SCORE</t>
  </si>
  <si>
    <t>Bobot</t>
  </si>
  <si>
    <t>Persepsi nilai pengaruh atribut secara umum terhadap pencapaian target perusahaan</t>
  </si>
  <si>
    <t>Nilai</t>
  </si>
  <si>
    <t>Statement</t>
  </si>
  <si>
    <t>Deskripsi</t>
  </si>
  <si>
    <t>Tidak berpengaruh</t>
  </si>
  <si>
    <t>Tidak memberikan dampak pada percepatan atau perlambatan pencapaian target</t>
  </si>
  <si>
    <t>Kurang berpengaruh</t>
  </si>
  <si>
    <t>Tidak memberikan dampak secara langsung kepada pencapaian target</t>
  </si>
  <si>
    <t>Cukup berpengaruh</t>
  </si>
  <si>
    <t>Memberikan dampak secara langsung tetapi cukup signifikan</t>
  </si>
  <si>
    <t>Sangat berpengaruh</t>
  </si>
  <si>
    <t>Memberikan dampak langsung sangat besar pada pencapaian target</t>
  </si>
  <si>
    <t>Persen Bobot</t>
  </si>
  <si>
    <t>Bobot per atribut  dibagi dengan total bobot dalam satu kategori</t>
  </si>
  <si>
    <t>Rating</t>
  </si>
  <si>
    <t>Persepsi nilai performance setiap atribut, nilai rating positive untuk Strength dan Opportunity serta negative untuk Weakness dan Threat</t>
  </si>
  <si>
    <t xml:space="preserve">  1 atau -1</t>
  </si>
  <si>
    <t>Kecil</t>
  </si>
  <si>
    <t>Performance saat ini tidak memberikan pengaruh terhadap pencapaian target</t>
  </si>
  <si>
    <t xml:space="preserve">  2 atau -2</t>
  </si>
  <si>
    <t>Sedang / cukup</t>
  </si>
  <si>
    <t>Performance saat ini cukup memberikan pengaruh terhadap pencapaian target</t>
  </si>
  <si>
    <t xml:space="preserve">  3 atau -3</t>
  </si>
  <si>
    <t>Besar</t>
  </si>
  <si>
    <t>Performance saat ini  memberikan pengaruh besar terhadap pencapaian target</t>
  </si>
  <si>
    <t xml:space="preserve">  4 atau -4</t>
  </si>
  <si>
    <t>Sangat besar</t>
  </si>
  <si>
    <t>Performance saat ini memberikan pengaruh sangat besar terhadap pencapaian target</t>
  </si>
  <si>
    <t xml:space="preserve"> </t>
  </si>
  <si>
    <t>Score</t>
  </si>
  <si>
    <t>Perkalian antara persen bobot dengan Rating masing-masing atribut</t>
  </si>
  <si>
    <t>Grand Total</t>
  </si>
  <si>
    <t>SUM</t>
  </si>
  <si>
    <t>SWOT</t>
  </si>
  <si>
    <t>WEAKNESS</t>
  </si>
  <si>
    <t>OPORTUNITY</t>
  </si>
  <si>
    <t>THREAT</t>
  </si>
  <si>
    <t>POSITIF</t>
  </si>
  <si>
    <t>NEGATIF</t>
  </si>
  <si>
    <t>KOORDINAT</t>
  </si>
  <si>
    <t>INTERNAL</t>
  </si>
  <si>
    <t>EXTERNAL</t>
  </si>
  <si>
    <t>OPPORTUNITY</t>
  </si>
  <si>
    <t>PERTUMBUHAN PASAR TINGGI</t>
  </si>
  <si>
    <t>KUADRAN</t>
  </si>
  <si>
    <t>LUAS</t>
  </si>
  <si>
    <t>PRIORITAS STRATEGI</t>
  </si>
  <si>
    <t>II</t>
  </si>
  <si>
    <t>STABILITY</t>
  </si>
  <si>
    <t>EXPANSION</t>
  </si>
  <si>
    <t>I</t>
  </si>
  <si>
    <t>Kuadran I</t>
  </si>
  <si>
    <t>Kuadran II</t>
  </si>
  <si>
    <t>Kuadran III</t>
  </si>
  <si>
    <t>Kuadran IV</t>
  </si>
  <si>
    <t>PERSAINGAN LEMAH</t>
  </si>
  <si>
    <t>PERSAINGAN KUAT</t>
  </si>
  <si>
    <t>III</t>
  </si>
  <si>
    <t>RETRENCHMENT</t>
  </si>
  <si>
    <t>COMBINATION</t>
  </si>
  <si>
    <t>IV</t>
  </si>
  <si>
    <t>PERTUMBUHAN PASAR RENDAH</t>
  </si>
  <si>
    <t>F-MSD/12</t>
  </si>
  <si>
    <t>SO</t>
  </si>
  <si>
    <t>ST</t>
  </si>
  <si>
    <t>WO</t>
  </si>
  <si>
    <t>WT</t>
  </si>
  <si>
    <t>SO1</t>
  </si>
  <si>
    <t>WO1</t>
  </si>
  <si>
    <t>SO2</t>
  </si>
  <si>
    <t>WO2</t>
  </si>
  <si>
    <t>SO3</t>
  </si>
  <si>
    <t>WO3</t>
  </si>
  <si>
    <t>SO4</t>
  </si>
  <si>
    <t>WO4</t>
  </si>
  <si>
    <t>Meningkatkan kinerja penjualan ekspor</t>
  </si>
  <si>
    <t>SO5</t>
  </si>
  <si>
    <t>WO5</t>
  </si>
  <si>
    <t>SO6</t>
  </si>
  <si>
    <t>W06</t>
  </si>
  <si>
    <t>SO7</t>
  </si>
  <si>
    <t>ST1</t>
  </si>
  <si>
    <t>WT1</t>
  </si>
  <si>
    <t>ST2</t>
  </si>
  <si>
    <t>WT2</t>
  </si>
  <si>
    <t>ST3</t>
  </si>
  <si>
    <t>WT3</t>
  </si>
  <si>
    <t>ST4</t>
  </si>
  <si>
    <t>WT4</t>
  </si>
  <si>
    <t>ST5</t>
  </si>
  <si>
    <t>WT5</t>
  </si>
  <si>
    <t>ST6</t>
  </si>
  <si>
    <t>WT6</t>
  </si>
  <si>
    <t>WO7</t>
  </si>
  <si>
    <t>SO8</t>
  </si>
  <si>
    <t>WO8</t>
  </si>
  <si>
    <t>Mempertahankan kinerja jaringan pemasaran agar tetap maksimal</t>
  </si>
  <si>
    <t>ST7</t>
  </si>
  <si>
    <t>ST8</t>
  </si>
  <si>
    <t>Komunikasi yang baik dengan para vendor (stakeholders)</t>
  </si>
  <si>
    <t>WT7</t>
  </si>
  <si>
    <t>Karyawan</t>
  </si>
  <si>
    <t>Customer</t>
  </si>
  <si>
    <t>Masih terbukanya wilayah pemasaran baru yang selama ini belum tersentuh, baik untuk pemasaran lokal atau internasional</t>
  </si>
  <si>
    <t xml:space="preserve">Adanya perubahan Regulasi terkait dengan Penggunaan bahan bakar industri yang ramah lingkungan </t>
  </si>
  <si>
    <t xml:space="preserve">Kebijakan pemerintah terkait pemberian insentif pada produk yang sudah memiliki sertifikasi TKDN </t>
  </si>
  <si>
    <t>Permintaan produk customize dari konsumen cenderung meningkat dan cukup banyak</t>
  </si>
  <si>
    <t>Masyarakat</t>
  </si>
  <si>
    <t>Pemegang saham</t>
  </si>
  <si>
    <t>CSR untuk masyarakat sekitar</t>
  </si>
  <si>
    <t>Mempertahankan keunggulan kualitas produk CINT</t>
  </si>
  <si>
    <t>SO9</t>
  </si>
  <si>
    <t>Perencanaan dan pengelolaan SDM yang baik</t>
  </si>
  <si>
    <t>Penyesuaian dengan cepat terhadap perubahan regulasi</t>
  </si>
  <si>
    <t>WT8</t>
  </si>
  <si>
    <t>Sum of IN</t>
  </si>
  <si>
    <t>Values</t>
  </si>
  <si>
    <t>Sum of EKS</t>
  </si>
  <si>
    <t>Adanya perubahan Regulasi terkait dengan Penggunaan bahan bakar industri yang ramah lingkungan  Total</t>
  </si>
  <si>
    <t>CSR untuk masyarakat sekitar Total</t>
  </si>
  <si>
    <t>Kebijakan pemerintah terkait pemberian insentif pada produk yang sudah memiliki sertifikasi TKDN  Total</t>
  </si>
  <si>
    <t>Masih terbukanya wilayah pemasaran baru yang selama ini belum tersentuh, baik untuk pemasaran lokal atau internasional Total</t>
  </si>
  <si>
    <t>Permintaan produk customize dari konsumen cenderung meningkat dan cukup banyak Total</t>
  </si>
  <si>
    <t>Potensi kebutuhan Alkes di tahun 2024 yang besar Total</t>
  </si>
  <si>
    <t>Sum of S</t>
  </si>
  <si>
    <t>Sum of W</t>
  </si>
  <si>
    <t>Sum of O</t>
  </si>
  <si>
    <t>Sum of T</t>
  </si>
  <si>
    <t>Total</t>
  </si>
  <si>
    <t>Pemerintah</t>
  </si>
  <si>
    <t>Kepatuhan terhadap regulasi yang berlaku</t>
  </si>
  <si>
    <t>Manajemen</t>
  </si>
  <si>
    <t>Meningkatkan kinerja keuangan termasuk efisiensi, efektifitas dan cost reduction</t>
  </si>
  <si>
    <t>WT9</t>
  </si>
  <si>
    <t>TH. 2025</t>
  </si>
  <si>
    <t>Downtime/kerusakan mesin minimal</t>
  </si>
  <si>
    <t>PT. CHITOSE INTERNASIONAL TBK.</t>
  </si>
  <si>
    <t>Pengiriman pesanan tepat waktu</t>
  </si>
  <si>
    <t>Produk CINT sudah tersertifikasi TKDN dan SNI</t>
  </si>
  <si>
    <t>Peningkatan penjualan melalui segmentasi baru</t>
  </si>
  <si>
    <t>Mempertahankan kualitas produk Chitose</t>
  </si>
  <si>
    <t>Produk yang dipasarkan ke Pemerintahan sudah tersertifikasi TKDN dan SNI</t>
  </si>
  <si>
    <t>Jumlah gagal G2 akibat mesin chrome lebih dari 0,2%</t>
  </si>
  <si>
    <t>CINT menaati perubahan tarif PPN</t>
  </si>
  <si>
    <t>Pergeseran Pasar</t>
  </si>
  <si>
    <t>Sumber Daya Mesin</t>
  </si>
  <si>
    <t>Sumber Daya Manusia</t>
  </si>
  <si>
    <t>STRATEGI 2025</t>
  </si>
  <si>
    <t>Perencanaan program kaderisasi karyawan</t>
  </si>
  <si>
    <t>SO10</t>
  </si>
  <si>
    <t>Kepatuhan terhadap regulasi pemerintah</t>
  </si>
  <si>
    <t>Perencanaan produksi yang lebih akurat</t>
  </si>
  <si>
    <t>Multiskill karyawan belum terukur secara komprehensif</t>
  </si>
  <si>
    <t>Vendor/Supplier</t>
  </si>
  <si>
    <t>Peningkatkan kinerja, efisiensi, dan daya saing perusahaan</t>
  </si>
  <si>
    <t>Multiskill teknis dapat terukur secara komprehensif</t>
  </si>
  <si>
    <t>Tidak ada keterlambatan pembayaran</t>
  </si>
  <si>
    <t>Budaya Kaizen konsisten diimplementasikan di lingkungan Chitose</t>
  </si>
  <si>
    <t>Mempertahankan pengelolaan lingkungan</t>
  </si>
  <si>
    <t>Pembagian dividen lebih baik dari tahun sebelumnya</t>
  </si>
  <si>
    <t>Penurunan dividen</t>
  </si>
  <si>
    <t>Zero accident</t>
  </si>
  <si>
    <t>Terjadi kecelakaan kerja 6 kali di tahun 2024</t>
  </si>
  <si>
    <t>Pemenuhan order dapat sesuai dengan yang disepakati</t>
  </si>
  <si>
    <t>Karir mapping belum terencana dengan baik</t>
  </si>
  <si>
    <t>Kesempatan pengembangan karir</t>
  </si>
  <si>
    <t>Proses pengujian lebih cepat dan akurat</t>
  </si>
  <si>
    <t xml:space="preserve">Keterlambatan pembayaran ke vendor </t>
  </si>
  <si>
    <t>Produk CINT mudah dijangkau</t>
  </si>
  <si>
    <r>
      <t xml:space="preserve">Spareparts </t>
    </r>
    <r>
      <rPr>
        <i/>
        <sz val="11"/>
        <color theme="1"/>
        <rFont val="Calibri"/>
        <family val="2"/>
        <scheme val="minor"/>
      </rPr>
      <t>discontinue</t>
    </r>
    <r>
      <rPr>
        <sz val="11"/>
        <color theme="1"/>
        <rFont val="Calibri"/>
        <family val="2"/>
        <scheme val="minor"/>
      </rPr>
      <t xml:space="preserve"> pada mesin tertentu</t>
    </r>
  </si>
  <si>
    <t>Tersedianya material import dari China yang lebih murah dengan volume banyak</t>
  </si>
  <si>
    <t>Integrasi data DH dan induk</t>
  </si>
  <si>
    <t>COGS per produk bisa ditarik langsung dari SAP</t>
  </si>
  <si>
    <t>Dasar Perhitungan Actual Cost di SAP untuk masing masing produk masih menggunakan metode distribusi biaya</t>
  </si>
  <si>
    <t>Kenaikan Pajak Pertambahan Nilai menjadi 12%</t>
  </si>
  <si>
    <t>Penjualan Produk Chitose melalui e-commerce Tokopedia &amp; Platform jual beli pemerintah</t>
  </si>
  <si>
    <t>Manajemen penataan gudang FG dengan baik dan didukung dengan digitalisasi system pencarian barang</t>
  </si>
  <si>
    <t>Material import menjadi alternatif produk dengan mengoptimalkan Kapasitas Produksi sehingga GP tetap maksimal</t>
  </si>
  <si>
    <t>Manajemen gudang Finish Goods belum tertata dengan baik</t>
  </si>
  <si>
    <t>Kenaikan APBN pendidikan 11,5%  tahun 2025</t>
  </si>
  <si>
    <t>Dapat memenuhi permintaan Alkes sesuai kebutuhan customer</t>
  </si>
  <si>
    <t>CINT berpartisipasi dalam Program Tanggung Jawab Sosial Perusahaan (CSR) untuk masyarakat sekitar</t>
  </si>
  <si>
    <t>Peluang CINT dapat memenuhi kebutuhan furniture di instansi pendidikan</t>
  </si>
  <si>
    <t>Autonomus maintenance belum diimplementasikan ke seluruh line produksi</t>
  </si>
  <si>
    <t>Harga produk Chitose lebih murah dari brand lain</t>
  </si>
  <si>
    <t>Masih ada selisih stock antara SAP dengan Fisik</t>
  </si>
  <si>
    <t>Tidak ada standard packing pengiriman material dari supplier</t>
  </si>
  <si>
    <t>Keterbukaan supplier dalam meningkatkan kemampuan dan kualitas sesuai standar CINT</t>
  </si>
  <si>
    <t>Dapat memenuhi permintaan CINT sesuai standar yang ditetapkan</t>
  </si>
  <si>
    <t>Belum ditetapkan angka kapasitas produksi real</t>
  </si>
  <si>
    <t>CINT menetapkan standard packing material</t>
  </si>
  <si>
    <t>Masih adanya single supplier</t>
  </si>
  <si>
    <t>Penerapan aplikasi Core Tax Administration System dalam sistem perpajakan</t>
  </si>
  <si>
    <t>Coretax dapat terintegrasi dengan SAP serta meminimalisir kesalahan pajak</t>
  </si>
  <si>
    <t>Spareparts discontinue pada mesin tertentu</t>
  </si>
  <si>
    <t>Harga Produk Chitose lebih mahal dibandingkan dengan brand lain</t>
  </si>
  <si>
    <t>Titik A</t>
  </si>
  <si>
    <t>Titik B</t>
  </si>
  <si>
    <t>Titik C</t>
  </si>
  <si>
    <t>Titik D</t>
  </si>
  <si>
    <t>X</t>
  </si>
  <si>
    <t>Y</t>
  </si>
  <si>
    <t>Kuadran</t>
  </si>
  <si>
    <t>1
GROWTH 
Konsentrasi melalui integrasi vertikal</t>
  </si>
  <si>
    <t>2.
Konsentrasi melalui Integrasi Horizontal</t>
  </si>
  <si>
    <r>
      <t xml:space="preserve">3.
RETRENCHMENT
</t>
    </r>
    <r>
      <rPr>
        <i/>
        <sz val="11"/>
        <color theme="1"/>
        <rFont val="Calibri"/>
        <family val="2"/>
        <scheme val="minor"/>
      </rPr>
      <t>Turn around</t>
    </r>
  </si>
  <si>
    <t>4.
STABILITY
Hati-hati</t>
  </si>
  <si>
    <t>5.
Konsentrasi melalui Integrasi Horizontal
STABILITY
Tak ada perubahan profit strategi</t>
  </si>
  <si>
    <r>
      <t xml:space="preserve">6.
RETRENCHMENT
</t>
    </r>
    <r>
      <rPr>
        <i/>
        <sz val="11"/>
        <color theme="1"/>
        <rFont val="Calibri"/>
        <family val="2"/>
        <scheme val="minor"/>
      </rPr>
      <t>Captive Company atau Divestment</t>
    </r>
  </si>
  <si>
    <t>7.
GROWTH 
Diversifikasi Konsentrik</t>
  </si>
  <si>
    <t>8.
GROWTH
Diversifikasi Konglomerat</t>
  </si>
  <si>
    <t>9. RETRENCHMENT
Bangkrut atau Likuidasi</t>
  </si>
  <si>
    <t>Negoisasi dengan supplier untuk mendapatkan harga kompetitif</t>
  </si>
  <si>
    <t>WT10</t>
  </si>
  <si>
    <t>Koordinat</t>
  </si>
  <si>
    <t>Angka</t>
  </si>
  <si>
    <t>Kaizen</t>
  </si>
  <si>
    <t>Tidak ada komplain pelanggan</t>
  </si>
  <si>
    <t>Masih ada komplain pelanggan terkait produk CINT</t>
  </si>
  <si>
    <t>Pemenuhan order cukup lama</t>
  </si>
  <si>
    <t>CINT belum dapat memenuhi permintaan pasar terhadap produk alat kesehatan</t>
  </si>
  <si>
    <t>Kenaikan upah sesuai kinerja</t>
  </si>
  <si>
    <t>Penyesuaian upah berdasarkan kinerja belum ditetapkan</t>
  </si>
  <si>
    <t>Belum disiplin dalam penggunaan APD</t>
  </si>
  <si>
    <t>Karyawan disiplin dalam penggunaan APD</t>
  </si>
  <si>
    <t>Material unmoving menjadi produk yang diterima pasar</t>
  </si>
  <si>
    <t>Budaya Kaizen selalu diterapkan di lingkungan PT CINT</t>
  </si>
  <si>
    <t xml:space="preserve">Modernisasi alat uji kualitas </t>
  </si>
  <si>
    <t>Produk knockdown menjadi alternatif efisiensi biaya pengiriman &amp; packaging</t>
  </si>
  <si>
    <t xml:space="preserve">Perubahan produk jadi dari fix menjadi knockdown </t>
  </si>
  <si>
    <t>Inventory finish good slow dan unmoving tinggi</t>
  </si>
  <si>
    <t>Turn over stock semua kategori finish good tinggi</t>
  </si>
  <si>
    <t>Investasi sarana &amp; prasarana digunakan secara maksimal</t>
  </si>
  <si>
    <t xml:space="preserve">Menurunkan jumlah kegagalan G2 mesin chrome </t>
  </si>
  <si>
    <t>31,9% karyawan sudah memasuki usia pensiun</t>
  </si>
  <si>
    <t>Percepatan kaderisasi dan transfer of skill karyawan</t>
  </si>
  <si>
    <t>Tersedianya vendor pembanding dengan kualifikasi lebih baik dari vendor yang ada</t>
  </si>
  <si>
    <t>Memberikan dampak positif pada kinerja perusahaan</t>
  </si>
  <si>
    <t xml:space="preserve">Investasi mesin baru </t>
  </si>
  <si>
    <t>Strategi pemasaran digital menggunakan Search Engine Optimization (SEO)</t>
  </si>
  <si>
    <t>Meningkatkan peringkat website dan brand awareness CINT di situs web dari hasil pencarian</t>
  </si>
  <si>
    <t>Implementasi Direct Holding Instegrated System (DHIS)</t>
  </si>
  <si>
    <t>DOH AR &amp; AP sesuai budget</t>
  </si>
  <si>
    <t>Ketepatan dalam pengambilan keputusan dan perencanaan</t>
  </si>
  <si>
    <t>Tidak ada selisih stock</t>
  </si>
  <si>
    <t>Penerapan sistem manajemen terintegrasi dan program digitalisasi dalam proses bisnis</t>
  </si>
  <si>
    <t>Pemanfaatan raw material unmoving</t>
  </si>
  <si>
    <t>Persepsi pelanggan diindex 3,84 dari 4 terhadap kenyamanan &amp; ketahanan produk Chitose</t>
  </si>
  <si>
    <t>Belum tercapainya DOH AR dan AP di tahun 2024</t>
  </si>
  <si>
    <t xml:space="preserve">Tidak ada komplain pencemaran lingkungan </t>
  </si>
  <si>
    <t>Cash flow operation belum stabil di posisi positif</t>
  </si>
  <si>
    <t>Cash flow operation positif</t>
  </si>
  <si>
    <t>Terbukanya pasar baru untuk alat kesehatan manusia di pasar swasta, alkes hewan, penjualan furnitur dengan interior design, serta perluasan pasar ke Middle East yang menerapkan Eco-Friendly.</t>
  </si>
  <si>
    <t>Optimalisasi layout dan pengelolaan gudang FG</t>
  </si>
  <si>
    <t>Pelaksanaan audit stock dan rekonsiliasi secara berkala</t>
  </si>
  <si>
    <t>Optimalisasi ISO terintegrasi dan Pengembangan program digitalisasi</t>
  </si>
  <si>
    <t>Konsisten dalam penerapan ESG &amp; Kaizen dalam perbaikan sistem</t>
  </si>
  <si>
    <t>Pengelolaan perencanaan produksi, asset dan keuangan yang baik</t>
  </si>
  <si>
    <t>Peningkatan skill karyawan dengan pelatihan yang berkelanjutan</t>
  </si>
  <si>
    <t>Ekspansi pasar melalui e-commerse &amp; digital marketing</t>
  </si>
  <si>
    <t>Kolaborasi penjualan produk dengan Desainer Interior</t>
  </si>
  <si>
    <t>Penerapan program autonomus maintenance ke seluruh line</t>
  </si>
  <si>
    <t>Mempertahankan program sampling &amp; stock opname</t>
  </si>
  <si>
    <t>Penerapan kaizen dalam perbaikan sistem</t>
  </si>
  <si>
    <t>Pengelolaan produksi dan subcon yang lebih efisien</t>
  </si>
  <si>
    <t xml:space="preserve">Mempertahankan kualitas produk </t>
  </si>
  <si>
    <t>Pemanfaatan teknologi informasi dan komunikasi untuk meningkatkan hubungan dengan stakeholders</t>
  </si>
  <si>
    <t>Konsisten dalam penerpaan ISO Integrasi</t>
  </si>
  <si>
    <t>Peningkatan efektifitas sarana &amp; prasarana  produksi</t>
  </si>
  <si>
    <t>Penerapan autonomus maintenance ke seluruh line produksi</t>
  </si>
  <si>
    <t>Penerapan kewajiban APD untuk seluruh karyawan</t>
  </si>
  <si>
    <t>Mencari alternative supplier dengan harga kompetitif, kualitas baik, leadtime cepat</t>
  </si>
  <si>
    <t xml:space="preserve">Pengelolaan kinerja keuangan </t>
  </si>
  <si>
    <t>Penambahan sertifikasi produk untuk menaikan nilai jual produk</t>
  </si>
  <si>
    <t>Penjualan produk memanfaatkan e-commerse sesuai dengan pasar masing-masing</t>
  </si>
  <si>
    <t>WO9</t>
  </si>
  <si>
    <t>WO10</t>
  </si>
  <si>
    <t>Konsisten pelaksanaan program CSR untuk masyarakat sekitar</t>
  </si>
  <si>
    <t>Ketepatan realisasi produksi terhadap APS 100%</t>
  </si>
  <si>
    <t>SO11</t>
  </si>
  <si>
    <t>Meningkatkan kinerja penjualan Alkes dari sektor Pemerintah dan Swasta</t>
  </si>
  <si>
    <t>Pengembangan produk ramah lingkungan yang dapat diterima pasar</t>
  </si>
  <si>
    <t>Pemanfaatan material import sebagai inovasi produk</t>
  </si>
  <si>
    <t>Memperkuat bagian R&amp;D dalam pengembangan produk baik lokal maupun import</t>
  </si>
  <si>
    <t>SO12</t>
  </si>
  <si>
    <t>KEY PERFORMANCE INDICATOR DEFINITION (Rating)</t>
  </si>
  <si>
    <t>Performance</t>
  </si>
  <si>
    <t>Mid Year Review</t>
  </si>
  <si>
    <t>Total 
KPI</t>
  </si>
  <si>
    <t>Performance Score of Achievement</t>
  </si>
  <si>
    <t>Performance Rating</t>
  </si>
  <si>
    <t>Perspective</t>
  </si>
  <si>
    <t>Strategic Objectives</t>
  </si>
  <si>
    <t>Strategic Measures</t>
  </si>
  <si>
    <t>Dept Contribution</t>
  </si>
  <si>
    <t>Trend</t>
  </si>
  <si>
    <t>Type</t>
  </si>
  <si>
    <t>Weight</t>
  </si>
  <si>
    <t>Target</t>
  </si>
  <si>
    <t>Actual</t>
  </si>
  <si>
    <t>Deviasi</t>
  </si>
  <si>
    <t>Final Score</t>
  </si>
  <si>
    <t>(a)</t>
  </si>
  <si>
    <t>(b)</t>
  </si>
  <si>
    <t>(c)</t>
  </si>
  <si>
    <t>(d)</t>
  </si>
  <si>
    <t>(d) = (c) : (b)</t>
  </si>
  <si>
    <t>(e) = (d) x (a)</t>
  </si>
  <si>
    <t>Finance</t>
  </si>
  <si>
    <t>F.1. Sales Growth</t>
  </si>
  <si>
    <t>Total Sales/ Tahun</t>
  </si>
  <si>
    <t>Maximize</t>
  </si>
  <si>
    <t>Lock</t>
  </si>
  <si>
    <t>F.2. Profitable Growth</t>
  </si>
  <si>
    <t>Gross Profit</t>
  </si>
  <si>
    <t>All Dept</t>
  </si>
  <si>
    <t>F.3. Cost Effectiveness</t>
  </si>
  <si>
    <t>Minimize</t>
  </si>
  <si>
    <t>Total Finance Perspective</t>
  </si>
  <si>
    <t>C.1. Customer Satisfaction</t>
  </si>
  <si>
    <t>Claim/Bulan (Rupiah)</t>
  </si>
  <si>
    <t>Min to Zero</t>
  </si>
  <si>
    <t>C.2. Customer Loyalty</t>
  </si>
  <si>
    <t>Customer melakukan pembelian ulang</t>
  </si>
  <si>
    <t>C.3. Innovative Products</t>
  </si>
  <si>
    <t>Total Internal Process Perspective</t>
  </si>
  <si>
    <t>Internal Process</t>
  </si>
  <si>
    <t>I.1. Production Quality</t>
  </si>
  <si>
    <t>Kegagalan G2/ bulan</t>
  </si>
  <si>
    <t>Komplain produk/ bulan</t>
  </si>
  <si>
    <t>I.2. Productivity</t>
  </si>
  <si>
    <t>Kapasitas Produksi Normal per hari</t>
  </si>
  <si>
    <t>Overall Equipment Efectivness (OEE)</t>
  </si>
  <si>
    <t>`</t>
  </si>
  <si>
    <t>I.4. Inventory Management</t>
  </si>
  <si>
    <t>Learning &amp; Growth</t>
  </si>
  <si>
    <t>L.1. Organization Capital</t>
  </si>
  <si>
    <t>Kaizen Strategis</t>
  </si>
  <si>
    <t>Keterlibatan Kaizen / Bulan</t>
  </si>
  <si>
    <t>L.2. System Capital</t>
  </si>
  <si>
    <t>L.3. Digitalization System</t>
  </si>
  <si>
    <t>Total Learning &amp; Growth Perspective</t>
  </si>
  <si>
    <t>Total Weight</t>
  </si>
  <si>
    <t xml:space="preserve">Review Performance Score Achievement </t>
  </si>
  <si>
    <t>KPI Rating</t>
  </si>
  <si>
    <t>Weight
(a)</t>
  </si>
  <si>
    <t>Target
 (b)</t>
  </si>
  <si>
    <t>YTD
(c)</t>
  </si>
  <si>
    <t>Score
(d=c:b)</t>
  </si>
  <si>
    <t>Final Score
(dxa)</t>
  </si>
  <si>
    <t>Others (Ad-hoc)</t>
  </si>
  <si>
    <t>Weighted</t>
  </si>
  <si>
    <t>Total Weighted</t>
  </si>
  <si>
    <t>KEY BEHAVIOR INDICATOR (BASED CHITOSE CORE VALUE)</t>
  </si>
  <si>
    <t>INTEGRITY</t>
  </si>
  <si>
    <t>PROFESSIONAL</t>
  </si>
  <si>
    <t>INNOVATION</t>
  </si>
  <si>
    <t>CUSTOMER FOCUS</t>
  </si>
  <si>
    <t>EXCELLENT</t>
  </si>
  <si>
    <t>AVERAGE CORE VALUES</t>
  </si>
  <si>
    <t>KBI RATING</t>
  </si>
  <si>
    <t>CORPORATE BALANCE SCORE CARD CINT 2024</t>
  </si>
  <si>
    <t>Full Year Review</t>
  </si>
  <si>
    <t>Jan</t>
  </si>
  <si>
    <t>Feb</t>
  </si>
  <si>
    <t>Mar</t>
  </si>
  <si>
    <t>Apr</t>
  </si>
  <si>
    <t>Unlock</t>
  </si>
  <si>
    <t>May</t>
  </si>
  <si>
    <t>&lt;-- Pilih Periode</t>
  </si>
  <si>
    <t>Jul</t>
  </si>
  <si>
    <t>Stabilize to Target</t>
  </si>
  <si>
    <t>KPI/Strategic Measures</t>
  </si>
  <si>
    <t>Satuan</t>
  </si>
  <si>
    <t>Aug</t>
  </si>
  <si>
    <t>Stabilize to Zero</t>
  </si>
  <si>
    <t>Sep</t>
  </si>
  <si>
    <t>MKT &amp; Sales, Busdev, E-Catalog, GlobSourch</t>
  </si>
  <si>
    <t>Milyard Rupiah</t>
  </si>
  <si>
    <t>Oct</t>
  </si>
  <si>
    <t>Akumulasi Gross Profit</t>
  </si>
  <si>
    <t xml:space="preserve">MKT &amp; Sales, Busdev, E-Catalog, GlobSourch, SCM, PRD, HCGA &amp; PCH </t>
  </si>
  <si>
    <t>Nov</t>
  </si>
  <si>
    <t xml:space="preserve">Net Profit Before Tax </t>
  </si>
  <si>
    <t>Dec</t>
  </si>
  <si>
    <t>Selling Expenses dari Total Penjualan</t>
  </si>
  <si>
    <t>%</t>
  </si>
  <si>
    <t>Achievement YTD</t>
  </si>
  <si>
    <t>GA Expenses</t>
  </si>
  <si>
    <t xml:space="preserve">Interest Expenses </t>
  </si>
  <si>
    <t>FIACO, PCH, MKT &amp; Sales, Busdev, GlobSourch</t>
  </si>
  <si>
    <t>Survey  kepuasan pelanggan per tahun</t>
  </si>
  <si>
    <t>Adm. MKT &amp; Sales, MKT Sisdev, CMS</t>
  </si>
  <si>
    <t>YTD</t>
  </si>
  <si>
    <t>Indeks kepuasan pelanggan per tahun</t>
  </si>
  <si>
    <t>Indeks</t>
  </si>
  <si>
    <t>MKT &amp; Sales, GlobSourch,
E-Catalog, Busdev,
QC, PRD</t>
  </si>
  <si>
    <t>Rupih</t>
  </si>
  <si>
    <t>MKT &amp; Sales, Busdev, GlobSourch</t>
  </si>
  <si>
    <t>Produk hasil pengembangan tahun 2024 dapat diserap pasar</t>
  </si>
  <si>
    <t>RND, MKT &amp; Sales, Busdev, GlobSourch</t>
  </si>
  <si>
    <t>Produk</t>
  </si>
  <si>
    <t>Pengembangan produk sesuai permintaan</t>
  </si>
  <si>
    <t>Simplifikasi material dan proses</t>
  </si>
  <si>
    <t>Total Customer Perspective</t>
  </si>
  <si>
    <t>PRD, QC, ENG, SCM</t>
  </si>
  <si>
    <t>PRD, QC, SCM, RND</t>
  </si>
  <si>
    <t>Complain</t>
  </si>
  <si>
    <t>PRD, ENG, HCGA, SCM</t>
  </si>
  <si>
    <t>Pcs</t>
  </si>
  <si>
    <t>ENG, PRD</t>
  </si>
  <si>
    <t>Kehadiran Karyawan</t>
  </si>
  <si>
    <t>I.3. Enviromental, Social, Governance</t>
  </si>
  <si>
    <t xml:space="preserve">Pencapaian Target Intensitas Energi </t>
  </si>
  <si>
    <t>(GJ/Pcs)</t>
  </si>
  <si>
    <t xml:space="preserve">Pencapaian Target Intensitas Emisi CO2 </t>
  </si>
  <si>
    <t>(ton CO2/Pcs)</t>
  </si>
  <si>
    <t xml:space="preserve">Pencapaian Target Intensitas Waste Water </t>
  </si>
  <si>
    <t>(M3/Pcs)</t>
  </si>
  <si>
    <t xml:space="preserve">Pencapaian Target Intensitas Solid Waste </t>
  </si>
  <si>
    <t>(ton/Pcs)</t>
  </si>
  <si>
    <t>Program Corporate Social Responsibility</t>
  </si>
  <si>
    <t>Total Inventory Single, Moving, Slow Moving</t>
  </si>
  <si>
    <t>MKT &amp; Sales, SCM, PCH, PRD</t>
  </si>
  <si>
    <t>Total Inventory Single, Unmoving</t>
  </si>
  <si>
    <t>Implementasi 5S &amp; K3</t>
  </si>
  <si>
    <t>Temuan</t>
  </si>
  <si>
    <t>Program Pengembangan Karyawan</t>
  </si>
  <si>
    <t>Pemenuhan GCG dan Kode Etik</t>
  </si>
  <si>
    <t>Sanksi</t>
  </si>
  <si>
    <t>Optimalisasi Aplikasi Sistem Managemen ISO Integrasi</t>
  </si>
  <si>
    <t>Temuan &amp; Ketepatan</t>
  </si>
  <si>
    <t>Pemenuhan/Kepatuhan pada Peraturan Perundangan yang berlaku</t>
  </si>
  <si>
    <t>Optimalisasi Program Digitalisasi</t>
  </si>
  <si>
    <t>Optimalisasi Robotik</t>
  </si>
  <si>
    <t>Financial</t>
  </si>
  <si>
    <t>Sales Konsol</t>
  </si>
  <si>
    <t>(dalam M)</t>
  </si>
  <si>
    <t>Total Sales/Tahun</t>
  </si>
  <si>
    <t>Jun</t>
  </si>
  <si>
    <t>Value</t>
  </si>
  <si>
    <t>Actual YTD</t>
  </si>
  <si>
    <t>% Achievement</t>
  </si>
  <si>
    <t>% YTD</t>
  </si>
  <si>
    <t>Total dari sales single</t>
  </si>
  <si>
    <t>% Ach</t>
  </si>
  <si>
    <t>Data dari Dir Adm.</t>
  </si>
  <si>
    <t>Net Profit Before Tax</t>
  </si>
  <si>
    <t>Selling Expense</t>
  </si>
  <si>
    <t>Direktorat</t>
  </si>
  <si>
    <t>Dir MKT &amp; SLS</t>
  </si>
  <si>
    <t>Dir BusDev</t>
  </si>
  <si>
    <t>Corporate</t>
  </si>
  <si>
    <t>GA Expense</t>
  </si>
  <si>
    <t>Dir Adm</t>
  </si>
  <si>
    <t>Actual %</t>
  </si>
  <si>
    <t>Dir Prod</t>
  </si>
  <si>
    <t>Interest Expense</t>
  </si>
  <si>
    <t>Data dari Dir Prod.</t>
  </si>
  <si>
    <t>in Rupiah</t>
  </si>
  <si>
    <t>Klaim/Bulan</t>
  </si>
  <si>
    <t>in Qty</t>
  </si>
  <si>
    <t>Komplain Produk</t>
  </si>
  <si>
    <t>Qty</t>
  </si>
  <si>
    <t>Keterlibatan Kaizen/Bulan</t>
  </si>
  <si>
    <t>Total temuan/bulan</t>
  </si>
  <si>
    <t>Total sanksi/bulan</t>
  </si>
  <si>
    <t>data dari HCGA</t>
  </si>
  <si>
    <t>Pemenuhan/Kepatuhan pada Peraturan Perundangan yang Berlaku</t>
  </si>
  <si>
    <t xml:space="preserve"> Program Digitalisasi</t>
  </si>
  <si>
    <t>Total Realisasi Program</t>
  </si>
  <si>
    <t>Qty Produk</t>
  </si>
  <si>
    <t>Hasil Pengembangan produk eksisting</t>
  </si>
  <si>
    <t>Meja belajar Sonoma (Dragon), KUMI CD</t>
  </si>
  <si>
    <t>Manabu AH Knock Down</t>
  </si>
  <si>
    <t>Echool Art 03</t>
  </si>
  <si>
    <t>% Achievement MTD</t>
  </si>
  <si>
    <t>% Achievement YTD</t>
  </si>
  <si>
    <t>Hasil Simplifikasi Komponen, material maupun produk</t>
  </si>
  <si>
    <t>Simplikasi H/F Board Multy bed, satu pipa untuk 3 alternati H/F : Indomedix, bosay, BD003)</t>
  </si>
  <si>
    <t>Simplikasi dalam proses Packing, 1 Packing terdiri dari satu set meja dan 1 set kursi, memudahkan dalam pengiriman, meningkatkan Isi angkutan (Menuurunkan ongkir)</t>
  </si>
  <si>
    <t>Jumlah Kegagalan G2 Internal</t>
  </si>
  <si>
    <t>Kapasitas Produksi Normal per Hari</t>
  </si>
  <si>
    <t>%  Achievement YTD</t>
  </si>
  <si>
    <t>Kehadiran karyawan</t>
  </si>
  <si>
    <t>in Milyar Rupiah</t>
  </si>
  <si>
    <t>Total Inventory Un Moving</t>
  </si>
  <si>
    <t>Peningkatan kompetensi teknis</t>
  </si>
  <si>
    <t>Target Training</t>
  </si>
  <si>
    <t>Data dari HCGA</t>
  </si>
  <si>
    <t>Kepatuhan GCG dan Kode Etik</t>
  </si>
  <si>
    <t>Optimalisasi sistem managemen ISO Integrasi</t>
  </si>
  <si>
    <t>Target ISO</t>
  </si>
  <si>
    <t>Target Temuan (Eksternal)</t>
  </si>
  <si>
    <t>Target Tepat Waktu (Internal - hari)</t>
  </si>
  <si>
    <t>Note</t>
  </si>
  <si>
    <t>Actual Temuan (Eksternal)</t>
  </si>
  <si>
    <t>Pencapaian Temuan Eksternal</t>
  </si>
  <si>
    <t>Actual Tepat Waktu  (Internal - hari)</t>
  </si>
  <si>
    <t>% Pencapaian Tepat Waktu</t>
  </si>
  <si>
    <t>OEE</t>
  </si>
  <si>
    <t>Actual Avaliability</t>
  </si>
  <si>
    <t>Actual Performance</t>
  </si>
  <si>
    <t>Actual Quality</t>
  </si>
  <si>
    <t>Actual OEE</t>
  </si>
  <si>
    <t>Dir Produksi</t>
  </si>
  <si>
    <t>Dir Sales MKT</t>
  </si>
  <si>
    <t>Juta Rupiah</t>
  </si>
  <si>
    <t xml:space="preserve">Strategi Inisiative </t>
  </si>
  <si>
    <t>Need Development</t>
  </si>
  <si>
    <t>Need Improvement</t>
  </si>
  <si>
    <t>Meet Requirement</t>
  </si>
  <si>
    <t>Outstanding</t>
  </si>
  <si>
    <t>Excellence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</si>
</sst>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-* #,##0_-;\-* #,##0_-;_-* &quot;-&quot;_-;_-@_-"/>
    <numFmt numFmtId="165" formatCode="0.0%"/>
    <numFmt numFmtId="166" formatCode="&quot;&gt; &quot;0%"/>
    <numFmt numFmtId="167" formatCode="&quot;Max &quot;0%"/>
    <numFmt numFmtId="168" formatCode="&quot;&lt;= &quot;0%"/>
    <numFmt numFmtId="169" formatCode="&quot;&gt;= &quot;0%"/>
    <numFmt numFmtId="170" formatCode="&quot;&lt; &quot;0%"/>
    <numFmt numFmtId="171" formatCode="&quot;Finance - How should we look to our shareholders? (&quot;General&quot;%)&quot;"/>
    <numFmt numFmtId="172" formatCode="#,##0.000_);\(#,##0.000\)"/>
    <numFmt numFmtId="173" formatCode="0.000"/>
    <numFmt numFmtId="174" formatCode="&quot;Finance - How should we look to our shareholders? - &quot;0%"/>
    <numFmt numFmtId="176" formatCode="0.0000"/>
    <numFmt numFmtId="178" formatCode="_(* #,##0_);_(* \(#,##0\);_(* &quot;-&quot;??_);_(@_)"/>
    <numFmt numFmtId="179" formatCode="&quot;Total Perspectives Weight - &quot;0%"/>
    <numFmt numFmtId="180" formatCode="_(* #,##0.000_);_(* \(#,##0.000\);_(* &quot;-&quot;??_);_(@_)"/>
  </numFmts>
  <fonts count="71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2"/>
      <color rgb="FF333333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1"/>
      <scheme val="minor"/>
    </font>
    <font>
      <b/>
      <sz val="11"/>
      <color theme="1"/>
      <name val="Arial Narrow"/>
      <family val="2"/>
    </font>
    <font>
      <sz val="24"/>
      <color rgb="FF00B050"/>
      <name val="Calibri"/>
      <family val="2"/>
      <charset val="1"/>
      <scheme val="minor"/>
    </font>
    <font>
      <sz val="11"/>
      <color rgb="FF00B050"/>
      <name val="Calibri"/>
      <family val="2"/>
      <charset val="1"/>
      <scheme val="minor"/>
    </font>
    <font>
      <sz val="48"/>
      <color theme="1"/>
      <name val="Calibri"/>
      <family val="2"/>
      <charset val="1"/>
      <scheme val="minor"/>
    </font>
    <font>
      <sz val="11"/>
      <color rgb="FF0070C0"/>
      <name val="Calibri"/>
      <family val="2"/>
      <charset val="1"/>
      <scheme val="minor"/>
    </font>
    <font>
      <sz val="24"/>
      <color rgb="FF0070C0"/>
      <name val="Calibri"/>
      <family val="2"/>
      <charset val="1"/>
      <scheme val="minor"/>
    </font>
    <font>
      <sz val="24"/>
      <color theme="7"/>
      <name val="Calibri"/>
      <family val="2"/>
      <charset val="1"/>
      <scheme val="minor"/>
    </font>
    <font>
      <sz val="11"/>
      <color theme="7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</font>
    <font>
      <b/>
      <sz val="2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4"/>
      <name val="Calibri"/>
      <family val="2"/>
      <scheme val="minor"/>
    </font>
    <font>
      <sz val="12"/>
      <name val="Calibri"/>
      <family val="2"/>
      <scheme val="minor"/>
    </font>
    <font>
      <sz val="8"/>
      <color theme="0"/>
      <name val="Calibri"/>
      <family val="2"/>
    </font>
    <font>
      <sz val="12"/>
      <color theme="1"/>
      <name val="Calibri"/>
      <family val="2"/>
    </font>
    <font>
      <sz val="12"/>
      <color indexed="8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1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 style="thin">
        <color indexed="64"/>
      </left>
      <right style="double">
        <color indexed="64"/>
      </right>
      <top/>
      <bottom style="double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999999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7" fillId="0" borderId="0"/>
    <xf numFmtId="164" fontId="51" fillId="0" borderId="0" applyFont="0" applyFill="0" applyBorder="0" applyAlignment="0" applyProtection="0"/>
    <xf numFmtId="0" fontId="13" fillId="0" borderId="0"/>
    <xf numFmtId="0" fontId="12" fillId="0" borderId="0"/>
    <xf numFmtId="43" fontId="51" fillId="0" borderId="0" applyFont="0" applyFill="0" applyBorder="0" applyAlignment="0" applyProtection="0"/>
    <xf numFmtId="0" fontId="58" fillId="0" borderId="0"/>
    <xf numFmtId="9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58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874">
    <xf numFmtId="0" fontId="0" fillId="0" borderId="0" xfId="0"/>
    <xf numFmtId="0" fontId="35" fillId="3" borderId="1" xfId="0" applyFont="1" applyFill="1" applyBorder="1" applyAlignment="1">
      <alignment vertical="center"/>
    </xf>
    <xf numFmtId="0" fontId="35" fillId="3" borderId="2" xfId="0" applyFont="1" applyFill="1" applyBorder="1" applyAlignment="1">
      <alignment vertical="center" wrapText="1"/>
    </xf>
    <xf numFmtId="0" fontId="35" fillId="3" borderId="5" xfId="0" applyFont="1" applyFill="1" applyBorder="1" applyAlignment="1">
      <alignment horizontal="center"/>
    </xf>
    <xf numFmtId="0" fontId="35" fillId="3" borderId="6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center" vertical="center" wrapText="1"/>
    </xf>
    <xf numFmtId="0" fontId="35" fillId="3" borderId="6" xfId="0" applyFont="1" applyFill="1" applyBorder="1" applyAlignment="1">
      <alignment horizontal="center" vertical="center" wrapText="1"/>
    </xf>
    <xf numFmtId="0" fontId="35" fillId="3" borderId="8" xfId="0" applyFont="1" applyFill="1" applyBorder="1" applyAlignment="1">
      <alignment horizontal="center" vertical="center"/>
    </xf>
    <xf numFmtId="0" fontId="35" fillId="3" borderId="5" xfId="0" applyFont="1" applyFill="1" applyBorder="1"/>
    <xf numFmtId="0" fontId="35" fillId="0" borderId="0" xfId="0" applyFont="1" applyAlignment="1">
      <alignment horizontal="center"/>
    </xf>
    <xf numFmtId="0" fontId="34" fillId="2" borderId="0" xfId="0" applyFont="1" applyFill="1"/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34" fillId="0" borderId="0" xfId="0" applyFont="1"/>
    <xf numFmtId="0" fontId="34" fillId="0" borderId="0" xfId="0" applyFont="1" applyAlignment="1">
      <alignment horizontal="left" vertical="top"/>
    </xf>
    <xf numFmtId="0" fontId="34" fillId="2" borderId="0" xfId="0" applyFont="1" applyFill="1" applyAlignment="1">
      <alignment horizontal="center"/>
    </xf>
    <xf numFmtId="0" fontId="34" fillId="0" borderId="0" xfId="0" applyFont="1" applyAlignment="1">
      <alignment horizontal="center"/>
    </xf>
    <xf numFmtId="0" fontId="35" fillId="3" borderId="1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35" fillId="3" borderId="3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right" vertical="center"/>
    </xf>
    <xf numFmtId="0" fontId="35" fillId="3" borderId="4" xfId="0" applyFont="1" applyFill="1" applyBorder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top" wrapText="1"/>
    </xf>
    <xf numFmtId="0" fontId="34" fillId="2" borderId="1" xfId="0" applyFont="1" applyFill="1" applyBorder="1" applyAlignment="1">
      <alignment horizontal="left" vertical="top" wrapText="1"/>
    </xf>
    <xf numFmtId="0" fontId="34" fillId="2" borderId="1" xfId="0" applyFont="1" applyFill="1" applyBorder="1" applyAlignment="1">
      <alignment horizontal="left" vertical="top"/>
    </xf>
    <xf numFmtId="0" fontId="34" fillId="2" borderId="9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4" fillId="2" borderId="9" xfId="0" applyFont="1" applyFill="1" applyBorder="1" applyAlignment="1">
      <alignment horizontal="center" vertical="top"/>
    </xf>
    <xf numFmtId="0" fontId="34" fillId="0" borderId="9" xfId="0" applyFont="1" applyBorder="1" applyAlignment="1">
      <alignment horizontal="left" vertical="top" wrapText="1"/>
    </xf>
    <xf numFmtId="0" fontId="34" fillId="0" borderId="9" xfId="0" applyFont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center"/>
    </xf>
    <xf numFmtId="0" fontId="34" fillId="2" borderId="6" xfId="0" applyFont="1" applyFill="1" applyBorder="1" applyAlignment="1">
      <alignment horizontal="center" vertical="top" wrapText="1"/>
    </xf>
    <xf numFmtId="0" fontId="34" fillId="2" borderId="6" xfId="0" applyFont="1" applyFill="1" applyBorder="1" applyAlignment="1">
      <alignment horizontal="left" vertical="top"/>
    </xf>
    <xf numFmtId="0" fontId="34" fillId="2" borderId="6" xfId="0" applyFont="1" applyFill="1" applyBorder="1" applyAlignment="1">
      <alignment horizontal="left" vertical="top" wrapText="1"/>
    </xf>
    <xf numFmtId="0" fontId="34" fillId="2" borderId="6" xfId="0" applyFont="1" applyFill="1" applyBorder="1" applyAlignment="1">
      <alignment horizontal="center" vertical="top"/>
    </xf>
    <xf numFmtId="0" fontId="34" fillId="0" borderId="6" xfId="0" applyFont="1" applyBorder="1"/>
    <xf numFmtId="0" fontId="0" fillId="2" borderId="6" xfId="0" applyFill="1" applyBorder="1"/>
    <xf numFmtId="0" fontId="34" fillId="0" borderId="6" xfId="0" applyFont="1" applyBorder="1" applyAlignment="1">
      <alignment horizontal="left" vertical="top"/>
    </xf>
    <xf numFmtId="0" fontId="34" fillId="0" borderId="6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center" vertical="center"/>
    </xf>
    <xf numFmtId="0" fontId="36" fillId="2" borderId="6" xfId="0" applyFont="1" applyFill="1" applyBorder="1" applyAlignment="1">
      <alignment horizontal="left" vertical="top"/>
    </xf>
    <xf numFmtId="0" fontId="36" fillId="0" borderId="6" xfId="0" applyFont="1" applyBorder="1" applyAlignment="1">
      <alignment horizontal="left" vertical="top"/>
    </xf>
    <xf numFmtId="0" fontId="36" fillId="0" borderId="6" xfId="0" applyFont="1" applyBorder="1" applyAlignment="1">
      <alignment vertical="center"/>
    </xf>
    <xf numFmtId="0" fontId="34" fillId="0" borderId="6" xfId="0" applyFont="1" applyBorder="1" applyAlignment="1">
      <alignment horizontal="center" vertical="top" wrapText="1"/>
    </xf>
    <xf numFmtId="0" fontId="36" fillId="0" borderId="6" xfId="0" applyFont="1" applyBorder="1" applyAlignment="1">
      <alignment horizontal="left" vertical="top" wrapText="1"/>
    </xf>
    <xf numFmtId="0" fontId="35" fillId="2" borderId="6" xfId="0" applyFont="1" applyFill="1" applyBorder="1" applyAlignment="1">
      <alignment horizontal="left" vertical="top"/>
    </xf>
    <xf numFmtId="0" fontId="33" fillId="2" borderId="6" xfId="0" applyFont="1" applyFill="1" applyBorder="1" applyAlignment="1">
      <alignment horizontal="center" vertical="center"/>
    </xf>
    <xf numFmtId="0" fontId="33" fillId="0" borderId="6" xfId="0" applyFont="1" applyBorder="1" applyAlignment="1">
      <alignment horizontal="left" vertical="top"/>
    </xf>
    <xf numFmtId="0" fontId="33" fillId="0" borderId="6" xfId="0" applyFont="1" applyBorder="1" applyAlignment="1">
      <alignment horizontal="left" vertical="center"/>
    </xf>
    <xf numFmtId="0" fontId="35" fillId="0" borderId="6" xfId="0" applyFont="1" applyBorder="1" applyAlignment="1">
      <alignment horizontal="left" vertical="top"/>
    </xf>
    <xf numFmtId="0" fontId="33" fillId="2" borderId="6" xfId="0" applyFont="1" applyFill="1" applyBorder="1" applyAlignment="1">
      <alignment horizontal="left" vertical="top"/>
    </xf>
    <xf numFmtId="0" fontId="33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left" vertical="center" wrapText="1"/>
    </xf>
    <xf numFmtId="0" fontId="34" fillId="2" borderId="9" xfId="0" applyFont="1" applyFill="1" applyBorder="1" applyAlignment="1">
      <alignment horizontal="center" vertical="top" wrapText="1"/>
    </xf>
    <xf numFmtId="0" fontId="35" fillId="2" borderId="9" xfId="0" applyFont="1" applyFill="1" applyBorder="1" applyAlignment="1">
      <alignment horizontal="left" vertical="top"/>
    </xf>
    <xf numFmtId="0" fontId="34" fillId="2" borderId="9" xfId="0" applyFont="1" applyFill="1" applyBorder="1" applyAlignment="1">
      <alignment horizontal="left" vertical="top"/>
    </xf>
    <xf numFmtId="0" fontId="33" fillId="0" borderId="9" xfId="0" applyFont="1" applyBorder="1" applyAlignment="1">
      <alignment horizontal="left" vertical="top"/>
    </xf>
    <xf numFmtId="0" fontId="33" fillId="2" borderId="1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top"/>
    </xf>
    <xf numFmtId="0" fontId="34" fillId="0" borderId="1" xfId="0" applyFont="1" applyBorder="1" applyAlignment="1">
      <alignment horizontal="left" vertical="top"/>
    </xf>
    <xf numFmtId="0" fontId="33" fillId="0" borderId="1" xfId="0" applyFont="1" applyBorder="1" applyAlignment="1">
      <alignment horizontal="left" vertical="top"/>
    </xf>
    <xf numFmtId="0" fontId="33" fillId="2" borderId="9" xfId="0" applyFont="1" applyFill="1" applyBorder="1" applyAlignment="1">
      <alignment horizontal="left" vertical="top"/>
    </xf>
    <xf numFmtId="0" fontId="34" fillId="0" borderId="6" xfId="0" applyFont="1" applyBorder="1" applyAlignment="1">
      <alignment horizontal="center" vertical="top"/>
    </xf>
    <xf numFmtId="0" fontId="32" fillId="0" borderId="6" xfId="0" applyFont="1" applyBorder="1" applyAlignment="1">
      <alignment horizontal="left" vertical="top"/>
    </xf>
    <xf numFmtId="0" fontId="32" fillId="0" borderId="9" xfId="0" applyFont="1" applyBorder="1" applyAlignment="1">
      <alignment horizontal="left" vertical="top"/>
    </xf>
    <xf numFmtId="0" fontId="32" fillId="2" borderId="1" xfId="0" applyFont="1" applyFill="1" applyBorder="1" applyAlignment="1">
      <alignment horizontal="left" vertical="top"/>
    </xf>
    <xf numFmtId="0" fontId="32" fillId="2" borderId="6" xfId="0" applyFont="1" applyFill="1" applyBorder="1" applyAlignment="1">
      <alignment horizontal="left" vertical="top"/>
    </xf>
    <xf numFmtId="0" fontId="32" fillId="0" borderId="6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0" fontId="31" fillId="0" borderId="6" xfId="0" applyFont="1" applyBorder="1" applyAlignment="1">
      <alignment horizontal="left" vertical="top"/>
    </xf>
    <xf numFmtId="0" fontId="31" fillId="0" borderId="9" xfId="0" applyFont="1" applyBorder="1" applyAlignment="1">
      <alignment horizontal="left" vertical="top"/>
    </xf>
    <xf numFmtId="0" fontId="35" fillId="3" borderId="3" xfId="0" applyFont="1" applyFill="1" applyBorder="1" applyAlignment="1">
      <alignment horizontal="center"/>
    </xf>
    <xf numFmtId="0" fontId="30" fillId="2" borderId="6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left" vertical="top"/>
    </xf>
    <xf numFmtId="0" fontId="30" fillId="0" borderId="6" xfId="0" applyFont="1" applyBorder="1" applyAlignment="1">
      <alignment horizontal="left" vertical="top"/>
    </xf>
    <xf numFmtId="0" fontId="29" fillId="2" borderId="6" xfId="0" applyFont="1" applyFill="1" applyBorder="1" applyAlignment="1">
      <alignment horizontal="center" vertical="center"/>
    </xf>
    <xf numFmtId="0" fontId="29" fillId="2" borderId="6" xfId="0" applyFont="1" applyFill="1" applyBorder="1" applyAlignment="1">
      <alignment horizontal="left" vertical="top"/>
    </xf>
    <xf numFmtId="0" fontId="30" fillId="0" borderId="9" xfId="0" applyFont="1" applyBorder="1" applyAlignment="1">
      <alignment horizontal="left" vertical="top"/>
    </xf>
    <xf numFmtId="0" fontId="30" fillId="2" borderId="9" xfId="0" applyFont="1" applyFill="1" applyBorder="1" applyAlignment="1">
      <alignment horizontal="left" vertical="top"/>
    </xf>
    <xf numFmtId="0" fontId="29" fillId="0" borderId="6" xfId="0" applyFont="1" applyBorder="1" applyAlignment="1">
      <alignment horizontal="left" vertical="top"/>
    </xf>
    <xf numFmtId="0" fontId="29" fillId="2" borderId="0" xfId="0" applyFont="1" applyFill="1" applyAlignment="1">
      <alignment horizontal="center" vertical="center"/>
    </xf>
    <xf numFmtId="0" fontId="0" fillId="2" borderId="0" xfId="0" applyFill="1"/>
    <xf numFmtId="0" fontId="35" fillId="0" borderId="8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 wrapText="1"/>
    </xf>
    <xf numFmtId="0" fontId="35" fillId="2" borderId="8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left" vertical="top" wrapText="1"/>
    </xf>
    <xf numFmtId="0" fontId="29" fillId="0" borderId="9" xfId="0" applyFont="1" applyBorder="1" applyAlignment="1">
      <alignment horizontal="left" vertical="top" wrapText="1"/>
    </xf>
    <xf numFmtId="0" fontId="29" fillId="4" borderId="9" xfId="0" applyFont="1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29" fillId="0" borderId="8" xfId="0" applyFont="1" applyBorder="1" applyAlignment="1">
      <alignment vertical="center" wrapText="1"/>
    </xf>
    <xf numFmtId="0" fontId="29" fillId="0" borderId="9" xfId="0" applyFont="1" applyBorder="1" applyAlignment="1">
      <alignment vertical="center" wrapText="1"/>
    </xf>
    <xf numFmtId="0" fontId="29" fillId="0" borderId="8" xfId="0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39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vertical="center"/>
    </xf>
    <xf numFmtId="0" fontId="40" fillId="2" borderId="0" xfId="0" applyFont="1" applyFill="1"/>
    <xf numFmtId="0" fontId="35" fillId="3" borderId="1" xfId="0" applyFont="1" applyFill="1" applyBorder="1" applyAlignment="1">
      <alignment vertical="center" wrapText="1"/>
    </xf>
    <xf numFmtId="0" fontId="35" fillId="3" borderId="8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/>
    </xf>
    <xf numFmtId="0" fontId="29" fillId="2" borderId="8" xfId="0" applyFont="1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2" borderId="6" xfId="0" applyFill="1" applyBorder="1" applyAlignment="1">
      <alignment horizontal="center" vertical="top"/>
    </xf>
    <xf numFmtId="0" fontId="0" fillId="2" borderId="6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/>
    </xf>
    <xf numFmtId="0" fontId="0" fillId="2" borderId="9" xfId="0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left" vertical="top"/>
    </xf>
    <xf numFmtId="0" fontId="29" fillId="2" borderId="9" xfId="0" applyFont="1" applyFill="1" applyBorder="1" applyAlignment="1">
      <alignment horizontal="center" vertical="top"/>
    </xf>
    <xf numFmtId="0" fontId="29" fillId="2" borderId="10" xfId="0" applyFont="1" applyFill="1" applyBorder="1" applyAlignment="1">
      <alignment horizontal="left" vertical="top" wrapText="1"/>
    </xf>
    <xf numFmtId="0" fontId="0" fillId="2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0" fontId="29" fillId="0" borderId="3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center" vertical="top"/>
    </xf>
    <xf numFmtId="0" fontId="29" fillId="0" borderId="9" xfId="0" applyFont="1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29" fillId="0" borderId="10" xfId="0" applyFont="1" applyBorder="1" applyAlignment="1">
      <alignment horizontal="left" vertical="top" wrapText="1"/>
    </xf>
    <xf numFmtId="0" fontId="36" fillId="2" borderId="3" xfId="0" applyFont="1" applyFill="1" applyBorder="1" applyAlignment="1">
      <alignment horizontal="left" vertical="top"/>
    </xf>
    <xf numFmtId="0" fontId="36" fillId="0" borderId="1" xfId="0" applyFont="1" applyBorder="1" applyAlignment="1">
      <alignment horizontal="left" vertical="top"/>
    </xf>
    <xf numFmtId="0" fontId="36" fillId="0" borderId="9" xfId="0" applyFont="1" applyBorder="1" applyAlignment="1">
      <alignment vertical="center"/>
    </xf>
    <xf numFmtId="0" fontId="0" fillId="0" borderId="9" xfId="0" applyBorder="1" applyAlignment="1">
      <alignment horizontal="center" vertical="top" wrapText="1"/>
    </xf>
    <xf numFmtId="0" fontId="36" fillId="0" borderId="10" xfId="0" applyFont="1" applyBorder="1" applyAlignment="1">
      <alignment horizontal="left" vertical="top" wrapText="1"/>
    </xf>
    <xf numFmtId="0" fontId="35" fillId="2" borderId="3" xfId="0" applyFont="1" applyFill="1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5" fillId="0" borderId="3" xfId="0" applyFont="1" applyBorder="1" applyAlignment="1">
      <alignment horizontal="left" vertical="top"/>
    </xf>
    <xf numFmtId="0" fontId="29" fillId="2" borderId="3" xfId="0" applyFont="1" applyFill="1" applyBorder="1" applyAlignment="1">
      <alignment horizontal="left" vertical="top" wrapText="1"/>
    </xf>
    <xf numFmtId="0" fontId="29" fillId="2" borderId="3" xfId="0" applyFont="1" applyFill="1" applyBorder="1" applyAlignment="1">
      <alignment horizontal="left" vertical="top"/>
    </xf>
    <xf numFmtId="0" fontId="35" fillId="2" borderId="9" xfId="0" applyFont="1" applyFill="1" applyBorder="1" applyAlignment="1">
      <alignment horizontal="left" vertical="top" wrapText="1"/>
    </xf>
    <xf numFmtId="0" fontId="35" fillId="0" borderId="9" xfId="0" applyFont="1" applyBorder="1" applyAlignment="1">
      <alignment horizontal="left" vertical="top" wrapText="1"/>
    </xf>
    <xf numFmtId="0" fontId="29" fillId="0" borderId="8" xfId="0" applyFont="1" applyBorder="1" applyAlignment="1">
      <alignment horizontal="left" vertical="top"/>
    </xf>
    <xf numFmtId="0" fontId="29" fillId="0" borderId="9" xfId="0" applyFont="1" applyBorder="1" applyAlignment="1">
      <alignment horizontal="left" vertical="top"/>
    </xf>
    <xf numFmtId="0" fontId="0" fillId="2" borderId="9" xfId="0" applyFill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1" xfId="0" applyBorder="1" applyAlignment="1">
      <alignment vertical="center"/>
    </xf>
    <xf numFmtId="0" fontId="29" fillId="0" borderId="1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29" fillId="0" borderId="6" xfId="0" applyFont="1" applyBorder="1" applyAlignment="1">
      <alignment vertical="center" wrapText="1"/>
    </xf>
    <xf numFmtId="0" fontId="29" fillId="0" borderId="6" xfId="0" applyFont="1" applyBorder="1" applyAlignment="1">
      <alignment horizontal="left" vertical="center" wrapText="1"/>
    </xf>
    <xf numFmtId="0" fontId="0" fillId="0" borderId="9" xfId="0" applyBorder="1" applyAlignment="1">
      <alignment vertical="center"/>
    </xf>
    <xf numFmtId="0" fontId="29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29" fillId="2" borderId="4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35" fillId="3" borderId="4" xfId="0" applyFont="1" applyFill="1" applyBorder="1" applyAlignment="1">
      <alignment horizontal="right" wrapText="1"/>
    </xf>
    <xf numFmtId="0" fontId="0" fillId="2" borderId="0" xfId="0" applyFill="1" applyAlignment="1">
      <alignment horizontal="center"/>
    </xf>
    <xf numFmtId="0" fontId="29" fillId="2" borderId="0" xfId="0" applyFont="1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right"/>
    </xf>
    <xf numFmtId="0" fontId="37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29" fillId="4" borderId="8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 applyAlignment="1">
      <alignment horizontal="center"/>
    </xf>
    <xf numFmtId="0" fontId="0" fillId="2" borderId="9" xfId="0" applyFill="1" applyBorder="1" applyAlignment="1">
      <alignment horizontal="left"/>
    </xf>
    <xf numFmtId="0" fontId="0" fillId="0" borderId="9" xfId="0" applyBorder="1"/>
    <xf numFmtId="0" fontId="0" fillId="2" borderId="6" xfId="0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 wrapText="1"/>
    </xf>
    <xf numFmtId="0" fontId="0" fillId="0" borderId="6" xfId="0" applyBorder="1"/>
    <xf numFmtId="0" fontId="38" fillId="0" borderId="6" xfId="0" applyFont="1" applyBorder="1"/>
    <xf numFmtId="0" fontId="0" fillId="2" borderId="6" xfId="0" applyFill="1" applyBorder="1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28" fillId="2" borderId="6" xfId="0" applyFont="1" applyFill="1" applyBorder="1" applyAlignment="1">
      <alignment horizontal="center" vertical="center"/>
    </xf>
    <xf numFmtId="0" fontId="28" fillId="2" borderId="6" xfId="0" applyFont="1" applyFill="1" applyBorder="1" applyAlignment="1">
      <alignment horizontal="left" vertical="top"/>
    </xf>
    <xf numFmtId="0" fontId="28" fillId="2" borderId="9" xfId="0" applyFont="1" applyFill="1" applyBorder="1" applyAlignment="1">
      <alignment horizontal="left" vertical="top"/>
    </xf>
    <xf numFmtId="0" fontId="28" fillId="0" borderId="9" xfId="0" applyFont="1" applyBorder="1" applyAlignment="1">
      <alignment horizontal="left" vertical="top"/>
    </xf>
    <xf numFmtId="0" fontId="29" fillId="2" borderId="9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center" vertical="center"/>
    </xf>
    <xf numFmtId="0" fontId="27" fillId="2" borderId="6" xfId="0" applyFont="1" applyFill="1" applyBorder="1" applyAlignment="1">
      <alignment horizontal="left" vertical="top"/>
    </xf>
    <xf numFmtId="0" fontId="27" fillId="0" borderId="6" xfId="0" applyFont="1" applyBorder="1" applyAlignment="1">
      <alignment horizontal="left" vertical="top"/>
    </xf>
    <xf numFmtId="0" fontId="27" fillId="2" borderId="9" xfId="0" applyFont="1" applyFill="1" applyBorder="1" applyAlignment="1">
      <alignment horizontal="center" vertical="center"/>
    </xf>
    <xf numFmtId="0" fontId="27" fillId="0" borderId="9" xfId="0" applyFont="1" applyBorder="1" applyAlignment="1">
      <alignment horizontal="left" vertical="top"/>
    </xf>
    <xf numFmtId="0" fontId="27" fillId="2" borderId="9" xfId="0" applyFont="1" applyFill="1" applyBorder="1" applyAlignment="1">
      <alignment horizontal="left" vertical="top"/>
    </xf>
    <xf numFmtId="0" fontId="27" fillId="0" borderId="0" xfId="1"/>
    <xf numFmtId="0" fontId="27" fillId="0" borderId="0" xfId="1" applyAlignment="1">
      <alignment horizontal="center"/>
    </xf>
    <xf numFmtId="0" fontId="37" fillId="2" borderId="0" xfId="1" applyFont="1" applyFill="1"/>
    <xf numFmtId="0" fontId="27" fillId="0" borderId="0" xfId="1" applyAlignment="1">
      <alignment vertical="top"/>
    </xf>
    <xf numFmtId="0" fontId="41" fillId="0" borderId="0" xfId="0" applyFont="1"/>
    <xf numFmtId="0" fontId="27" fillId="0" borderId="0" xfId="0" applyFont="1"/>
    <xf numFmtId="0" fontId="42" fillId="0" borderId="0" xfId="0" applyFont="1"/>
    <xf numFmtId="0" fontId="35" fillId="0" borderId="8" xfId="0" applyFont="1" applyBorder="1"/>
    <xf numFmtId="0" fontId="0" fillId="0" borderId="8" xfId="0" applyBorder="1" applyAlignment="1">
      <alignment horizontal="center"/>
    </xf>
    <xf numFmtId="0" fontId="0" fillId="0" borderId="8" xfId="0" applyBorder="1"/>
    <xf numFmtId="0" fontId="4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27" fillId="0" borderId="6" xfId="1" applyBorder="1" applyAlignment="1">
      <alignment horizontal="center" vertical="top"/>
    </xf>
    <xf numFmtId="2" fontId="27" fillId="0" borderId="6" xfId="1" applyNumberFormat="1" applyBorder="1" applyAlignment="1">
      <alignment horizontal="center" vertical="top"/>
    </xf>
    <xf numFmtId="0" fontId="0" fillId="0" borderId="0" xfId="0" pivotButton="1"/>
    <xf numFmtId="0" fontId="27" fillId="2" borderId="1" xfId="0" applyFont="1" applyFill="1" applyBorder="1" applyAlignment="1">
      <alignment horizontal="center" vertical="center"/>
    </xf>
    <xf numFmtId="0" fontId="35" fillId="3" borderId="0" xfId="0" applyFont="1" applyFill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2" borderId="0" xfId="0" applyFont="1" applyFill="1" applyAlignment="1">
      <alignment horizontal="center" vertical="center"/>
    </xf>
    <xf numFmtId="0" fontId="35" fillId="3" borderId="8" xfId="1" applyFont="1" applyFill="1" applyBorder="1" applyAlignment="1">
      <alignment horizontal="center" vertical="center"/>
    </xf>
    <xf numFmtId="0" fontId="35" fillId="3" borderId="8" xfId="1" applyFont="1" applyFill="1" applyBorder="1" applyAlignment="1">
      <alignment horizontal="center" vertical="top"/>
    </xf>
    <xf numFmtId="2" fontId="0" fillId="0" borderId="8" xfId="0" applyNumberFormat="1" applyBorder="1" applyAlignment="1">
      <alignment horizontal="center"/>
    </xf>
    <xf numFmtId="0" fontId="35" fillId="2" borderId="5" xfId="0" applyFon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44" fillId="0" borderId="13" xfId="0" applyFont="1" applyBorder="1" applyAlignment="1">
      <alignment horizontal="center" vertical="center"/>
    </xf>
    <xf numFmtId="0" fontId="44" fillId="0" borderId="14" xfId="0" applyFont="1" applyBorder="1" applyAlignment="1">
      <alignment horizontal="left" vertical="center"/>
    </xf>
    <xf numFmtId="0" fontId="45" fillId="0" borderId="14" xfId="0" applyFont="1" applyBorder="1"/>
    <xf numFmtId="0" fontId="0" fillId="0" borderId="14" xfId="0" applyBorder="1"/>
    <xf numFmtId="0" fontId="47" fillId="0" borderId="14" xfId="0" applyFont="1" applyBorder="1"/>
    <xf numFmtId="0" fontId="48" fillId="0" borderId="14" xfId="0" applyFont="1" applyBorder="1" applyAlignment="1">
      <alignment horizontal="right" vertical="center"/>
    </xf>
    <xf numFmtId="0" fontId="48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6" xfId="0" applyBorder="1"/>
    <xf numFmtId="0" fontId="0" fillId="0" borderId="7" xfId="0" applyBorder="1"/>
    <xf numFmtId="0" fontId="0" fillId="0" borderId="17" xfId="0" applyBorder="1"/>
    <xf numFmtId="0" fontId="0" fillId="0" borderId="18" xfId="0" applyBorder="1"/>
    <xf numFmtId="0" fontId="0" fillId="0" borderId="10" xfId="0" applyBorder="1"/>
    <xf numFmtId="0" fontId="49" fillId="2" borderId="19" xfId="0" applyFont="1" applyFill="1" applyBorder="1" applyAlignment="1">
      <alignment horizontal="center" vertical="center"/>
    </xf>
    <xf numFmtId="0" fontId="49" fillId="2" borderId="12" xfId="0" applyFont="1" applyFill="1" applyBorder="1" applyAlignment="1">
      <alignment horizontal="left" vertical="center"/>
    </xf>
    <xf numFmtId="0" fontId="50" fillId="2" borderId="12" xfId="0" applyFont="1" applyFill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4" fillId="0" borderId="12" xfId="0" applyFont="1" applyBorder="1" applyAlignment="1">
      <alignment horizontal="right" vertical="center"/>
    </xf>
    <xf numFmtId="0" fontId="44" fillId="0" borderId="20" xfId="0" applyFont="1" applyBorder="1" applyAlignment="1">
      <alignment horizontal="center" vertical="center"/>
    </xf>
    <xf numFmtId="0" fontId="35" fillId="3" borderId="8" xfId="0" applyFont="1" applyFill="1" applyBorder="1" applyAlignment="1">
      <alignment horizontal="center" vertical="center" wrapText="1"/>
    </xf>
    <xf numFmtId="2" fontId="35" fillId="3" borderId="8" xfId="1" applyNumberFormat="1" applyFont="1" applyFill="1" applyBorder="1" applyAlignment="1">
      <alignment horizontal="center" vertical="top"/>
    </xf>
    <xf numFmtId="0" fontId="26" fillId="0" borderId="0" xfId="0" applyFont="1" applyAlignment="1">
      <alignment vertical="top" wrapText="1"/>
    </xf>
    <xf numFmtId="0" fontId="26" fillId="0" borderId="0" xfId="0" applyFont="1" applyAlignment="1">
      <alignment vertical="top"/>
    </xf>
    <xf numFmtId="0" fontId="26" fillId="0" borderId="0" xfId="0" applyFont="1" applyAlignment="1">
      <alignment horizontal="right" vertical="top"/>
    </xf>
    <xf numFmtId="0" fontId="35" fillId="2" borderId="0" xfId="0" applyFont="1" applyFill="1" applyAlignment="1">
      <alignment vertical="top" wrapText="1"/>
    </xf>
    <xf numFmtId="0" fontId="35" fillId="0" borderId="0" xfId="0" applyFont="1" applyAlignment="1">
      <alignment vertical="top"/>
    </xf>
    <xf numFmtId="0" fontId="35" fillId="0" borderId="12" xfId="0" applyFont="1" applyBorder="1" applyAlignment="1">
      <alignment vertical="top" wrapText="1"/>
    </xf>
    <xf numFmtId="0" fontId="35" fillId="5" borderId="21" xfId="0" applyFont="1" applyFill="1" applyBorder="1" applyAlignment="1">
      <alignment horizontal="center" vertical="top"/>
    </xf>
    <xf numFmtId="0" fontId="35" fillId="6" borderId="21" xfId="0" applyFont="1" applyFill="1" applyBorder="1" applyAlignment="1">
      <alignment horizontal="center" vertical="top"/>
    </xf>
    <xf numFmtId="0" fontId="35" fillId="7" borderId="21" xfId="0" applyFont="1" applyFill="1" applyBorder="1" applyAlignment="1">
      <alignment horizontal="center" vertical="top"/>
    </xf>
    <xf numFmtId="0" fontId="35" fillId="4" borderId="21" xfId="0" applyFont="1" applyFill="1" applyBorder="1" applyAlignment="1">
      <alignment horizontal="center" vertical="top"/>
    </xf>
    <xf numFmtId="0" fontId="26" fillId="5" borderId="9" xfId="0" applyFont="1" applyFill="1" applyBorder="1" applyAlignment="1">
      <alignment horizontal="center" vertical="top" wrapText="1"/>
    </xf>
    <xf numFmtId="0" fontId="26" fillId="7" borderId="8" xfId="0" applyFont="1" applyFill="1" applyBorder="1" applyAlignment="1">
      <alignment horizontal="center" vertical="top" wrapText="1"/>
    </xf>
    <xf numFmtId="0" fontId="26" fillId="4" borderId="23" xfId="0" applyFont="1" applyFill="1" applyBorder="1" applyAlignment="1">
      <alignment horizontal="center" vertical="top"/>
    </xf>
    <xf numFmtId="0" fontId="26" fillId="5" borderId="8" xfId="0" applyFont="1" applyFill="1" applyBorder="1" applyAlignment="1">
      <alignment horizontal="center" vertical="top" wrapText="1"/>
    </xf>
    <xf numFmtId="0" fontId="26" fillId="6" borderId="10" xfId="0" applyFont="1" applyFill="1" applyBorder="1" applyAlignment="1">
      <alignment horizontal="center" vertical="top" wrapText="1"/>
    </xf>
    <xf numFmtId="0" fontId="26" fillId="6" borderId="8" xfId="0" applyFont="1" applyFill="1" applyBorder="1" applyAlignment="1">
      <alignment horizontal="center" vertical="top" wrapText="1"/>
    </xf>
    <xf numFmtId="0" fontId="26" fillId="2" borderId="0" xfId="0" applyFont="1" applyFill="1" applyAlignment="1">
      <alignment horizontal="right" vertical="top"/>
    </xf>
    <xf numFmtId="0" fontId="26" fillId="2" borderId="0" xfId="0" applyFont="1" applyFill="1" applyAlignment="1">
      <alignment vertical="top"/>
    </xf>
    <xf numFmtId="0" fontId="35" fillId="0" borderId="12" xfId="0" applyFont="1" applyBorder="1" applyAlignment="1">
      <alignment horizontal="center" vertical="top" wrapText="1"/>
    </xf>
    <xf numFmtId="0" fontId="25" fillId="7" borderId="8" xfId="0" applyFont="1" applyFill="1" applyBorder="1" applyAlignment="1">
      <alignment horizontal="center" vertical="top" wrapText="1"/>
    </xf>
    <xf numFmtId="0" fontId="24" fillId="4" borderId="23" xfId="0" applyFont="1" applyFill="1" applyBorder="1" applyAlignment="1">
      <alignment horizontal="center" vertical="top"/>
    </xf>
    <xf numFmtId="0" fontId="23" fillId="2" borderId="0" xfId="0" applyFont="1" applyFill="1"/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" vertical="center"/>
    </xf>
    <xf numFmtId="0" fontId="23" fillId="0" borderId="0" xfId="0" applyFont="1"/>
    <xf numFmtId="0" fontId="35" fillId="0" borderId="0" xfId="0" applyFont="1" applyAlignment="1">
      <alignment horizontal="center" vertical="center"/>
    </xf>
    <xf numFmtId="0" fontId="35" fillId="2" borderId="0" xfId="0" applyFont="1" applyFill="1" applyAlignment="1">
      <alignment horizontal="center" vertical="top"/>
    </xf>
    <xf numFmtId="0" fontId="23" fillId="2" borderId="0" xfId="0" applyFont="1" applyFill="1" applyAlignment="1">
      <alignment horizontal="center" vertical="top"/>
    </xf>
    <xf numFmtId="0" fontId="35" fillId="3" borderId="1" xfId="0" applyFont="1" applyFill="1" applyBorder="1" applyAlignment="1">
      <alignment vertical="top"/>
    </xf>
    <xf numFmtId="0" fontId="35" fillId="0" borderId="0" xfId="0" applyFont="1" applyAlignment="1">
      <alignment horizontal="center" vertical="top"/>
    </xf>
    <xf numFmtId="0" fontId="23" fillId="2" borderId="0" xfId="0" applyFont="1" applyFill="1" applyAlignment="1">
      <alignment wrapText="1"/>
    </xf>
    <xf numFmtId="0" fontId="35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21" fillId="5" borderId="8" xfId="0" applyFont="1" applyFill="1" applyBorder="1" applyAlignment="1">
      <alignment horizontal="center" vertical="top" wrapText="1"/>
    </xf>
    <xf numFmtId="0" fontId="25" fillId="5" borderId="18" xfId="0" applyFont="1" applyFill="1" applyBorder="1" applyAlignment="1">
      <alignment horizontal="center" vertical="top" wrapText="1"/>
    </xf>
    <xf numFmtId="0" fontId="26" fillId="7" borderId="9" xfId="0" applyFont="1" applyFill="1" applyBorder="1" applyAlignment="1">
      <alignment horizontal="center" vertical="top" wrapText="1"/>
    </xf>
    <xf numFmtId="0" fontId="21" fillId="7" borderId="31" xfId="0" applyFont="1" applyFill="1" applyBorder="1" applyAlignment="1">
      <alignment vertical="top" wrapText="1"/>
    </xf>
    <xf numFmtId="0" fontId="19" fillId="5" borderId="9" xfId="0" applyFont="1" applyFill="1" applyBorder="1" applyAlignment="1">
      <alignment horizontal="center" vertical="top" wrapText="1"/>
    </xf>
    <xf numFmtId="0" fontId="19" fillId="6" borderId="10" xfId="0" applyFont="1" applyFill="1" applyBorder="1" applyAlignment="1">
      <alignment horizontal="center" vertical="top" wrapText="1"/>
    </xf>
    <xf numFmtId="0" fontId="19" fillId="4" borderId="16" xfId="0" applyFont="1" applyFill="1" applyBorder="1" applyAlignment="1">
      <alignment horizontal="left" vertical="top" wrapText="1"/>
    </xf>
    <xf numFmtId="0" fontId="18" fillId="7" borderId="8" xfId="0" applyFont="1" applyFill="1" applyBorder="1" applyAlignment="1">
      <alignment horizontal="center" vertical="top" wrapText="1"/>
    </xf>
    <xf numFmtId="0" fontId="17" fillId="5" borderId="26" xfId="0" applyFont="1" applyFill="1" applyBorder="1" applyAlignment="1">
      <alignment horizontal="center" vertical="top" wrapText="1"/>
    </xf>
    <xf numFmtId="0" fontId="17" fillId="5" borderId="8" xfId="0" applyFont="1" applyFill="1" applyBorder="1" applyAlignment="1">
      <alignment horizontal="center" vertical="top" wrapText="1"/>
    </xf>
    <xf numFmtId="0" fontId="17" fillId="7" borderId="8" xfId="0" applyFont="1" applyFill="1" applyBorder="1" applyAlignment="1">
      <alignment horizontal="center" vertical="top" wrapText="1"/>
    </xf>
    <xf numFmtId="0" fontId="17" fillId="6" borderId="10" xfId="0" applyFont="1" applyFill="1" applyBorder="1" applyAlignment="1">
      <alignment horizontal="center" vertical="top" wrapText="1"/>
    </xf>
    <xf numFmtId="0" fontId="17" fillId="4" borderId="9" xfId="0" applyFont="1" applyFill="1" applyBorder="1" applyAlignment="1">
      <alignment horizontal="center" vertical="top"/>
    </xf>
    <xf numFmtId="0" fontId="17" fillId="4" borderId="23" xfId="0" applyFont="1" applyFill="1" applyBorder="1" applyAlignment="1">
      <alignment horizontal="center" vertical="top"/>
    </xf>
    <xf numFmtId="0" fontId="17" fillId="4" borderId="23" xfId="0" applyFont="1" applyFill="1" applyBorder="1" applyAlignment="1">
      <alignment horizontal="center" vertical="top" wrapText="1"/>
    </xf>
    <xf numFmtId="0" fontId="39" fillId="2" borderId="0" xfId="0" applyFont="1" applyFill="1" applyAlignment="1">
      <alignment horizontal="center" vertical="center" wrapText="1"/>
    </xf>
    <xf numFmtId="0" fontId="15" fillId="5" borderId="26" xfId="0" applyFont="1" applyFill="1" applyBorder="1" applyAlignment="1">
      <alignment horizontal="center" vertical="top" wrapText="1"/>
    </xf>
    <xf numFmtId="0" fontId="15" fillId="6" borderId="10" xfId="0" applyFont="1" applyFill="1" applyBorder="1" applyAlignment="1">
      <alignment horizontal="center" vertical="top" wrapText="1"/>
    </xf>
    <xf numFmtId="0" fontId="15" fillId="4" borderId="9" xfId="0" applyFont="1" applyFill="1" applyBorder="1" applyAlignment="1">
      <alignment horizontal="center" vertical="top"/>
    </xf>
    <xf numFmtId="0" fontId="15" fillId="7" borderId="8" xfId="0" applyFont="1" applyFill="1" applyBorder="1" applyAlignment="1">
      <alignment horizontal="center" vertical="top" wrapText="1"/>
    </xf>
    <xf numFmtId="0" fontId="15" fillId="7" borderId="31" xfId="0" applyFont="1" applyFill="1" applyBorder="1" applyAlignment="1">
      <alignment vertical="top" wrapText="1"/>
    </xf>
    <xf numFmtId="0" fontId="35" fillId="6" borderId="9" xfId="0" applyFont="1" applyFill="1" applyBorder="1" applyAlignment="1">
      <alignment horizontal="center" vertical="top"/>
    </xf>
    <xf numFmtId="0" fontId="35" fillId="4" borderId="9" xfId="0" applyFont="1" applyFill="1" applyBorder="1" applyAlignment="1">
      <alignment horizontal="center" vertical="top"/>
    </xf>
    <xf numFmtId="0" fontId="17" fillId="7" borderId="34" xfId="0" applyFont="1" applyFill="1" applyBorder="1" applyAlignment="1">
      <alignment horizontal="center" vertical="top" wrapText="1"/>
    </xf>
    <xf numFmtId="0" fontId="17" fillId="4" borderId="30" xfId="0" applyFont="1" applyFill="1" applyBorder="1" applyAlignment="1">
      <alignment horizontal="center" vertical="top"/>
    </xf>
    <xf numFmtId="0" fontId="17" fillId="4" borderId="37" xfId="0" applyFont="1" applyFill="1" applyBorder="1" applyAlignment="1">
      <alignment horizontal="center" vertical="top"/>
    </xf>
    <xf numFmtId="0" fontId="35" fillId="3" borderId="10" xfId="0" applyFont="1" applyFill="1" applyBorder="1" applyAlignment="1">
      <alignment horizontal="center" vertical="top"/>
    </xf>
    <xf numFmtId="0" fontId="35" fillId="3" borderId="18" xfId="0" applyFont="1" applyFill="1" applyBorder="1" applyAlignment="1">
      <alignment wrapText="1"/>
    </xf>
    <xf numFmtId="0" fontId="35" fillId="3" borderId="9" xfId="0" applyFont="1" applyFill="1" applyBorder="1" applyAlignment="1">
      <alignment horizontal="center" vertical="center"/>
    </xf>
    <xf numFmtId="1" fontId="35" fillId="2" borderId="0" xfId="0" applyNumberFormat="1" applyFont="1" applyFill="1" applyAlignment="1">
      <alignment horizontal="center" vertical="center"/>
    </xf>
    <xf numFmtId="1" fontId="23" fillId="2" borderId="0" xfId="0" applyNumberFormat="1" applyFont="1" applyFill="1" applyAlignment="1">
      <alignment horizontal="center" vertical="center"/>
    </xf>
    <xf numFmtId="1" fontId="35" fillId="3" borderId="1" xfId="0" applyNumberFormat="1" applyFont="1" applyFill="1" applyBorder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1" fontId="35" fillId="0" borderId="0" xfId="2" applyNumberFormat="1" applyFont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23" fillId="2" borderId="0" xfId="0" applyFont="1" applyFill="1" applyAlignment="1">
      <alignment horizontal="center" wrapText="1"/>
    </xf>
    <xf numFmtId="0" fontId="35" fillId="3" borderId="18" xfId="0" applyFont="1" applyFill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0" fontId="35" fillId="3" borderId="18" xfId="0" applyFont="1" applyFill="1" applyBorder="1" applyAlignment="1">
      <alignment horizontal="center"/>
    </xf>
    <xf numFmtId="0" fontId="15" fillId="0" borderId="28" xfId="0" applyFont="1" applyBorder="1" applyAlignment="1">
      <alignment vertical="top" wrapText="1"/>
    </xf>
    <xf numFmtId="0" fontId="26" fillId="0" borderId="28" xfId="0" applyFont="1" applyBorder="1" applyAlignment="1">
      <alignment vertical="top" wrapText="1"/>
    </xf>
    <xf numFmtId="0" fontId="11" fillId="0" borderId="28" xfId="0" applyFont="1" applyBorder="1" applyAlignment="1">
      <alignment vertical="top" wrapText="1"/>
    </xf>
    <xf numFmtId="0" fontId="26" fillId="0" borderId="39" xfId="0" applyFont="1" applyBorder="1" applyAlignment="1">
      <alignment vertical="top" wrapText="1"/>
    </xf>
    <xf numFmtId="0" fontId="21" fillId="7" borderId="40" xfId="0" applyFont="1" applyFill="1" applyBorder="1" applyAlignment="1">
      <alignment vertical="top" wrapText="1"/>
    </xf>
    <xf numFmtId="0" fontId="11" fillId="0" borderId="29" xfId="0" applyFont="1" applyBorder="1" applyAlignment="1">
      <alignment vertical="top" wrapText="1"/>
    </xf>
    <xf numFmtId="0" fontId="15" fillId="6" borderId="41" xfId="0" applyFont="1" applyFill="1" applyBorder="1" applyAlignment="1">
      <alignment horizontal="center" vertical="top" wrapText="1"/>
    </xf>
    <xf numFmtId="0" fontId="17" fillId="4" borderId="33" xfId="0" applyFont="1" applyFill="1" applyBorder="1" applyAlignment="1">
      <alignment horizontal="center" vertical="top"/>
    </xf>
    <xf numFmtId="0" fontId="15" fillId="4" borderId="42" xfId="0" applyFont="1" applyFill="1" applyBorder="1" applyAlignment="1">
      <alignment vertical="top" wrapText="1"/>
    </xf>
    <xf numFmtId="0" fontId="11" fillId="4" borderId="31" xfId="0" applyFont="1" applyFill="1" applyBorder="1" applyAlignment="1">
      <alignment vertical="top" wrapText="1"/>
    </xf>
    <xf numFmtId="0" fontId="11" fillId="0" borderId="0" xfId="0" applyFont="1" applyAlignment="1">
      <alignment vertical="top" wrapText="1"/>
    </xf>
    <xf numFmtId="0" fontId="26" fillId="6" borderId="36" xfId="0" applyFont="1" applyFill="1" applyBorder="1" applyAlignment="1">
      <alignment horizontal="center" vertical="top" wrapText="1"/>
    </xf>
    <xf numFmtId="0" fontId="15" fillId="6" borderId="24" xfId="0" applyFont="1" applyFill="1" applyBorder="1" applyAlignment="1">
      <alignment horizontal="left" vertical="top" wrapText="1"/>
    </xf>
    <xf numFmtId="0" fontId="11" fillId="4" borderId="24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26" xfId="0" applyFont="1" applyFill="1" applyBorder="1" applyAlignment="1">
      <alignment horizontal="center" vertical="top" wrapText="1"/>
    </xf>
    <xf numFmtId="0" fontId="26" fillId="5" borderId="33" xfId="0" applyFont="1" applyFill="1" applyBorder="1" applyAlignment="1">
      <alignment horizontal="left" vertical="top" wrapText="1"/>
    </xf>
    <xf numFmtId="0" fontId="25" fillId="5" borderId="8" xfId="0" applyFont="1" applyFill="1" applyBorder="1" applyAlignment="1">
      <alignment horizontal="left" vertical="top" wrapText="1"/>
    </xf>
    <xf numFmtId="0" fontId="26" fillId="5" borderId="8" xfId="0" applyFont="1" applyFill="1" applyBorder="1" applyAlignment="1">
      <alignment horizontal="left" vertical="top" wrapText="1"/>
    </xf>
    <xf numFmtId="0" fontId="15" fillId="6" borderId="40" xfId="0" applyFont="1" applyFill="1" applyBorder="1" applyAlignment="1">
      <alignment horizontal="left" vertical="top" wrapText="1"/>
    </xf>
    <xf numFmtId="0" fontId="11" fillId="4" borderId="40" xfId="0" applyFont="1" applyFill="1" applyBorder="1" applyAlignment="1">
      <alignment vertical="top" wrapText="1"/>
    </xf>
    <xf numFmtId="0" fontId="11" fillId="0" borderId="35" xfId="0" applyFont="1" applyBorder="1" applyAlignment="1">
      <alignment vertical="top" wrapText="1"/>
    </xf>
    <xf numFmtId="0" fontId="11" fillId="6" borderId="10" xfId="0" applyFont="1" applyFill="1" applyBorder="1" applyAlignment="1">
      <alignment horizontal="center" vertical="top" wrapText="1"/>
    </xf>
    <xf numFmtId="0" fontId="17" fillId="4" borderId="8" xfId="0" applyFont="1" applyFill="1" applyBorder="1" applyAlignment="1">
      <alignment horizontal="center" vertical="top"/>
    </xf>
    <xf numFmtId="0" fontId="26" fillId="0" borderId="29" xfId="0" applyFont="1" applyBorder="1" applyAlignment="1">
      <alignment horizontal="left" vertical="top" wrapText="1"/>
    </xf>
    <xf numFmtId="0" fontId="15" fillId="6" borderId="27" xfId="0" applyFont="1" applyFill="1" applyBorder="1" applyAlignment="1">
      <alignment horizontal="center" vertical="top" wrapText="1"/>
    </xf>
    <xf numFmtId="0" fontId="25" fillId="0" borderId="28" xfId="0" applyFont="1" applyBorder="1" applyAlignment="1">
      <alignment horizontal="left" vertical="top" wrapText="1"/>
    </xf>
    <xf numFmtId="0" fontId="17" fillId="6" borderId="23" xfId="0" applyFont="1" applyFill="1" applyBorder="1" applyAlignment="1">
      <alignment horizontal="center" vertical="top" wrapText="1"/>
    </xf>
    <xf numFmtId="0" fontId="26" fillId="0" borderId="28" xfId="0" applyFont="1" applyBorder="1" applyAlignment="1">
      <alignment horizontal="left" vertical="top" wrapText="1"/>
    </xf>
    <xf numFmtId="0" fontId="26" fillId="6" borderId="23" xfId="0" applyFont="1" applyFill="1" applyBorder="1" applyAlignment="1">
      <alignment horizontal="center" vertical="top" wrapText="1"/>
    </xf>
    <xf numFmtId="0" fontId="21" fillId="0" borderId="28" xfId="0" applyFont="1" applyBorder="1" applyAlignment="1">
      <alignment horizontal="left" vertical="top" wrapText="1"/>
    </xf>
    <xf numFmtId="0" fontId="11" fillId="0" borderId="28" xfId="0" applyFont="1" applyBorder="1" applyAlignment="1">
      <alignment horizontal="left" vertical="top" wrapText="1"/>
    </xf>
    <xf numFmtId="0" fontId="17" fillId="0" borderId="28" xfId="0" applyFont="1" applyBorder="1" applyAlignment="1">
      <alignment horizontal="left" vertical="top" wrapText="1"/>
    </xf>
    <xf numFmtId="0" fontId="17" fillId="0" borderId="35" xfId="0" applyFont="1" applyBorder="1" applyAlignment="1">
      <alignment horizontal="left" vertical="top" wrapText="1"/>
    </xf>
    <xf numFmtId="0" fontId="26" fillId="5" borderId="21" xfId="0" applyFont="1" applyFill="1" applyBorder="1" applyAlignment="1">
      <alignment horizontal="center" vertical="top" wrapText="1"/>
    </xf>
    <xf numFmtId="0" fontId="26" fillId="6" borderId="43" xfId="0" applyFont="1" applyFill="1" applyBorder="1" applyAlignment="1">
      <alignment horizontal="center" vertical="top" wrapText="1"/>
    </xf>
    <xf numFmtId="0" fontId="26" fillId="0" borderId="29" xfId="0" applyFont="1" applyBorder="1" applyAlignment="1">
      <alignment vertical="top" wrapText="1"/>
    </xf>
    <xf numFmtId="0" fontId="21" fillId="0" borderId="28" xfId="0" applyFont="1" applyBorder="1" applyAlignment="1">
      <alignment vertical="top" wrapText="1"/>
    </xf>
    <xf numFmtId="0" fontId="26" fillId="0" borderId="35" xfId="0" applyFont="1" applyBorder="1" applyAlignment="1">
      <alignment vertical="top" wrapText="1"/>
    </xf>
    <xf numFmtId="0" fontId="17" fillId="7" borderId="21" xfId="0" applyFont="1" applyFill="1" applyBorder="1" applyAlignment="1">
      <alignment horizontal="center" vertical="top" wrapText="1"/>
    </xf>
    <xf numFmtId="0" fontId="26" fillId="4" borderId="43" xfId="0" applyFont="1" applyFill="1" applyBorder="1" applyAlignment="1">
      <alignment horizontal="center" vertical="top"/>
    </xf>
    <xf numFmtId="0" fontId="11" fillId="0" borderId="0" xfId="1" applyFont="1" applyAlignment="1">
      <alignment vertical="top"/>
    </xf>
    <xf numFmtId="2" fontId="35" fillId="3" borderId="8" xfId="5" applyNumberFormat="1" applyFont="1" applyFill="1" applyBorder="1" applyAlignment="1">
      <alignment horizontal="center" vertical="top"/>
    </xf>
    <xf numFmtId="2" fontId="35" fillId="3" borderId="4" xfId="1" applyNumberFormat="1" applyFont="1" applyFill="1" applyBorder="1" applyAlignment="1">
      <alignment horizontal="center" vertical="top"/>
    </xf>
    <xf numFmtId="2" fontId="0" fillId="0" borderId="0" xfId="5" applyNumberFormat="1" applyFont="1"/>
    <xf numFmtId="0" fontId="0" fillId="0" borderId="0" xfId="0" applyAlignment="1">
      <alignment horizontal="left" vertical="top" wrapText="1"/>
    </xf>
    <xf numFmtId="0" fontId="35" fillId="0" borderId="0" xfId="0" applyFont="1" applyAlignment="1">
      <alignment vertical="top" wrapText="1"/>
    </xf>
    <xf numFmtId="0" fontId="35" fillId="5" borderId="1" xfId="0" applyFont="1" applyFill="1" applyBorder="1" applyAlignment="1">
      <alignment horizontal="center" vertical="top"/>
    </xf>
    <xf numFmtId="0" fontId="35" fillId="7" borderId="1" xfId="0" applyFont="1" applyFill="1" applyBorder="1" applyAlignment="1">
      <alignment horizontal="center" vertical="top"/>
    </xf>
    <xf numFmtId="0" fontId="15" fillId="0" borderId="42" xfId="0" applyFont="1" applyBorder="1" applyAlignment="1">
      <alignment vertical="top" wrapText="1"/>
    </xf>
    <xf numFmtId="0" fontId="17" fillId="7" borderId="33" xfId="0" applyFont="1" applyFill="1" applyBorder="1" applyAlignment="1">
      <alignment horizontal="center" vertical="top" wrapText="1"/>
    </xf>
    <xf numFmtId="0" fontId="25" fillId="5" borderId="12" xfId="0" applyFont="1" applyFill="1" applyBorder="1" applyAlignment="1">
      <alignment horizontal="center" vertical="top" wrapText="1"/>
    </xf>
    <xf numFmtId="0" fontId="26" fillId="7" borderId="37" xfId="0" applyFont="1" applyFill="1" applyBorder="1" applyAlignment="1">
      <alignment horizontal="center" vertical="top" wrapText="1"/>
    </xf>
    <xf numFmtId="0" fontId="7" fillId="7" borderId="31" xfId="0" applyFont="1" applyFill="1" applyBorder="1" applyAlignment="1">
      <alignment vertical="top" wrapText="1"/>
    </xf>
    <xf numFmtId="0" fontId="7" fillId="0" borderId="28" xfId="0" applyFont="1" applyBorder="1" applyAlignment="1">
      <alignment vertical="top" wrapText="1"/>
    </xf>
    <xf numFmtId="0" fontId="7" fillId="6" borderId="31" xfId="0" applyFont="1" applyFill="1" applyBorder="1" applyAlignment="1">
      <alignment horizontal="left" vertical="top" wrapText="1"/>
    </xf>
    <xf numFmtId="0" fontId="7" fillId="5" borderId="40" xfId="0" applyFont="1" applyFill="1" applyBorder="1" applyAlignment="1">
      <alignment vertical="top" wrapText="1"/>
    </xf>
    <xf numFmtId="0" fontId="7" fillId="4" borderId="16" xfId="0" applyFont="1" applyFill="1" applyBorder="1" applyAlignment="1">
      <alignment horizontal="left" vertical="top" wrapText="1"/>
    </xf>
    <xf numFmtId="43" fontId="0" fillId="0" borderId="0" xfId="5" applyFont="1"/>
    <xf numFmtId="0" fontId="35" fillId="2" borderId="0" xfId="0" applyFont="1" applyFill="1" applyAlignment="1">
      <alignment horizontal="left" vertical="center" wrapText="1"/>
    </xf>
    <xf numFmtId="0" fontId="2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 vertical="top"/>
    </xf>
    <xf numFmtId="1" fontId="23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23" fillId="0" borderId="0" xfId="0" applyFont="1" applyAlignment="1">
      <alignment horizontal="left" vertical="top"/>
    </xf>
    <xf numFmtId="0" fontId="13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/>
    </xf>
    <xf numFmtId="1" fontId="13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9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 vertical="top" wrapText="1"/>
    </xf>
    <xf numFmtId="0" fontId="6" fillId="0" borderId="0" xfId="0" applyFont="1" applyAlignment="1">
      <alignment vertical="top"/>
    </xf>
    <xf numFmtId="0" fontId="13" fillId="0" borderId="0" xfId="0" applyFont="1" applyAlignment="1">
      <alignment vertical="top" wrapText="1"/>
    </xf>
    <xf numFmtId="0" fontId="22" fillId="0" borderId="0" xfId="0" applyFont="1" applyAlignment="1">
      <alignment horizontal="center" vertical="top"/>
    </xf>
    <xf numFmtId="1" fontId="2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0" fontId="14" fillId="0" borderId="0" xfId="0" applyFont="1" applyAlignment="1">
      <alignment vertical="top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5" borderId="28" xfId="0" applyFont="1" applyFill="1" applyBorder="1" applyAlignment="1">
      <alignment vertical="top" wrapText="1"/>
    </xf>
    <xf numFmtId="0" fontId="4" fillId="5" borderId="31" xfId="0" applyFont="1" applyFill="1" applyBorder="1" applyAlignment="1">
      <alignment vertical="top" wrapText="1"/>
    </xf>
    <xf numFmtId="0" fontId="4" fillId="7" borderId="31" xfId="0" applyFont="1" applyFill="1" applyBorder="1" applyAlignment="1">
      <alignment vertical="top" wrapText="1"/>
    </xf>
    <xf numFmtId="0" fontId="4" fillId="7" borderId="29" xfId="0" applyFont="1" applyFill="1" applyBorder="1" applyAlignment="1">
      <alignment vertical="top" wrapText="1"/>
    </xf>
    <xf numFmtId="0" fontId="4" fillId="6" borderId="31" xfId="0" applyFont="1" applyFill="1" applyBorder="1" applyAlignment="1">
      <alignment horizontal="left" vertical="top" wrapText="1"/>
    </xf>
    <xf numFmtId="0" fontId="4" fillId="4" borderId="16" xfId="0" applyFont="1" applyFill="1" applyBorder="1" applyAlignment="1">
      <alignment horizontal="left" vertical="top" wrapText="1"/>
    </xf>
    <xf numFmtId="0" fontId="4" fillId="5" borderId="33" xfId="0" applyFont="1" applyFill="1" applyBorder="1" applyAlignment="1">
      <alignment horizontal="center" vertical="top" wrapText="1"/>
    </xf>
    <xf numFmtId="0" fontId="4" fillId="5" borderId="26" xfId="0" applyFont="1" applyFill="1" applyBorder="1" applyAlignment="1">
      <alignment horizontal="center" vertical="top" wrapText="1"/>
    </xf>
    <xf numFmtId="0" fontId="35" fillId="0" borderId="0" xfId="1" applyFont="1" applyAlignment="1">
      <alignment horizontal="center"/>
    </xf>
    <xf numFmtId="0" fontId="35" fillId="0" borderId="0" xfId="1" applyFont="1"/>
    <xf numFmtId="0" fontId="35" fillId="0" borderId="0" xfId="1" applyFont="1" applyAlignment="1">
      <alignment horizontal="right"/>
    </xf>
    <xf numFmtId="2" fontId="35" fillId="0" borderId="0" xfId="5" applyNumberFormat="1" applyFont="1" applyFill="1" applyBorder="1" applyAlignment="1">
      <alignment horizontal="center" vertical="top"/>
    </xf>
    <xf numFmtId="0" fontId="54" fillId="3" borderId="3" xfId="0" applyFont="1" applyFill="1" applyBorder="1"/>
    <xf numFmtId="0" fontId="27" fillId="0" borderId="8" xfId="1" applyBorder="1" applyAlignment="1">
      <alignment horizontal="center"/>
    </xf>
    <xf numFmtId="0" fontId="54" fillId="3" borderId="8" xfId="0" applyFont="1" applyFill="1" applyBorder="1"/>
    <xf numFmtId="0" fontId="35" fillId="3" borderId="4" xfId="1" applyFont="1" applyFill="1" applyBorder="1" applyAlignment="1">
      <alignment horizontal="center" vertical="top"/>
    </xf>
    <xf numFmtId="0" fontId="55" fillId="0" borderId="0" xfId="1" applyFont="1"/>
    <xf numFmtId="0" fontId="56" fillId="0" borderId="0" xfId="1" applyFont="1"/>
    <xf numFmtId="0" fontId="35" fillId="3" borderId="3" xfId="1" applyFont="1" applyFill="1" applyBorder="1" applyAlignment="1">
      <alignment horizontal="center" vertical="center"/>
    </xf>
    <xf numFmtId="0" fontId="27" fillId="3" borderId="3" xfId="1" applyFill="1" applyBorder="1" applyAlignment="1">
      <alignment horizontal="center"/>
    </xf>
    <xf numFmtId="0" fontId="27" fillId="0" borderId="6" xfId="1" applyBorder="1" applyAlignment="1">
      <alignment horizontal="center"/>
    </xf>
    <xf numFmtId="0" fontId="27" fillId="3" borderId="8" xfId="1" applyFill="1" applyBorder="1" applyAlignment="1">
      <alignment horizontal="center"/>
    </xf>
    <xf numFmtId="0" fontId="4" fillId="5" borderId="18" xfId="0" applyFont="1" applyFill="1" applyBorder="1" applyAlignment="1">
      <alignment horizontal="center" vertical="top" wrapText="1"/>
    </xf>
    <xf numFmtId="0" fontId="3" fillId="5" borderId="28" xfId="0" applyFont="1" applyFill="1" applyBorder="1" applyAlignment="1">
      <alignment vertical="top" wrapText="1"/>
    </xf>
    <xf numFmtId="0" fontId="3" fillId="5" borderId="31" xfId="0" applyFont="1" applyFill="1" applyBorder="1" applyAlignment="1">
      <alignment vertical="top" wrapText="1"/>
    </xf>
    <xf numFmtId="0" fontId="3" fillId="6" borderId="42" xfId="0" applyFont="1" applyFill="1" applyBorder="1" applyAlignment="1">
      <alignment horizontal="left" vertical="top" wrapText="1"/>
    </xf>
    <xf numFmtId="0" fontId="3" fillId="6" borderId="31" xfId="0" applyFont="1" applyFill="1" applyBorder="1" applyAlignment="1">
      <alignment horizontal="left" vertical="top" wrapText="1"/>
    </xf>
    <xf numFmtId="0" fontId="3" fillId="6" borderId="31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4" borderId="31" xfId="0" applyFont="1" applyFill="1" applyBorder="1" applyAlignment="1">
      <alignment vertical="top" wrapText="1"/>
    </xf>
    <xf numFmtId="0" fontId="3" fillId="7" borderId="31" xfId="0" applyFont="1" applyFill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0" fillId="0" borderId="50" xfId="0" applyBorder="1"/>
    <xf numFmtId="0" fontId="0" fillId="0" borderId="51" xfId="0" applyBorder="1"/>
    <xf numFmtId="0" fontId="54" fillId="3" borderId="52" xfId="0" applyFont="1" applyFill="1" applyBorder="1"/>
    <xf numFmtId="0" fontId="54" fillId="3" borderId="8" xfId="0" applyFont="1" applyFill="1" applyBorder="1" applyAlignment="1">
      <alignment horizontal="center"/>
    </xf>
    <xf numFmtId="0" fontId="0" fillId="0" borderId="44" xfId="0" applyBorder="1"/>
    <xf numFmtId="0" fontId="0" fillId="0" borderId="44" xfId="0" applyBorder="1" applyAlignment="1">
      <alignment vertical="top"/>
    </xf>
    <xf numFmtId="0" fontId="0" fillId="0" borderId="0" xfId="0" applyAlignment="1">
      <alignment vertical="top" wrapText="1"/>
    </xf>
    <xf numFmtId="0" fontId="2" fillId="5" borderId="28" xfId="0" applyFont="1" applyFill="1" applyBorder="1" applyAlignment="1">
      <alignment vertical="top" wrapText="1"/>
    </xf>
    <xf numFmtId="0" fontId="37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35" fillId="3" borderId="3" xfId="0" applyFont="1" applyFill="1" applyBorder="1" applyAlignment="1">
      <alignment horizontal="center"/>
    </xf>
    <xf numFmtId="0" fontId="35" fillId="3" borderId="4" xfId="0" applyFont="1" applyFill="1" applyBorder="1" applyAlignment="1">
      <alignment horizontal="center"/>
    </xf>
    <xf numFmtId="0" fontId="35" fillId="3" borderId="5" xfId="0" applyFont="1" applyFill="1" applyBorder="1" applyAlignment="1">
      <alignment horizontal="center"/>
    </xf>
    <xf numFmtId="0" fontId="0" fillId="0" borderId="2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2" borderId="2" xfId="0" applyFill="1" applyBorder="1" applyAlignment="1">
      <alignment horizontal="left" vertical="top" wrapText="1"/>
    </xf>
    <xf numFmtId="0" fontId="0" fillId="2" borderId="7" xfId="0" applyFill="1" applyBorder="1" applyAlignment="1">
      <alignment horizontal="left" vertical="top" wrapText="1"/>
    </xf>
    <xf numFmtId="0" fontId="0" fillId="2" borderId="10" xfId="0" applyFill="1" applyBorder="1" applyAlignment="1">
      <alignment horizontal="left" vertical="top" wrapText="1"/>
    </xf>
    <xf numFmtId="0" fontId="34" fillId="2" borderId="0" xfId="0" applyFont="1" applyFill="1" applyAlignment="1">
      <alignment horizontal="center" vertical="center"/>
    </xf>
    <xf numFmtId="0" fontId="35" fillId="0" borderId="8" xfId="0" applyFont="1" applyBorder="1" applyAlignment="1">
      <alignment horizontal="center" wrapText="1"/>
    </xf>
    <xf numFmtId="0" fontId="35" fillId="3" borderId="3" xfId="0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/>
    </xf>
    <xf numFmtId="0" fontId="35" fillId="3" borderId="4" xfId="0" applyFont="1" applyFill="1" applyBorder="1" applyAlignment="1">
      <alignment horizontal="center" vertical="center"/>
    </xf>
    <xf numFmtId="0" fontId="35" fillId="3" borderId="8" xfId="0" applyFont="1" applyFill="1" applyBorder="1" applyAlignment="1">
      <alignment horizontal="center"/>
    </xf>
    <xf numFmtId="0" fontId="37" fillId="0" borderId="0" xfId="1" applyFont="1" applyAlignment="1">
      <alignment horizontal="center"/>
    </xf>
    <xf numFmtId="0" fontId="46" fillId="0" borderId="14" xfId="0" applyFont="1" applyBorder="1" applyAlignment="1">
      <alignment horizontal="center" vertical="center"/>
    </xf>
    <xf numFmtId="0" fontId="43" fillId="0" borderId="17" xfId="0" applyFont="1" applyBorder="1" applyAlignment="1">
      <alignment horizontal="center" vertical="center" textRotation="255" wrapText="1"/>
    </xf>
    <xf numFmtId="0" fontId="35" fillId="3" borderId="8" xfId="0" applyFont="1" applyFill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3" fillId="0" borderId="12" xfId="0" applyFont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43" fillId="0" borderId="16" xfId="0" applyFont="1" applyBorder="1" applyAlignment="1">
      <alignment horizontal="center" vertical="center" textRotation="255" wrapText="1"/>
    </xf>
    <xf numFmtId="0" fontId="46" fillId="0" borderId="16" xfId="0" applyFont="1" applyBorder="1" applyAlignment="1">
      <alignment horizontal="center" vertical="center"/>
    </xf>
    <xf numFmtId="0" fontId="46" fillId="0" borderId="17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 wrapText="1"/>
    </xf>
    <xf numFmtId="0" fontId="26" fillId="4" borderId="41" xfId="0" applyFont="1" applyFill="1" applyBorder="1" applyAlignment="1">
      <alignment horizontal="center" vertical="top"/>
    </xf>
    <xf numFmtId="0" fontId="26" fillId="4" borderId="48" xfId="0" applyFont="1" applyFill="1" applyBorder="1" applyAlignment="1">
      <alignment horizontal="center" vertical="top"/>
    </xf>
    <xf numFmtId="0" fontId="24" fillId="4" borderId="49" xfId="0" applyFont="1" applyFill="1" applyBorder="1" applyAlignment="1">
      <alignment horizontal="center" vertical="top"/>
    </xf>
    <xf numFmtId="0" fontId="24" fillId="4" borderId="25" xfId="0" applyFont="1" applyFill="1" applyBorder="1" applyAlignment="1">
      <alignment horizontal="center" vertical="top"/>
    </xf>
    <xf numFmtId="0" fontId="26" fillId="4" borderId="3" xfId="0" applyFont="1" applyFill="1" applyBorder="1" applyAlignment="1">
      <alignment horizontal="center" vertical="top"/>
    </xf>
    <xf numFmtId="0" fontId="26" fillId="4" borderId="32" xfId="0" applyFont="1" applyFill="1" applyBorder="1" applyAlignment="1">
      <alignment horizontal="center" vertical="top"/>
    </xf>
    <xf numFmtId="0" fontId="26" fillId="6" borderId="41" xfId="0" applyFont="1" applyFill="1" applyBorder="1" applyAlignment="1">
      <alignment horizontal="center" vertical="top" wrapText="1"/>
    </xf>
    <xf numFmtId="0" fontId="26" fillId="6" borderId="48" xfId="0" applyFont="1" applyFill="1" applyBorder="1" applyAlignment="1">
      <alignment horizontal="center" vertical="top" wrapText="1"/>
    </xf>
    <xf numFmtId="0" fontId="25" fillId="6" borderId="49" xfId="0" applyFont="1" applyFill="1" applyBorder="1" applyAlignment="1">
      <alignment horizontal="center" vertical="top" wrapText="1"/>
    </xf>
    <xf numFmtId="0" fontId="25" fillId="6" borderId="25" xfId="0" applyFont="1" applyFill="1" applyBorder="1" applyAlignment="1">
      <alignment horizontal="center" vertical="top" wrapText="1"/>
    </xf>
    <xf numFmtId="0" fontId="26" fillId="6" borderId="3" xfId="0" applyFont="1" applyFill="1" applyBorder="1" applyAlignment="1">
      <alignment horizontal="center" vertical="top" wrapText="1"/>
    </xf>
    <xf numFmtId="0" fontId="26" fillId="6" borderId="32" xfId="0" applyFont="1" applyFill="1" applyBorder="1" applyAlignment="1">
      <alignment horizontal="center" vertical="top" wrapText="1"/>
    </xf>
    <xf numFmtId="0" fontId="26" fillId="5" borderId="3" xfId="0" applyFont="1" applyFill="1" applyBorder="1" applyAlignment="1">
      <alignment horizontal="center" vertical="top"/>
    </xf>
    <xf numFmtId="0" fontId="26" fillId="5" borderId="32" xfId="0" applyFont="1" applyFill="1" applyBorder="1" applyAlignment="1">
      <alignment horizontal="center" vertical="top"/>
    </xf>
    <xf numFmtId="0" fontId="7" fillId="5" borderId="49" xfId="0" applyFont="1" applyFill="1" applyBorder="1" applyAlignment="1">
      <alignment horizontal="center" vertical="top" wrapText="1"/>
    </xf>
    <xf numFmtId="0" fontId="7" fillId="5" borderId="25" xfId="0" applyFont="1" applyFill="1" applyBorder="1" applyAlignment="1">
      <alignment horizontal="center" vertical="top" wrapText="1"/>
    </xf>
    <xf numFmtId="0" fontId="26" fillId="7" borderId="41" xfId="0" applyFont="1" applyFill="1" applyBorder="1" applyAlignment="1">
      <alignment horizontal="center" vertical="top"/>
    </xf>
    <xf numFmtId="0" fontId="26" fillId="7" borderId="48" xfId="0" applyFont="1" applyFill="1" applyBorder="1" applyAlignment="1">
      <alignment horizontal="center" vertical="top"/>
    </xf>
    <xf numFmtId="0" fontId="21" fillId="7" borderId="49" xfId="0" applyFont="1" applyFill="1" applyBorder="1" applyAlignment="1">
      <alignment horizontal="center" vertical="top"/>
    </xf>
    <xf numFmtId="0" fontId="21" fillId="7" borderId="25" xfId="0" applyFont="1" applyFill="1" applyBorder="1" applyAlignment="1">
      <alignment horizontal="center" vertical="top"/>
    </xf>
    <xf numFmtId="0" fontId="26" fillId="7" borderId="3" xfId="0" applyFont="1" applyFill="1" applyBorder="1" applyAlignment="1">
      <alignment horizontal="center" vertical="top"/>
    </xf>
    <xf numFmtId="0" fontId="26" fillId="7" borderId="32" xfId="0" applyFont="1" applyFill="1" applyBorder="1" applyAlignment="1">
      <alignment horizontal="center" vertical="top"/>
    </xf>
    <xf numFmtId="0" fontId="35" fillId="2" borderId="45" xfId="0" applyFont="1" applyFill="1" applyBorder="1" applyAlignment="1">
      <alignment horizontal="center" vertical="top"/>
    </xf>
    <xf numFmtId="0" fontId="35" fillId="2" borderId="46" xfId="0" applyFont="1" applyFill="1" applyBorder="1" applyAlignment="1">
      <alignment horizontal="center" vertical="top"/>
    </xf>
    <xf numFmtId="0" fontId="35" fillId="2" borderId="47" xfId="0" applyFont="1" applyFill="1" applyBorder="1" applyAlignment="1">
      <alignment horizontal="center" vertical="top"/>
    </xf>
    <xf numFmtId="0" fontId="35" fillId="2" borderId="19" xfId="0" applyFont="1" applyFill="1" applyBorder="1" applyAlignment="1">
      <alignment horizontal="center" vertical="top"/>
    </xf>
    <xf numFmtId="0" fontId="35" fillId="2" borderId="12" xfId="0" applyFont="1" applyFill="1" applyBorder="1" applyAlignment="1">
      <alignment horizontal="center" vertical="top"/>
    </xf>
    <xf numFmtId="0" fontId="35" fillId="2" borderId="20" xfId="0" applyFont="1" applyFill="1" applyBorder="1" applyAlignment="1">
      <alignment horizontal="center" vertical="top"/>
    </xf>
    <xf numFmtId="0" fontId="35" fillId="2" borderId="27" xfId="0" applyFont="1" applyFill="1" applyBorder="1" applyAlignment="1">
      <alignment horizontal="center" vertical="top" textRotation="255"/>
    </xf>
    <xf numFmtId="0" fontId="35" fillId="2" borderId="22" xfId="0" applyFont="1" applyFill="1" applyBorder="1" applyAlignment="1">
      <alignment horizontal="center" vertical="top" textRotation="255"/>
    </xf>
    <xf numFmtId="0" fontId="35" fillId="2" borderId="38" xfId="0" applyFont="1" applyFill="1" applyBorder="1" applyAlignment="1">
      <alignment horizontal="center" vertical="top" textRotation="255"/>
    </xf>
    <xf numFmtId="0" fontId="35" fillId="0" borderId="13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top" textRotation="255"/>
    </xf>
    <xf numFmtId="0" fontId="26" fillId="5" borderId="41" xfId="0" applyFont="1" applyFill="1" applyBorder="1" applyAlignment="1">
      <alignment horizontal="center" vertical="top"/>
    </xf>
    <xf numFmtId="0" fontId="26" fillId="5" borderId="48" xfId="0" applyFont="1" applyFill="1" applyBorder="1" applyAlignment="1">
      <alignment horizontal="center" vertical="top"/>
    </xf>
    <xf numFmtId="0" fontId="0" fillId="0" borderId="0" xfId="0" applyAlignment="1">
      <alignment horizontal="left"/>
    </xf>
    <xf numFmtId="0" fontId="1" fillId="5" borderId="28" xfId="0" applyFont="1" applyFill="1" applyBorder="1" applyAlignment="1">
      <alignment vertical="top" wrapText="1"/>
    </xf>
    <xf numFmtId="0" fontId="1" fillId="5" borderId="31" xfId="0" applyFont="1" applyFill="1" applyBorder="1" applyAlignment="1">
      <alignment vertical="top" wrapText="1"/>
    </xf>
    <xf numFmtId="0" fontId="1" fillId="5" borderId="40" xfId="0" applyFont="1" applyFill="1" applyBorder="1" applyAlignment="1">
      <alignment vertical="top" wrapText="1"/>
    </xf>
    <xf numFmtId="0" fontId="1" fillId="7" borderId="31" xfId="0" applyFont="1" applyFill="1" applyBorder="1" applyAlignment="1">
      <alignment vertical="top" wrapText="1"/>
    </xf>
    <xf numFmtId="0" fontId="1" fillId="4" borderId="31" xfId="0" applyFont="1" applyFill="1" applyBorder="1" applyAlignment="1">
      <alignment vertical="top" wrapText="1"/>
    </xf>
    <xf numFmtId="0" fontId="1" fillId="4" borderId="16" xfId="0" applyFont="1" applyFill="1" applyBorder="1" applyAlignment="1">
      <alignment horizontal="left" vertical="top" wrapText="1"/>
    </xf>
    <xf numFmtId="165" fontId="56" fillId="0" borderId="0" xfId="7" applyNumberFormat="1" applyFont="1" applyAlignment="1" applyProtection="1">
      <alignment horizontal="center" vertical="center"/>
    </xf>
    <xf numFmtId="169" fontId="61" fillId="11" borderId="8" xfId="7" applyNumberFormat="1" applyFont="1" applyFill="1" applyBorder="1" applyAlignment="1" applyProtection="1">
      <alignment horizontal="center" vertical="center"/>
    </xf>
    <xf numFmtId="170" fontId="61" fillId="11" borderId="8" xfId="7" applyNumberFormat="1" applyFont="1" applyFill="1" applyBorder="1" applyAlignment="1" applyProtection="1">
      <alignment horizontal="center" vertical="center"/>
    </xf>
    <xf numFmtId="165" fontId="55" fillId="0" borderId="0" xfId="7" applyNumberFormat="1" applyFont="1" applyFill="1" applyAlignment="1" applyProtection="1">
      <alignment horizontal="center" vertical="center"/>
    </xf>
    <xf numFmtId="9" fontId="56" fillId="0" borderId="59" xfId="7" applyFont="1" applyBorder="1" applyAlignment="1" applyProtection="1">
      <alignment horizontal="center" vertical="center"/>
    </xf>
    <xf numFmtId="9" fontId="55" fillId="0" borderId="59" xfId="7" applyFont="1" applyBorder="1" applyAlignment="1" applyProtection="1">
      <alignment horizontal="center" vertical="center"/>
    </xf>
    <xf numFmtId="9" fontId="56" fillId="0" borderId="0" xfId="7" applyFont="1" applyAlignment="1" applyProtection="1">
      <alignment horizontal="center" vertical="center"/>
    </xf>
    <xf numFmtId="9" fontId="56" fillId="0" borderId="61" xfId="7" applyFont="1" applyBorder="1" applyAlignment="1" applyProtection="1">
      <alignment horizontal="center" vertical="center"/>
    </xf>
    <xf numFmtId="2" fontId="56" fillId="0" borderId="61" xfId="7" applyNumberFormat="1" applyFont="1" applyBorder="1" applyAlignment="1">
      <alignment horizontal="center" vertical="center"/>
    </xf>
    <xf numFmtId="165" fontId="56" fillId="0" borderId="61" xfId="7" applyNumberFormat="1" applyFont="1" applyBorder="1" applyAlignment="1">
      <alignment horizontal="center" vertical="center"/>
    </xf>
    <xf numFmtId="9" fontId="56" fillId="0" borderId="60" xfId="7" applyFont="1" applyBorder="1" applyAlignment="1" applyProtection="1">
      <alignment horizontal="center" vertical="center"/>
    </xf>
    <xf numFmtId="174" fontId="55" fillId="7" borderId="5" xfId="7" applyNumberFormat="1" applyFont="1" applyFill="1" applyBorder="1" applyAlignment="1" applyProtection="1">
      <alignment horizontal="center"/>
    </xf>
    <xf numFmtId="9" fontId="55" fillId="7" borderId="5" xfId="7" applyFont="1" applyFill="1" applyBorder="1" applyAlignment="1" applyProtection="1">
      <alignment horizontal="center"/>
    </xf>
    <xf numFmtId="0" fontId="55" fillId="7" borderId="5" xfId="7" applyNumberFormat="1" applyFont="1" applyFill="1" applyBorder="1" applyAlignment="1" applyProtection="1"/>
    <xf numFmtId="9" fontId="56" fillId="0" borderId="59" xfId="7" applyFont="1" applyBorder="1" applyAlignment="1">
      <alignment horizontal="center" vertical="center"/>
    </xf>
    <xf numFmtId="1" fontId="56" fillId="0" borderId="59" xfId="8" applyNumberFormat="1" applyFont="1" applyBorder="1" applyAlignment="1">
      <alignment horizontal="center" vertical="center"/>
    </xf>
    <xf numFmtId="9" fontId="56" fillId="0" borderId="61" xfId="7" applyFont="1" applyBorder="1" applyAlignment="1">
      <alignment horizontal="center" vertical="center"/>
    </xf>
    <xf numFmtId="9" fontId="56" fillId="0" borderId="60" xfId="7" applyFont="1" applyBorder="1" applyAlignment="1">
      <alignment horizontal="center" vertical="center"/>
    </xf>
    <xf numFmtId="174" fontId="55" fillId="5" borderId="5" xfId="7" applyNumberFormat="1" applyFont="1" applyFill="1" applyBorder="1" applyAlignment="1" applyProtection="1">
      <alignment horizontal="center"/>
    </xf>
    <xf numFmtId="9" fontId="55" fillId="5" borderId="5" xfId="7" applyFont="1" applyFill="1" applyBorder="1" applyAlignment="1" applyProtection="1">
      <alignment horizontal="center"/>
    </xf>
    <xf numFmtId="0" fontId="55" fillId="5" borderId="5" xfId="7" applyNumberFormat="1" applyFont="1" applyFill="1" applyBorder="1" applyAlignment="1" applyProtection="1"/>
    <xf numFmtId="174" fontId="55" fillId="13" borderId="5" xfId="7" applyNumberFormat="1" applyFont="1" applyFill="1" applyBorder="1" applyAlignment="1" applyProtection="1">
      <alignment horizontal="center"/>
    </xf>
    <xf numFmtId="9" fontId="55" fillId="13" borderId="5" xfId="7" applyFont="1" applyFill="1" applyBorder="1" applyAlignment="1" applyProtection="1">
      <alignment horizontal="center"/>
    </xf>
    <xf numFmtId="0" fontId="55" fillId="13" borderId="5" xfId="7" applyNumberFormat="1" applyFont="1" applyFill="1" applyBorder="1" applyAlignment="1" applyProtection="1"/>
    <xf numFmtId="174" fontId="55" fillId="14" borderId="11" xfId="7" applyNumberFormat="1" applyFont="1" applyFill="1" applyBorder="1" applyAlignment="1" applyProtection="1">
      <alignment horizontal="center"/>
    </xf>
    <xf numFmtId="9" fontId="55" fillId="14" borderId="11" xfId="7" applyFont="1" applyFill="1" applyBorder="1" applyAlignment="1" applyProtection="1">
      <alignment horizontal="center"/>
    </xf>
    <xf numFmtId="0" fontId="55" fillId="14" borderId="11" xfId="7" applyNumberFormat="1" applyFont="1" applyFill="1" applyBorder="1" applyAlignment="1" applyProtection="1"/>
    <xf numFmtId="165" fontId="55" fillId="14" borderId="62" xfId="7" applyNumberFormat="1" applyFont="1" applyFill="1" applyBorder="1" applyAlignment="1" applyProtection="1">
      <alignment horizontal="center" vertical="center"/>
    </xf>
    <xf numFmtId="43" fontId="56" fillId="0" borderId="0" xfId="8" applyFont="1" applyAlignment="1" applyProtection="1">
      <alignment vertical="center"/>
    </xf>
    <xf numFmtId="179" fontId="61" fillId="12" borderId="53" xfId="7" applyNumberFormat="1" applyFont="1" applyFill="1" applyBorder="1" applyAlignment="1" applyProtection="1">
      <alignment vertical="center"/>
    </xf>
    <xf numFmtId="179" fontId="61" fillId="12" borderId="63" xfId="7" applyNumberFormat="1" applyFont="1" applyFill="1" applyBorder="1" applyAlignment="1" applyProtection="1">
      <alignment horizontal="center" vertical="center"/>
    </xf>
    <xf numFmtId="9" fontId="61" fillId="12" borderId="63" xfId="7" applyFont="1" applyFill="1" applyBorder="1" applyAlignment="1" applyProtection="1">
      <alignment horizontal="center" vertical="center"/>
    </xf>
    <xf numFmtId="0" fontId="61" fillId="12" borderId="63" xfId="8" applyNumberFormat="1" applyFont="1" applyFill="1" applyBorder="1" applyAlignment="1" applyProtection="1">
      <alignment vertical="center"/>
    </xf>
    <xf numFmtId="43" fontId="61" fillId="12" borderId="53" xfId="8" applyFont="1" applyFill="1" applyBorder="1" applyAlignment="1" applyProtection="1">
      <alignment horizontal="right" vertical="center"/>
    </xf>
    <xf numFmtId="43" fontId="61" fillId="12" borderId="63" xfId="8" applyFont="1" applyFill="1" applyBorder="1" applyAlignment="1" applyProtection="1">
      <alignment horizontal="right" vertical="center"/>
    </xf>
    <xf numFmtId="43" fontId="61" fillId="12" borderId="64" xfId="8" applyFont="1" applyFill="1" applyBorder="1" applyAlignment="1" applyProtection="1">
      <alignment horizontal="right" vertical="center"/>
    </xf>
    <xf numFmtId="165" fontId="61" fillId="12" borderId="57" xfId="7" applyNumberFormat="1" applyFont="1" applyFill="1" applyBorder="1" applyAlignment="1" applyProtection="1">
      <alignment horizontal="center" vertical="center"/>
    </xf>
    <xf numFmtId="43" fontId="56" fillId="0" borderId="0" xfId="8" applyFont="1" applyAlignment="1" applyProtection="1">
      <alignment horizontal="center" vertical="center"/>
    </xf>
    <xf numFmtId="43" fontId="56" fillId="0" borderId="0" xfId="8" applyFont="1" applyProtection="1"/>
    <xf numFmtId="43" fontId="55" fillId="0" borderId="65" xfId="8" applyFont="1" applyBorder="1" applyAlignment="1" applyProtection="1"/>
    <xf numFmtId="43" fontId="55" fillId="0" borderId="65" xfId="8" applyFont="1" applyBorder="1" applyAlignment="1" applyProtection="1">
      <alignment horizontal="center"/>
    </xf>
    <xf numFmtId="9" fontId="55" fillId="0" borderId="65" xfId="7" applyFont="1" applyBorder="1" applyAlignment="1" applyProtection="1"/>
    <xf numFmtId="0" fontId="55" fillId="0" borderId="66" xfId="8" applyNumberFormat="1" applyFont="1" applyBorder="1" applyAlignment="1" applyProtection="1"/>
    <xf numFmtId="9" fontId="61" fillId="12" borderId="67" xfId="7" applyFont="1" applyFill="1" applyBorder="1" applyAlignment="1" applyProtection="1">
      <alignment horizontal="center" vertical="center"/>
    </xf>
    <xf numFmtId="9" fontId="55" fillId="0" borderId="69" xfId="7" applyFont="1" applyBorder="1" applyAlignment="1" applyProtection="1">
      <alignment horizontal="center" vertical="center"/>
    </xf>
    <xf numFmtId="165" fontId="56" fillId="2" borderId="70" xfId="7" applyNumberFormat="1" applyFont="1" applyFill="1" applyBorder="1" applyAlignment="1" applyProtection="1">
      <alignment horizontal="center" vertical="center"/>
    </xf>
    <xf numFmtId="9" fontId="56" fillId="0" borderId="72" xfId="7" applyFont="1" applyBorder="1" applyAlignment="1" applyProtection="1">
      <alignment horizontal="left" vertical="top"/>
    </xf>
    <xf numFmtId="9" fontId="55" fillId="0" borderId="72" xfId="7" applyFont="1" applyBorder="1" applyAlignment="1" applyProtection="1">
      <alignment horizontal="center" vertical="center"/>
    </xf>
    <xf numFmtId="165" fontId="56" fillId="2" borderId="73" xfId="7" applyNumberFormat="1" applyFont="1" applyFill="1" applyBorder="1" applyAlignment="1" applyProtection="1">
      <alignment horizontal="center" vertical="center"/>
    </xf>
    <xf numFmtId="9" fontId="56" fillId="0" borderId="75" xfId="7" applyFont="1" applyBorder="1" applyAlignment="1" applyProtection="1">
      <alignment horizontal="left" vertical="top" wrapText="1"/>
    </xf>
    <xf numFmtId="9" fontId="56" fillId="0" borderId="75" xfId="8" applyNumberFormat="1" applyFont="1" applyBorder="1" applyAlignment="1" applyProtection="1">
      <alignment horizontal="center" vertical="top"/>
    </xf>
    <xf numFmtId="9" fontId="55" fillId="0" borderId="75" xfId="7" applyFont="1" applyBorder="1" applyAlignment="1" applyProtection="1">
      <alignment horizontal="center" vertical="center"/>
    </xf>
    <xf numFmtId="165" fontId="56" fillId="2" borderId="76" xfId="7" applyNumberFormat="1" applyFont="1" applyFill="1" applyBorder="1" applyAlignment="1" applyProtection="1">
      <alignment horizontal="center" vertical="center"/>
    </xf>
    <xf numFmtId="9" fontId="62" fillId="12" borderId="54" xfId="7" applyFont="1" applyFill="1" applyBorder="1" applyAlignment="1" applyProtection="1">
      <alignment horizontal="center"/>
    </xf>
    <xf numFmtId="9" fontId="62" fillId="12" borderId="65" xfId="7" applyFont="1" applyFill="1" applyBorder="1" applyAlignment="1" applyProtection="1">
      <alignment horizontal="center"/>
    </xf>
    <xf numFmtId="9" fontId="62" fillId="12" borderId="58" xfId="7" applyFont="1" applyFill="1" applyBorder="1" applyAlignment="1" applyProtection="1">
      <alignment horizontal="center"/>
    </xf>
    <xf numFmtId="9" fontId="62" fillId="12" borderId="77" xfId="7" applyFont="1" applyFill="1" applyBorder="1" applyAlignment="1" applyProtection="1">
      <alignment horizontal="center"/>
    </xf>
    <xf numFmtId="165" fontId="66" fillId="0" borderId="0" xfId="7" applyNumberFormat="1" applyFont="1" applyAlignment="1" applyProtection="1">
      <alignment horizontal="justify" vertical="center" wrapText="1"/>
    </xf>
    <xf numFmtId="165" fontId="56" fillId="0" borderId="0" xfId="7" applyNumberFormat="1" applyFont="1" applyProtection="1"/>
    <xf numFmtId="165" fontId="66" fillId="0" borderId="0" xfId="7" applyNumberFormat="1" applyFont="1" applyAlignment="1" applyProtection="1">
      <alignment vertical="top"/>
    </xf>
    <xf numFmtId="165" fontId="66" fillId="0" borderId="0" xfId="7" applyNumberFormat="1" applyFont="1" applyProtection="1"/>
    <xf numFmtId="0" fontId="59" fillId="0" borderId="0" xfId="9" applyFont="1" applyAlignment="1">
      <alignment horizontal="center" vertical="center"/>
    </xf>
    <xf numFmtId="0" fontId="56" fillId="0" borderId="0" xfId="9" applyFont="1"/>
    <xf numFmtId="0" fontId="56" fillId="0" borderId="0" xfId="9" applyFont="1" applyAlignment="1">
      <alignment horizontal="center" vertical="center"/>
    </xf>
    <xf numFmtId="0" fontId="55" fillId="0" borderId="0" xfId="9" applyFont="1" applyAlignment="1">
      <alignment horizontal="center"/>
    </xf>
    <xf numFmtId="0" fontId="55" fillId="0" borderId="0" xfId="9" applyFont="1"/>
    <xf numFmtId="0" fontId="61" fillId="8" borderId="8" xfId="9" applyFont="1" applyFill="1" applyBorder="1" applyAlignment="1">
      <alignment vertical="center" wrapText="1"/>
    </xf>
    <xf numFmtId="166" fontId="61" fillId="8" borderId="8" xfId="9" applyNumberFormat="1" applyFont="1" applyFill="1" applyBorder="1" applyAlignment="1">
      <alignment horizontal="center" vertical="center"/>
    </xf>
    <xf numFmtId="167" fontId="61" fillId="8" borderId="8" xfId="9" applyNumberFormat="1" applyFont="1" applyFill="1" applyBorder="1" applyAlignment="1">
      <alignment horizontal="center" vertical="center"/>
    </xf>
    <xf numFmtId="0" fontId="60" fillId="0" borderId="0" xfId="9" applyFont="1" applyAlignment="1">
      <alignment vertical="center" wrapText="1"/>
    </xf>
    <xf numFmtId="0" fontId="61" fillId="9" borderId="8" xfId="9" applyFont="1" applyFill="1" applyBorder="1" applyAlignment="1">
      <alignment vertical="center" wrapText="1"/>
    </xf>
    <xf numFmtId="0" fontId="62" fillId="9" borderId="8" xfId="9" applyFont="1" applyFill="1" applyBorder="1" applyAlignment="1">
      <alignment vertical="center" wrapText="1"/>
    </xf>
    <xf numFmtId="166" fontId="61" fillId="9" borderId="8" xfId="9" applyNumberFormat="1" applyFont="1" applyFill="1" applyBorder="1" applyAlignment="1">
      <alignment horizontal="center" vertical="center"/>
    </xf>
    <xf numFmtId="168" fontId="61" fillId="9" borderId="8" xfId="9" applyNumberFormat="1" applyFont="1" applyFill="1" applyBorder="1" applyAlignment="1">
      <alignment horizontal="center" vertical="center"/>
    </xf>
    <xf numFmtId="0" fontId="55" fillId="0" borderId="0" xfId="9" applyFont="1" applyAlignment="1">
      <alignment vertical="center" wrapText="1"/>
    </xf>
    <xf numFmtId="0" fontId="61" fillId="10" borderId="8" xfId="9" applyFont="1" applyFill="1" applyBorder="1" applyAlignment="1">
      <alignment vertical="center" wrapText="1"/>
    </xf>
    <xf numFmtId="0" fontId="62" fillId="10" borderId="8" xfId="9" applyFont="1" applyFill="1" applyBorder="1" applyAlignment="1">
      <alignment vertical="center" wrapText="1"/>
    </xf>
    <xf numFmtId="169" fontId="61" fillId="10" borderId="8" xfId="9" applyNumberFormat="1" applyFont="1" applyFill="1" applyBorder="1" applyAlignment="1">
      <alignment horizontal="center" vertical="center"/>
    </xf>
    <xf numFmtId="168" fontId="61" fillId="10" borderId="8" xfId="9" applyNumberFormat="1" applyFont="1" applyFill="1" applyBorder="1" applyAlignment="1">
      <alignment horizontal="center" vertical="center"/>
    </xf>
    <xf numFmtId="165" fontId="56" fillId="0" borderId="0" xfId="7" applyNumberFormat="1" applyFont="1" applyBorder="1" applyAlignment="1" applyProtection="1">
      <alignment horizontal="center" vertical="center"/>
    </xf>
    <xf numFmtId="0" fontId="60" fillId="4" borderId="8" xfId="9" applyFont="1" applyFill="1" applyBorder="1" applyAlignment="1">
      <alignment vertical="center" wrapText="1"/>
    </xf>
    <xf numFmtId="0" fontId="64" fillId="0" borderId="8" xfId="9" applyFont="1" applyBorder="1" applyAlignment="1">
      <alignment vertical="center" wrapText="1"/>
    </xf>
    <xf numFmtId="169" fontId="60" fillId="4" borderId="8" xfId="9" applyNumberFormat="1" applyFont="1" applyFill="1" applyBorder="1" applyAlignment="1">
      <alignment horizontal="center" vertical="center"/>
    </xf>
    <xf numFmtId="170" fontId="60" fillId="4" borderId="8" xfId="9" applyNumberFormat="1" applyFont="1" applyFill="1" applyBorder="1" applyAlignment="1">
      <alignment horizontal="center" vertical="center"/>
    </xf>
    <xf numFmtId="0" fontId="61" fillId="11" borderId="8" xfId="9" applyFont="1" applyFill="1" applyBorder="1" applyAlignment="1">
      <alignment vertical="center" wrapText="1"/>
    </xf>
    <xf numFmtId="0" fontId="62" fillId="0" borderId="8" xfId="9" applyFont="1" applyBorder="1" applyAlignment="1">
      <alignment vertical="center" wrapText="1"/>
    </xf>
    <xf numFmtId="0" fontId="60" fillId="0" borderId="0" xfId="9" applyFont="1" applyAlignment="1">
      <alignment horizontal="center" vertical="center" wrapText="1"/>
    </xf>
    <xf numFmtId="9" fontId="63" fillId="0" borderId="0" xfId="9" applyNumberFormat="1" applyFont="1" applyAlignment="1">
      <alignment horizontal="center" vertical="center" wrapText="1"/>
    </xf>
    <xf numFmtId="0" fontId="63" fillId="0" borderId="0" xfId="9" applyFont="1" applyAlignment="1">
      <alignment horizontal="center" vertical="center" wrapText="1"/>
    </xf>
    <xf numFmtId="0" fontId="61" fillId="0" borderId="0" xfId="9" applyFont="1" applyAlignment="1">
      <alignment vertical="center" wrapText="1"/>
    </xf>
    <xf numFmtId="0" fontId="62" fillId="0" borderId="0" xfId="9" applyFont="1" applyAlignment="1">
      <alignment vertical="center" wrapText="1"/>
    </xf>
    <xf numFmtId="169" fontId="61" fillId="0" borderId="0" xfId="7" applyNumberFormat="1" applyFont="1" applyFill="1" applyBorder="1" applyAlignment="1" applyProtection="1">
      <alignment horizontal="center" vertical="center"/>
    </xf>
    <xf numFmtId="170" fontId="61" fillId="0" borderId="0" xfId="7" applyNumberFormat="1" applyFont="1" applyFill="1" applyBorder="1" applyAlignment="1" applyProtection="1">
      <alignment horizontal="center" vertical="center"/>
    </xf>
    <xf numFmtId="0" fontId="61" fillId="12" borderId="0" xfId="9" applyFont="1" applyFill="1" applyAlignment="1">
      <alignment horizontal="center" vertical="center" wrapText="1"/>
    </xf>
    <xf numFmtId="0" fontId="61" fillId="0" borderId="0" xfId="9" applyFont="1" applyAlignment="1">
      <alignment horizontal="center" vertical="center" wrapText="1"/>
    </xf>
    <xf numFmtId="0" fontId="61" fillId="12" borderId="54" xfId="9" applyFont="1" applyFill="1" applyBorder="1" applyAlignment="1">
      <alignment horizontal="center" vertical="center"/>
    </xf>
    <xf numFmtId="0" fontId="61" fillId="12" borderId="55" xfId="9" applyFont="1" applyFill="1" applyBorder="1" applyAlignment="1">
      <alignment horizontal="center" vertical="center"/>
    </xf>
    <xf numFmtId="0" fontId="61" fillId="12" borderId="55" xfId="9" applyFont="1" applyFill="1" applyBorder="1" applyAlignment="1">
      <alignment horizontal="center" vertical="center"/>
    </xf>
    <xf numFmtId="0" fontId="61" fillId="12" borderId="54" xfId="9" applyFont="1" applyFill="1" applyBorder="1" applyAlignment="1">
      <alignment horizontal="center" vertical="center"/>
    </xf>
    <xf numFmtId="0" fontId="61" fillId="12" borderId="58" xfId="9" applyFont="1" applyFill="1" applyBorder="1" applyAlignment="1">
      <alignment horizontal="center" vertical="center"/>
    </xf>
    <xf numFmtId="0" fontId="61" fillId="12" borderId="57" xfId="9" applyFont="1" applyFill="1" applyBorder="1" applyAlignment="1">
      <alignment horizontal="center" vertical="center"/>
    </xf>
    <xf numFmtId="0" fontId="61" fillId="12" borderId="57" xfId="9" applyFont="1" applyFill="1" applyBorder="1" applyAlignment="1">
      <alignment horizontal="center" vertical="center"/>
    </xf>
    <xf numFmtId="0" fontId="61" fillId="12" borderId="58" xfId="9" applyFont="1" applyFill="1" applyBorder="1" applyAlignment="1">
      <alignment horizontal="center" vertical="center"/>
    </xf>
    <xf numFmtId="0" fontId="55" fillId="0" borderId="0" xfId="9" applyFont="1"/>
    <xf numFmtId="0" fontId="55" fillId="0" borderId="0" xfId="9" applyFont="1" applyAlignment="1">
      <alignment horizontal="center" vertical="center"/>
    </xf>
    <xf numFmtId="171" fontId="55" fillId="7" borderId="84" xfId="9" applyNumberFormat="1" applyFont="1" applyFill="1" applyBorder="1" applyAlignment="1">
      <alignment horizontal="center" vertical="center" wrapText="1"/>
    </xf>
    <xf numFmtId="0" fontId="56" fillId="0" borderId="59" xfId="9" applyFont="1" applyBorder="1" applyAlignment="1">
      <alignment horizontal="left" vertical="center"/>
    </xf>
    <xf numFmtId="0" fontId="56" fillId="0" borderId="59" xfId="9" applyFont="1" applyBorder="1" applyAlignment="1">
      <alignment horizontal="left" vertical="center" wrapText="1"/>
    </xf>
    <xf numFmtId="0" fontId="56" fillId="0" borderId="59" xfId="9" applyFont="1" applyBorder="1" applyAlignment="1">
      <alignment horizontal="center" vertical="center" wrapText="1"/>
    </xf>
    <xf numFmtId="171" fontId="56" fillId="0" borderId="59" xfId="9" applyNumberFormat="1" applyFont="1" applyBorder="1" applyAlignment="1">
      <alignment horizontal="center" vertical="center"/>
    </xf>
    <xf numFmtId="37" fontId="56" fillId="0" borderId="59" xfId="9" applyNumberFormat="1" applyFont="1" applyBorder="1" applyAlignment="1">
      <alignment horizontal="center" vertical="center"/>
    </xf>
    <xf numFmtId="0" fontId="56" fillId="0" borderId="0" xfId="9" applyFont="1" applyAlignment="1">
      <alignment vertical="center"/>
    </xf>
    <xf numFmtId="171" fontId="55" fillId="7" borderId="85" xfId="9" applyNumberFormat="1" applyFont="1" applyFill="1" applyBorder="1" applyAlignment="1">
      <alignment horizontal="center" vertical="center" wrapText="1"/>
    </xf>
    <xf numFmtId="0" fontId="56" fillId="0" borderId="60" xfId="9" applyFont="1" applyBorder="1" applyAlignment="1">
      <alignment horizontal="left" vertical="center"/>
    </xf>
    <xf numFmtId="0" fontId="56" fillId="0" borderId="61" xfId="9" applyFont="1" applyBorder="1" applyAlignment="1">
      <alignment horizontal="left" vertical="center" wrapText="1"/>
    </xf>
    <xf numFmtId="37" fontId="56" fillId="0" borderId="61" xfId="7" applyNumberFormat="1" applyFont="1" applyBorder="1" applyAlignment="1">
      <alignment horizontal="center" vertical="center"/>
    </xf>
    <xf numFmtId="37" fontId="56" fillId="0" borderId="61" xfId="9" applyNumberFormat="1" applyFont="1" applyBorder="1" applyAlignment="1">
      <alignment horizontal="center" vertical="center"/>
    </xf>
    <xf numFmtId="0" fontId="56" fillId="0" borderId="59" xfId="9" applyFont="1" applyBorder="1" applyAlignment="1">
      <alignment horizontal="left" vertical="center"/>
    </xf>
    <xf numFmtId="0" fontId="56" fillId="0" borderId="86" xfId="9" applyFont="1" applyBorder="1" applyAlignment="1">
      <alignment horizontal="left" vertical="center"/>
    </xf>
    <xf numFmtId="165" fontId="56" fillId="0" borderId="61" xfId="10" applyNumberFormat="1" applyFont="1" applyBorder="1" applyAlignment="1">
      <alignment horizontal="center" vertical="center"/>
    </xf>
    <xf numFmtId="0" fontId="56" fillId="0" borderId="7" xfId="9" applyFont="1" applyBorder="1" applyAlignment="1">
      <alignment horizontal="left" vertical="center"/>
    </xf>
    <xf numFmtId="9" fontId="56" fillId="0" borderId="59" xfId="10" applyFont="1" applyBorder="1" applyAlignment="1">
      <alignment horizontal="center" vertical="center"/>
    </xf>
    <xf numFmtId="0" fontId="56" fillId="0" borderId="10" xfId="9" applyFont="1" applyBorder="1" applyAlignment="1">
      <alignment horizontal="left" vertical="center"/>
    </xf>
    <xf numFmtId="0" fontId="56" fillId="0" borderId="60" xfId="9" applyFont="1" applyBorder="1" applyAlignment="1">
      <alignment horizontal="left" vertical="center" wrapText="1"/>
    </xf>
    <xf numFmtId="0" fontId="56" fillId="0" borderId="0" xfId="9" applyFont="1" applyAlignment="1">
      <alignment horizontal="center" vertical="center" wrapText="1"/>
    </xf>
    <xf numFmtId="10" fontId="56" fillId="0" borderId="60" xfId="10" applyNumberFormat="1" applyFont="1" applyBorder="1" applyAlignment="1">
      <alignment horizontal="center" vertical="center"/>
    </xf>
    <xf numFmtId="173" fontId="56" fillId="0" borderId="60" xfId="7" applyNumberFormat="1" applyFont="1" applyBorder="1" applyAlignment="1">
      <alignment horizontal="center" vertical="center"/>
    </xf>
    <xf numFmtId="171" fontId="55" fillId="5" borderId="85" xfId="9" applyNumberFormat="1" applyFont="1" applyFill="1" applyBorder="1" applyAlignment="1">
      <alignment horizontal="center" vertical="center" wrapText="1"/>
    </xf>
    <xf numFmtId="0" fontId="56" fillId="0" borderId="0" xfId="9" applyFont="1" applyAlignment="1">
      <alignment horizontal="left" vertical="center"/>
    </xf>
    <xf numFmtId="1" fontId="56" fillId="0" borderId="61" xfId="9" applyNumberFormat="1" applyFont="1" applyBorder="1" applyAlignment="1">
      <alignment horizontal="center" vertical="center"/>
    </xf>
    <xf numFmtId="0" fontId="56" fillId="0" borderId="61" xfId="9" applyFont="1" applyBorder="1" applyAlignment="1">
      <alignment vertical="center"/>
    </xf>
    <xf numFmtId="9" fontId="56" fillId="0" borderId="59" xfId="9" applyNumberFormat="1" applyFont="1" applyBorder="1" applyAlignment="1">
      <alignment horizontal="center" vertical="center"/>
    </xf>
    <xf numFmtId="2" fontId="56" fillId="0" borderId="60" xfId="7" applyNumberFormat="1" applyFont="1" applyBorder="1" applyAlignment="1">
      <alignment horizontal="center" vertical="center"/>
    </xf>
    <xf numFmtId="171" fontId="55" fillId="13" borderId="85" xfId="9" applyNumberFormat="1" applyFont="1" applyFill="1" applyBorder="1" applyAlignment="1">
      <alignment horizontal="center" vertical="center" wrapText="1"/>
    </xf>
    <xf numFmtId="165" fontId="56" fillId="0" borderId="59" xfId="9" applyNumberFormat="1" applyFont="1" applyBorder="1" applyAlignment="1">
      <alignment horizontal="center" vertical="center"/>
    </xf>
    <xf numFmtId="165" fontId="56" fillId="0" borderId="59" xfId="7" applyNumberFormat="1" applyFont="1" applyBorder="1" applyAlignment="1">
      <alignment horizontal="center" vertical="center"/>
    </xf>
    <xf numFmtId="1" fontId="56" fillId="0" borderId="59" xfId="9" applyNumberFormat="1" applyFont="1" applyBorder="1" applyAlignment="1">
      <alignment horizontal="center" vertical="center"/>
    </xf>
    <xf numFmtId="2" fontId="56" fillId="0" borderId="61" xfId="11" applyNumberFormat="1" applyFont="1" applyBorder="1" applyAlignment="1">
      <alignment horizontal="center" vertical="center"/>
    </xf>
    <xf numFmtId="9" fontId="56" fillId="0" borderId="61" xfId="10" applyFont="1" applyBorder="1" applyAlignment="1">
      <alignment horizontal="center" vertical="center"/>
    </xf>
    <xf numFmtId="173" fontId="56" fillId="0" borderId="59" xfId="9" applyNumberFormat="1" applyFont="1" applyBorder="1" applyAlignment="1">
      <alignment horizontal="center" vertical="center"/>
    </xf>
    <xf numFmtId="172" fontId="56" fillId="0" borderId="61" xfId="9" applyNumberFormat="1" applyFont="1" applyBorder="1" applyAlignment="1">
      <alignment horizontal="center" vertical="center"/>
    </xf>
    <xf numFmtId="2" fontId="56" fillId="0" borderId="61" xfId="7" applyNumberFormat="1" applyFont="1" applyFill="1" applyBorder="1" applyAlignment="1">
      <alignment horizontal="center" vertical="center"/>
    </xf>
    <xf numFmtId="2" fontId="56" fillId="0" borderId="61" xfId="9" applyNumberFormat="1" applyFont="1" applyBorder="1" applyAlignment="1">
      <alignment horizontal="center" vertical="center"/>
    </xf>
    <xf numFmtId="176" fontId="56" fillId="0" borderId="59" xfId="9" applyNumberFormat="1" applyFont="1" applyBorder="1" applyAlignment="1">
      <alignment horizontal="center" vertical="center"/>
    </xf>
    <xf numFmtId="2" fontId="56" fillId="0" borderId="60" xfId="9" applyNumberFormat="1" applyFont="1" applyBorder="1" applyAlignment="1">
      <alignment horizontal="center" vertical="center"/>
    </xf>
    <xf numFmtId="37" fontId="56" fillId="0" borderId="60" xfId="9" applyNumberFormat="1" applyFont="1" applyBorder="1" applyAlignment="1">
      <alignment horizontal="center" vertical="center"/>
    </xf>
    <xf numFmtId="171" fontId="55" fillId="14" borderId="85" xfId="9" applyNumberFormat="1" applyFont="1" applyFill="1" applyBorder="1" applyAlignment="1">
      <alignment horizontal="center" vertical="center" wrapText="1"/>
    </xf>
    <xf numFmtId="0" fontId="56" fillId="0" borderId="59" xfId="9" applyFont="1" applyBorder="1" applyAlignment="1">
      <alignment horizontal="center" vertical="center"/>
    </xf>
    <xf numFmtId="2" fontId="56" fillId="0" borderId="59" xfId="9" applyNumberFormat="1" applyFont="1" applyBorder="1" applyAlignment="1">
      <alignment horizontal="center" vertical="center"/>
    </xf>
    <xf numFmtId="0" fontId="56" fillId="0" borderId="60" xfId="9" applyFont="1" applyBorder="1" applyAlignment="1">
      <alignment horizontal="left" vertical="center"/>
    </xf>
    <xf numFmtId="9" fontId="56" fillId="0" borderId="60" xfId="9" applyNumberFormat="1" applyFont="1" applyBorder="1" applyAlignment="1">
      <alignment horizontal="center" vertical="center"/>
    </xf>
    <xf numFmtId="165" fontId="56" fillId="0" borderId="61" xfId="9" applyNumberFormat="1" applyFont="1" applyBorder="1" applyAlignment="1">
      <alignment horizontal="center" vertical="center"/>
    </xf>
    <xf numFmtId="1" fontId="56" fillId="0" borderId="60" xfId="9" applyNumberFormat="1" applyFont="1" applyBorder="1" applyAlignment="1">
      <alignment horizontal="center" vertical="center"/>
    </xf>
    <xf numFmtId="9" fontId="56" fillId="0" borderId="60" xfId="7" applyFont="1" applyBorder="1" applyAlignment="1" applyProtection="1">
      <alignment horizontal="center" vertical="center" wrapText="1"/>
    </xf>
    <xf numFmtId="2" fontId="56" fillId="0" borderId="60" xfId="8" applyNumberFormat="1" applyFont="1" applyBorder="1" applyAlignment="1">
      <alignment horizontal="center" vertical="center"/>
    </xf>
    <xf numFmtId="171" fontId="55" fillId="14" borderId="80" xfId="9" applyNumberFormat="1" applyFont="1" applyFill="1" applyBorder="1" applyAlignment="1">
      <alignment horizontal="center" vertical="center" wrapText="1"/>
    </xf>
    <xf numFmtId="0" fontId="56" fillId="0" borderId="0" xfId="9" applyFont="1" applyAlignment="1">
      <alignment horizontal="center"/>
    </xf>
    <xf numFmtId="0" fontId="61" fillId="12" borderId="67" xfId="9" applyFont="1" applyFill="1" applyBorder="1" applyAlignment="1">
      <alignment vertical="center"/>
    </xf>
    <xf numFmtId="0" fontId="61" fillId="12" borderId="53" xfId="9" applyFont="1" applyFill="1" applyBorder="1" applyAlignment="1">
      <alignment horizontal="center" vertical="center"/>
    </xf>
    <xf numFmtId="0" fontId="61" fillId="12" borderId="63" xfId="9" applyFont="1" applyFill="1" applyBorder="1" applyAlignment="1">
      <alignment horizontal="center" vertical="center"/>
    </xf>
    <xf numFmtId="0" fontId="61" fillId="12" borderId="67" xfId="9" applyFont="1" applyFill="1" applyBorder="1" applyAlignment="1">
      <alignment horizontal="center" vertical="center" wrapText="1"/>
    </xf>
    <xf numFmtId="0" fontId="61" fillId="12" borderId="53" xfId="9" applyFont="1" applyFill="1" applyBorder="1" applyAlignment="1">
      <alignment horizontal="center" vertical="center" wrapText="1"/>
    </xf>
    <xf numFmtId="0" fontId="55" fillId="0" borderId="53" xfId="9" applyFont="1" applyBorder="1" applyAlignment="1">
      <alignment vertical="center"/>
    </xf>
    <xf numFmtId="0" fontId="55" fillId="0" borderId="63" xfId="9" applyFont="1" applyBorder="1" applyAlignment="1">
      <alignment vertical="center"/>
    </xf>
    <xf numFmtId="0" fontId="55" fillId="0" borderId="64" xfId="9" applyFont="1" applyBorder="1" applyAlignment="1">
      <alignment vertical="center"/>
    </xf>
    <xf numFmtId="0" fontId="56" fillId="0" borderId="68" xfId="9" applyFont="1" applyBorder="1" applyAlignment="1">
      <alignment vertical="center" wrapText="1"/>
    </xf>
    <xf numFmtId="0" fontId="56" fillId="0" borderId="69" xfId="9" applyFont="1" applyBorder="1" applyAlignment="1">
      <alignment vertical="center" wrapText="1"/>
    </xf>
    <xf numFmtId="9" fontId="56" fillId="0" borderId="69" xfId="7" applyFont="1" applyBorder="1" applyAlignment="1" applyProtection="1">
      <alignment horizontal="left" vertical="center"/>
    </xf>
    <xf numFmtId="9" fontId="56" fillId="0" borderId="69" xfId="7" applyFont="1" applyBorder="1" applyAlignment="1" applyProtection="1">
      <alignment horizontal="center" vertical="center" wrapText="1"/>
    </xf>
    <xf numFmtId="171" fontId="56" fillId="0" borderId="69" xfId="9" applyNumberFormat="1" applyFont="1" applyBorder="1" applyAlignment="1">
      <alignment horizontal="center" vertical="center"/>
    </xf>
    <xf numFmtId="171" fontId="56" fillId="0" borderId="87" xfId="9" applyNumberFormat="1" applyFont="1" applyBorder="1" applyAlignment="1">
      <alignment horizontal="center" vertical="center"/>
    </xf>
    <xf numFmtId="9" fontId="56" fillId="0" borderId="69" xfId="7" applyFont="1" applyBorder="1" applyAlignment="1" applyProtection="1">
      <alignment horizontal="center" vertical="center"/>
    </xf>
    <xf numFmtId="2" fontId="56" fillId="0" borderId="69" xfId="9" applyNumberFormat="1" applyFont="1" applyBorder="1" applyAlignment="1">
      <alignment horizontal="center" vertical="center"/>
    </xf>
    <xf numFmtId="2" fontId="56" fillId="15" borderId="69" xfId="9" applyNumberFormat="1" applyFont="1" applyFill="1" applyBorder="1" applyAlignment="1">
      <alignment horizontal="center" vertical="center"/>
    </xf>
    <xf numFmtId="2" fontId="56" fillId="0" borderId="65" xfId="8" applyNumberFormat="1" applyFont="1" applyBorder="1" applyAlignment="1">
      <alignment horizontal="center" vertical="center"/>
    </xf>
    <xf numFmtId="0" fontId="56" fillId="0" borderId="71" xfId="9" applyFont="1" applyBorder="1" applyAlignment="1">
      <alignment vertical="top" wrapText="1"/>
    </xf>
    <xf numFmtId="0" fontId="56" fillId="0" borderId="72" xfId="9" applyFont="1" applyBorder="1" applyAlignment="1">
      <alignment vertical="top" wrapText="1"/>
    </xf>
    <xf numFmtId="171" fontId="56" fillId="0" borderId="88" xfId="9" applyNumberFormat="1" applyFont="1" applyBorder="1" applyAlignment="1">
      <alignment horizontal="center" vertical="center"/>
    </xf>
    <xf numFmtId="9" fontId="56" fillId="0" borderId="72" xfId="9" applyNumberFormat="1" applyFont="1" applyBorder="1" applyAlignment="1">
      <alignment horizontal="center" vertical="top"/>
    </xf>
    <xf numFmtId="9" fontId="56" fillId="15" borderId="72" xfId="9" applyNumberFormat="1" applyFont="1" applyFill="1" applyBorder="1" applyAlignment="1">
      <alignment horizontal="center" vertical="top"/>
    </xf>
    <xf numFmtId="0" fontId="56" fillId="0" borderId="74" xfId="9" applyFont="1" applyBorder="1" applyAlignment="1">
      <alignment vertical="top" wrapText="1"/>
    </xf>
    <xf numFmtId="0" fontId="56" fillId="0" borderId="75" xfId="9" applyFont="1" applyBorder="1" applyAlignment="1">
      <alignment vertical="top" wrapText="1"/>
    </xf>
    <xf numFmtId="171" fontId="56" fillId="0" borderId="83" xfId="9" applyNumberFormat="1" applyFont="1" applyBorder="1" applyAlignment="1">
      <alignment horizontal="center" vertical="center"/>
    </xf>
    <xf numFmtId="171" fontId="56" fillId="0" borderId="77" xfId="9" applyNumberFormat="1" applyFont="1" applyBorder="1" applyAlignment="1">
      <alignment horizontal="center" vertical="center"/>
    </xf>
    <xf numFmtId="9" fontId="56" fillId="15" borderId="75" xfId="9" applyNumberFormat="1" applyFont="1" applyFill="1" applyBorder="1" applyAlignment="1">
      <alignment horizontal="center" vertical="top"/>
    </xf>
    <xf numFmtId="0" fontId="61" fillId="12" borderId="53" xfId="9" applyFont="1" applyFill="1" applyBorder="1" applyAlignment="1">
      <alignment horizontal="right" vertical="center"/>
    </xf>
    <xf numFmtId="0" fontId="61" fillId="12" borderId="64" xfId="9" applyFont="1" applyFill="1" applyBorder="1" applyAlignment="1">
      <alignment horizontal="right" vertical="center"/>
    </xf>
    <xf numFmtId="0" fontId="61" fillId="12" borderId="63" xfId="9" applyFont="1" applyFill="1" applyBorder="1" applyAlignment="1">
      <alignment horizontal="right" vertical="center"/>
    </xf>
    <xf numFmtId="0" fontId="65" fillId="12" borderId="63" xfId="9" applyFont="1" applyFill="1" applyBorder="1" applyAlignment="1">
      <alignment horizontal="right" vertical="center"/>
    </xf>
    <xf numFmtId="0" fontId="65" fillId="12" borderId="64" xfId="9" applyFont="1" applyFill="1" applyBorder="1" applyAlignment="1">
      <alignment horizontal="right" vertical="center"/>
    </xf>
    <xf numFmtId="0" fontId="55" fillId="0" borderId="0" xfId="9" applyFont="1" applyAlignment="1">
      <alignment horizontal="left" vertical="center"/>
    </xf>
    <xf numFmtId="0" fontId="66" fillId="0" borderId="0" xfId="9" applyFont="1" applyAlignment="1">
      <alignment horizontal="justify" vertical="center" wrapText="1"/>
    </xf>
    <xf numFmtId="0" fontId="61" fillId="12" borderId="65" xfId="9" applyFont="1" applyFill="1" applyBorder="1" applyAlignment="1">
      <alignment horizontal="center" vertical="center" wrapText="1"/>
    </xf>
    <xf numFmtId="0" fontId="61" fillId="12" borderId="66" xfId="9" applyFont="1" applyFill="1" applyBorder="1" applyAlignment="1">
      <alignment horizontal="center" vertical="center" wrapText="1"/>
    </xf>
    <xf numFmtId="0" fontId="61" fillId="12" borderId="55" xfId="9" applyFont="1" applyFill="1" applyBorder="1" applyAlignment="1">
      <alignment horizontal="center" vertical="center" wrapText="1"/>
    </xf>
    <xf numFmtId="0" fontId="61" fillId="12" borderId="56" xfId="9" applyFont="1" applyFill="1" applyBorder="1" applyAlignment="1">
      <alignment horizontal="center" vertical="center"/>
    </xf>
    <xf numFmtId="0" fontId="61" fillId="12" borderId="0" xfId="9" applyFont="1" applyFill="1" applyAlignment="1">
      <alignment horizontal="center" vertical="center" wrapText="1"/>
    </xf>
    <xf numFmtId="0" fontId="61" fillId="12" borderId="82" xfId="9" applyFont="1" applyFill="1" applyBorder="1" applyAlignment="1">
      <alignment horizontal="center" vertical="center" wrapText="1"/>
    </xf>
    <xf numFmtId="0" fontId="61" fillId="12" borderId="89" xfId="9" applyFont="1" applyFill="1" applyBorder="1" applyAlignment="1">
      <alignment horizontal="center" vertical="center" wrapText="1"/>
    </xf>
    <xf numFmtId="0" fontId="55" fillId="0" borderId="90" xfId="9" applyFont="1" applyBorder="1" applyAlignment="1">
      <alignment horizontal="center" vertical="center"/>
    </xf>
    <xf numFmtId="0" fontId="55" fillId="0" borderId="91" xfId="9" applyFont="1" applyBorder="1" applyAlignment="1">
      <alignment vertical="center"/>
    </xf>
    <xf numFmtId="4" fontId="67" fillId="0" borderId="92" xfId="9" applyNumberFormat="1" applyFont="1" applyBorder="1" applyAlignment="1">
      <alignment horizontal="center" vertical="center"/>
    </xf>
    <xf numFmtId="0" fontId="55" fillId="0" borderId="85" xfId="9" applyFont="1" applyBorder="1" applyAlignment="1">
      <alignment horizontal="center" vertical="center"/>
    </xf>
    <xf numFmtId="0" fontId="55" fillId="0" borderId="8" xfId="9" applyFont="1" applyBorder="1" applyAlignment="1">
      <alignment vertical="center"/>
    </xf>
    <xf numFmtId="0" fontId="66" fillId="0" borderId="8" xfId="9" applyFont="1" applyBorder="1" applyAlignment="1">
      <alignment vertical="center"/>
    </xf>
    <xf numFmtId="4" fontId="67" fillId="0" borderId="79" xfId="9" applyNumberFormat="1" applyFont="1" applyBorder="1" applyAlignment="1">
      <alignment horizontal="center" vertical="center"/>
    </xf>
    <xf numFmtId="0" fontId="55" fillId="0" borderId="93" xfId="9" applyFont="1" applyBorder="1" applyAlignment="1">
      <alignment horizontal="center" vertical="center"/>
    </xf>
    <xf numFmtId="0" fontId="55" fillId="0" borderId="94" xfId="9" applyFont="1" applyBorder="1" applyAlignment="1">
      <alignment vertical="center"/>
    </xf>
    <xf numFmtId="0" fontId="66" fillId="0" borderId="94" xfId="9" applyFont="1" applyBorder="1" applyAlignment="1">
      <alignment vertical="center"/>
    </xf>
    <xf numFmtId="4" fontId="67" fillId="0" borderId="95" xfId="9" applyNumberFormat="1" applyFont="1" applyBorder="1" applyAlignment="1">
      <alignment horizontal="center" vertical="center"/>
    </xf>
    <xf numFmtId="0" fontId="55" fillId="16" borderId="58" xfId="9" applyFont="1" applyFill="1" applyBorder="1" applyAlignment="1">
      <alignment horizontal="center" vertical="center"/>
    </xf>
    <xf numFmtId="0" fontId="55" fillId="16" borderId="77" xfId="9" applyFont="1" applyFill="1" applyBorder="1" applyAlignment="1">
      <alignment horizontal="center" vertical="center"/>
    </xf>
    <xf numFmtId="0" fontId="55" fillId="16" borderId="78" xfId="9" applyFont="1" applyFill="1" applyBorder="1" applyAlignment="1">
      <alignment horizontal="center" vertical="center"/>
    </xf>
    <xf numFmtId="4" fontId="66" fillId="16" borderId="57" xfId="9" applyNumberFormat="1" applyFont="1" applyFill="1" applyBorder="1" applyAlignment="1">
      <alignment horizontal="center" vertical="top"/>
    </xf>
    <xf numFmtId="0" fontId="55" fillId="0" borderId="58" xfId="9" applyFont="1" applyBorder="1" applyAlignment="1">
      <alignment vertical="center" wrapText="1"/>
    </xf>
    <xf numFmtId="0" fontId="55" fillId="0" borderId="77" xfId="9" applyFont="1" applyBorder="1" applyAlignment="1">
      <alignment vertical="center" wrapText="1"/>
    </xf>
    <xf numFmtId="0" fontId="66" fillId="0" borderId="77" xfId="9" applyFont="1" applyBorder="1"/>
    <xf numFmtId="0" fontId="55" fillId="0" borderId="63" xfId="9" applyFont="1" applyBorder="1" applyAlignment="1">
      <alignment horizontal="right" vertical="center" wrapText="1"/>
    </xf>
    <xf numFmtId="4" fontId="55" fillId="0" borderId="57" xfId="9" applyNumberFormat="1" applyFont="1" applyBorder="1" applyAlignment="1">
      <alignment horizontal="center" vertical="center"/>
    </xf>
    <xf numFmtId="0" fontId="66" fillId="0" borderId="0" xfId="9" applyFont="1"/>
    <xf numFmtId="0" fontId="55" fillId="0" borderId="0" xfId="9" applyFont="1" applyAlignment="1">
      <alignment horizontal="center" vertical="center" wrapText="1"/>
    </xf>
    <xf numFmtId="4" fontId="55" fillId="0" borderId="0" xfId="9" applyNumberFormat="1" applyFont="1" applyAlignment="1">
      <alignment horizontal="center" vertical="center" wrapText="1"/>
    </xf>
    <xf numFmtId="0" fontId="66" fillId="0" borderId="0" xfId="9" applyFont="1" applyAlignment="1">
      <alignment horizontal="center"/>
    </xf>
    <xf numFmtId="0" fontId="57" fillId="12" borderId="0" xfId="12" applyFont="1" applyFill="1"/>
    <xf numFmtId="0" fontId="1" fillId="0" borderId="0" xfId="12"/>
    <xf numFmtId="0" fontId="57" fillId="12" borderId="8" xfId="12" applyFont="1" applyFill="1" applyBorder="1"/>
    <xf numFmtId="0" fontId="57" fillId="12" borderId="7" xfId="12" applyFont="1" applyFill="1" applyBorder="1"/>
    <xf numFmtId="178" fontId="0" fillId="0" borderId="8" xfId="11" applyNumberFormat="1" applyFont="1" applyBorder="1"/>
    <xf numFmtId="0" fontId="57" fillId="12" borderId="6" xfId="12" applyFont="1" applyFill="1" applyBorder="1"/>
    <xf numFmtId="2" fontId="1" fillId="0" borderId="0" xfId="12" applyNumberFormat="1"/>
    <xf numFmtId="180" fontId="0" fillId="0" borderId="8" xfId="11" applyNumberFormat="1" applyFont="1" applyBorder="1"/>
    <xf numFmtId="9" fontId="0" fillId="0" borderId="8" xfId="10" applyFont="1" applyBorder="1"/>
    <xf numFmtId="9" fontId="0" fillId="0" borderId="0" xfId="10" applyFont="1"/>
    <xf numFmtId="178" fontId="1" fillId="0" borderId="8" xfId="12" applyNumberFormat="1" applyBorder="1"/>
    <xf numFmtId="43" fontId="0" fillId="0" borderId="8" xfId="11" applyFont="1" applyBorder="1"/>
    <xf numFmtId="43" fontId="1" fillId="0" borderId="8" xfId="12" applyNumberFormat="1" applyBorder="1"/>
    <xf numFmtId="165" fontId="0" fillId="0" borderId="8" xfId="10" applyNumberFormat="1" applyFont="1" applyBorder="1"/>
    <xf numFmtId="165" fontId="0" fillId="0" borderId="0" xfId="10" applyNumberFormat="1" applyFont="1"/>
    <xf numFmtId="0" fontId="57" fillId="0" borderId="0" xfId="12" applyFont="1"/>
    <xf numFmtId="9" fontId="0" fillId="0" borderId="0" xfId="10" applyFont="1" applyFill="1" applyBorder="1"/>
    <xf numFmtId="9" fontId="1" fillId="0" borderId="0" xfId="12" applyNumberFormat="1"/>
    <xf numFmtId="10" fontId="0" fillId="0" borderId="0" xfId="10" applyNumberFormat="1" applyFont="1"/>
    <xf numFmtId="9" fontId="0" fillId="0" borderId="8" xfId="10" applyFont="1" applyBorder="1" applyAlignment="1">
      <alignment horizontal="right"/>
    </xf>
    <xf numFmtId="178" fontId="0" fillId="0" borderId="8" xfId="11" applyNumberFormat="1" applyFont="1" applyFill="1" applyBorder="1"/>
    <xf numFmtId="9" fontId="0" fillId="0" borderId="0" xfId="10" applyFont="1" applyFill="1" applyBorder="1" applyAlignment="1">
      <alignment horizontal="right"/>
    </xf>
    <xf numFmtId="0" fontId="57" fillId="0" borderId="18" xfId="12" applyFont="1" applyBorder="1"/>
    <xf numFmtId="0" fontId="57" fillId="12" borderId="0" xfId="12" applyFont="1" applyFill="1" applyAlignment="1">
      <alignment vertical="center" wrapText="1"/>
    </xf>
    <xf numFmtId="0" fontId="57" fillId="12" borderId="8" xfId="12" applyFont="1" applyFill="1" applyBorder="1" applyAlignment="1">
      <alignment horizontal="center" vertical="center"/>
    </xf>
    <xf numFmtId="43" fontId="0" fillId="0" borderId="0" xfId="11" applyFont="1"/>
    <xf numFmtId="0" fontId="57" fillId="12" borderId="18" xfId="12" applyFont="1" applyFill="1" applyBorder="1"/>
    <xf numFmtId="0" fontId="57" fillId="12" borderId="8" xfId="12" applyFont="1" applyFill="1" applyBorder="1" applyAlignment="1">
      <alignment vertical="center"/>
    </xf>
    <xf numFmtId="0" fontId="1" fillId="0" borderId="0" xfId="12" applyAlignment="1">
      <alignment vertical="center"/>
    </xf>
    <xf numFmtId="0" fontId="57" fillId="12" borderId="7" xfId="12" applyFont="1" applyFill="1" applyBorder="1" applyAlignment="1">
      <alignment vertical="center"/>
    </xf>
    <xf numFmtId="43" fontId="1" fillId="0" borderId="0" xfId="12" applyNumberFormat="1"/>
    <xf numFmtId="178" fontId="0" fillId="17" borderId="8" xfId="11" applyNumberFormat="1" applyFont="1" applyFill="1" applyBorder="1"/>
    <xf numFmtId="0" fontId="1" fillId="0" borderId="0" xfId="12" applyAlignment="1">
      <alignment horizontal="center" vertical="center"/>
    </xf>
    <xf numFmtId="0" fontId="57" fillId="12" borderId="8" xfId="12" applyFont="1" applyFill="1" applyBorder="1" applyAlignment="1">
      <alignment vertical="center" wrapText="1"/>
    </xf>
    <xf numFmtId="0" fontId="61" fillId="12" borderId="8" xfId="12" applyFont="1" applyFill="1" applyBorder="1" applyAlignment="1">
      <alignment horizontal="center" vertical="center"/>
    </xf>
    <xf numFmtId="43" fontId="0" fillId="4" borderId="8" xfId="11" applyFont="1" applyFill="1" applyBorder="1"/>
    <xf numFmtId="0" fontId="70" fillId="0" borderId="8" xfId="12" applyFont="1" applyBorder="1" applyAlignment="1">
      <alignment horizontal="center" vertical="center" wrapText="1"/>
    </xf>
    <xf numFmtId="0" fontId="1" fillId="0" borderId="8" xfId="12" applyBorder="1" applyAlignment="1">
      <alignment horizontal="center" vertical="center"/>
    </xf>
    <xf numFmtId="43" fontId="55" fillId="4" borderId="8" xfId="11" applyFont="1" applyFill="1" applyBorder="1" applyAlignment="1">
      <alignment horizontal="center"/>
    </xf>
    <xf numFmtId="0" fontId="70" fillId="0" borderId="8" xfId="12" applyFont="1" applyBorder="1" applyAlignment="1">
      <alignment horizontal="left" vertical="center" wrapText="1"/>
    </xf>
    <xf numFmtId="0" fontId="1" fillId="0" borderId="8" xfId="12" applyBorder="1" applyAlignment="1">
      <alignment horizontal="left" vertical="center" wrapText="1"/>
    </xf>
    <xf numFmtId="165" fontId="0" fillId="0" borderId="8" xfId="11" applyNumberFormat="1" applyFont="1" applyBorder="1"/>
    <xf numFmtId="10" fontId="0" fillId="0" borderId="8" xfId="10" applyNumberFormat="1" applyFont="1" applyBorder="1"/>
    <xf numFmtId="178" fontId="0" fillId="4" borderId="8" xfId="11" applyNumberFormat="1" applyFont="1" applyFill="1" applyBorder="1"/>
    <xf numFmtId="9" fontId="0" fillId="0" borderId="8" xfId="11" applyNumberFormat="1" applyFont="1" applyBorder="1"/>
    <xf numFmtId="9" fontId="0" fillId="4" borderId="8" xfId="10" applyFont="1" applyFill="1" applyBorder="1"/>
    <xf numFmtId="9" fontId="0" fillId="4" borderId="8" xfId="11" applyNumberFormat="1" applyFont="1" applyFill="1" applyBorder="1"/>
    <xf numFmtId="0" fontId="57" fillId="12" borderId="8" xfId="12" applyFont="1" applyFill="1" applyBorder="1" applyAlignment="1">
      <alignment wrapText="1"/>
    </xf>
    <xf numFmtId="0" fontId="57" fillId="12" borderId="8" xfId="12" applyFont="1" applyFill="1" applyBorder="1" applyAlignment="1">
      <alignment horizontal="center"/>
    </xf>
    <xf numFmtId="43" fontId="0" fillId="0" borderId="8" xfId="11" applyFont="1" applyFill="1" applyBorder="1"/>
    <xf numFmtId="178" fontId="0" fillId="0" borderId="8" xfId="11" applyNumberFormat="1" applyFont="1" applyFill="1" applyBorder="1" applyAlignment="1">
      <alignment vertical="center"/>
    </xf>
    <xf numFmtId="0" fontId="1" fillId="0" borderId="8" xfId="12" applyBorder="1" applyAlignment="1">
      <alignment vertical="center"/>
    </xf>
    <xf numFmtId="43" fontId="0" fillId="0" borderId="8" xfId="11" applyFont="1" applyFill="1" applyBorder="1" applyAlignment="1">
      <alignment vertical="center"/>
    </xf>
    <xf numFmtId="9" fontId="0" fillId="0" borderId="8" xfId="10" applyFont="1" applyFill="1" applyBorder="1" applyAlignment="1">
      <alignment horizontal="right"/>
    </xf>
    <xf numFmtId="9" fontId="0" fillId="2" borderId="8" xfId="10" applyFont="1" applyFill="1" applyBorder="1"/>
    <xf numFmtId="9" fontId="1" fillId="0" borderId="8" xfId="10" applyFont="1" applyFill="1" applyBorder="1"/>
    <xf numFmtId="1" fontId="0" fillId="0" borderId="8" xfId="11" applyNumberFormat="1" applyFont="1" applyBorder="1"/>
    <xf numFmtId="1" fontId="0" fillId="4" borderId="8" xfId="11" applyNumberFormat="1" applyFont="1" applyFill="1" applyBorder="1"/>
    <xf numFmtId="1" fontId="0" fillId="4" borderId="8" xfId="10" applyNumberFormat="1" applyFont="1" applyFill="1" applyBorder="1"/>
    <xf numFmtId="9" fontId="0" fillId="0" borderId="8" xfId="10" applyFont="1" applyFill="1" applyBorder="1"/>
    <xf numFmtId="9" fontId="0" fillId="0" borderId="8" xfId="10" applyFont="1" applyBorder="1" applyAlignment="1">
      <alignment vertical="center"/>
    </xf>
    <xf numFmtId="10" fontId="0" fillId="4" borderId="8" xfId="10" applyNumberFormat="1" applyFont="1" applyFill="1" applyBorder="1" applyAlignment="1">
      <alignment vertical="center"/>
    </xf>
    <xf numFmtId="9" fontId="0" fillId="4" borderId="8" xfId="10" applyFont="1" applyFill="1" applyBorder="1" applyAlignment="1">
      <alignment vertical="center"/>
    </xf>
    <xf numFmtId="9" fontId="0" fillId="0" borderId="8" xfId="10" applyFont="1" applyBorder="1" applyAlignment="1">
      <alignment horizontal="right" vertical="center"/>
    </xf>
    <xf numFmtId="1" fontId="1" fillId="0" borderId="8" xfId="12" applyNumberFormat="1" applyBorder="1"/>
    <xf numFmtId="1" fontId="0" fillId="0" borderId="8" xfId="11" applyNumberFormat="1" applyFont="1" applyFill="1" applyBorder="1"/>
    <xf numFmtId="0" fontId="60" fillId="0" borderId="8" xfId="0" applyFont="1" applyBorder="1" applyAlignment="1">
      <alignment vertical="center"/>
    </xf>
    <xf numFmtId="0" fontId="60" fillId="0" borderId="8" xfId="0" applyFont="1" applyBorder="1" applyAlignment="1">
      <alignment horizontal="left" vertical="center" wrapText="1"/>
    </xf>
    <xf numFmtId="0" fontId="60" fillId="0" borderId="2" xfId="0" applyFont="1" applyBorder="1" applyAlignment="1">
      <alignment horizontal="center" vertical="center" wrapText="1"/>
    </xf>
    <xf numFmtId="0" fontId="60" fillId="0" borderId="11" xfId="0" applyFont="1" applyBorder="1" applyAlignment="1">
      <alignment horizontal="center" vertical="center" wrapText="1"/>
    </xf>
    <xf numFmtId="0" fontId="60" fillId="0" borderId="81" xfId="0" applyFont="1" applyBorder="1" applyAlignment="1">
      <alignment horizontal="center" vertical="center" wrapText="1"/>
    </xf>
    <xf numFmtId="0" fontId="60" fillId="3" borderId="8" xfId="0" applyFont="1" applyFill="1" applyBorder="1" applyAlignment="1">
      <alignment horizontal="center" vertical="center" wrapText="1"/>
    </xf>
    <xf numFmtId="167" fontId="61" fillId="0" borderId="0" xfId="9" applyNumberFormat="1" applyFont="1" applyAlignment="1">
      <alignment horizontal="center" vertical="center"/>
    </xf>
    <xf numFmtId="0" fontId="60" fillId="0" borderId="10" xfId="0" applyFont="1" applyBorder="1" applyAlignment="1">
      <alignment horizontal="center" vertical="center" wrapText="1"/>
    </xf>
    <xf numFmtId="0" fontId="60" fillId="0" borderId="18" xfId="0" applyFont="1" applyBorder="1" applyAlignment="1">
      <alignment horizontal="center" vertical="center" wrapText="1"/>
    </xf>
    <xf numFmtId="0" fontId="60" fillId="0" borderId="26" xfId="0" applyFont="1" applyBorder="1" applyAlignment="1">
      <alignment horizontal="center" vertical="center" wrapText="1"/>
    </xf>
    <xf numFmtId="0" fontId="60" fillId="0" borderId="8" xfId="0" applyFont="1" applyBorder="1" applyAlignment="1">
      <alignment vertical="center" wrapText="1"/>
    </xf>
    <xf numFmtId="15" fontId="60" fillId="0" borderId="8" xfId="0" applyNumberFormat="1" applyFont="1" applyBorder="1" applyAlignment="1">
      <alignment horizontal="left" vertical="center" wrapText="1"/>
    </xf>
    <xf numFmtId="9" fontId="63" fillId="0" borderId="2" xfId="7" applyFont="1" applyFill="1" applyBorder="1" applyAlignment="1" applyProtection="1">
      <alignment horizontal="center" vertical="center"/>
    </xf>
    <xf numFmtId="9" fontId="63" fillId="0" borderId="11" xfId="7" applyFont="1" applyFill="1" applyBorder="1" applyAlignment="1" applyProtection="1">
      <alignment horizontal="center" vertical="center"/>
    </xf>
    <xf numFmtId="9" fontId="63" fillId="0" borderId="81" xfId="7" applyFont="1" applyFill="1" applyBorder="1" applyAlignment="1" applyProtection="1">
      <alignment horizontal="center" vertical="center"/>
    </xf>
    <xf numFmtId="0" fontId="63" fillId="3" borderId="8" xfId="0" applyFont="1" applyFill="1" applyBorder="1" applyAlignment="1">
      <alignment horizontal="center" vertical="center" wrapText="1"/>
    </xf>
    <xf numFmtId="9" fontId="63" fillId="0" borderId="10" xfId="7" applyFont="1" applyFill="1" applyBorder="1" applyAlignment="1" applyProtection="1">
      <alignment horizontal="center" vertical="center"/>
    </xf>
    <xf numFmtId="9" fontId="63" fillId="0" borderId="18" xfId="7" applyFont="1" applyFill="1" applyBorder="1" applyAlignment="1" applyProtection="1">
      <alignment horizontal="center" vertical="center"/>
    </xf>
    <xf numFmtId="9" fontId="63" fillId="0" borderId="26" xfId="7" applyFont="1" applyFill="1" applyBorder="1" applyAlignment="1" applyProtection="1">
      <alignment horizontal="center" vertical="center"/>
    </xf>
    <xf numFmtId="0" fontId="60" fillId="0" borderId="3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60" fillId="0" borderId="4" xfId="0" applyFont="1" applyBorder="1" applyAlignment="1">
      <alignment horizontal="center" vertical="center" wrapText="1"/>
    </xf>
    <xf numFmtId="9" fontId="63" fillId="0" borderId="3" xfId="0" applyNumberFormat="1" applyFont="1" applyBorder="1" applyAlignment="1">
      <alignment horizontal="center" vertical="center" wrapText="1"/>
    </xf>
    <xf numFmtId="9" fontId="63" fillId="0" borderId="5" xfId="0" applyNumberFormat="1" applyFont="1" applyBorder="1" applyAlignment="1">
      <alignment horizontal="center" vertical="center" wrapText="1"/>
    </xf>
    <xf numFmtId="9" fontId="63" fillId="0" borderId="4" xfId="0" applyNumberFormat="1" applyFont="1" applyBorder="1" applyAlignment="1">
      <alignment horizontal="center" vertical="center" wrapText="1"/>
    </xf>
    <xf numFmtId="0" fontId="61" fillId="12" borderId="54" xfId="9" applyFont="1" applyFill="1" applyBorder="1" applyAlignment="1">
      <alignment horizontal="center" vertical="center" wrapText="1"/>
    </xf>
    <xf numFmtId="0" fontId="61" fillId="12" borderId="56" xfId="9" applyFont="1" applyFill="1" applyBorder="1" applyAlignment="1">
      <alignment horizontal="center" vertical="center" wrapText="1"/>
    </xf>
    <xf numFmtId="165" fontId="56" fillId="0" borderId="61" xfId="7" applyNumberFormat="1" applyFont="1" applyBorder="1" applyAlignment="1" applyProtection="1">
      <alignment horizontal="center" vertical="center"/>
    </xf>
    <xf numFmtId="171" fontId="56" fillId="0" borderId="99" xfId="9" applyNumberFormat="1" applyFont="1" applyBorder="1" applyAlignment="1">
      <alignment horizontal="center" vertical="center"/>
    </xf>
    <xf numFmtId="165" fontId="56" fillId="0" borderId="59" xfId="7" applyNumberFormat="1" applyFont="1" applyBorder="1" applyAlignment="1" applyProtection="1">
      <alignment horizontal="center" vertical="center"/>
    </xf>
    <xf numFmtId="0" fontId="61" fillId="12" borderId="0" xfId="9" applyFont="1" applyFill="1" applyBorder="1" applyAlignment="1">
      <alignment horizontal="center" vertical="center" wrapText="1"/>
    </xf>
    <xf numFmtId="171" fontId="56" fillId="0" borderId="96" xfId="9" applyNumberFormat="1" applyFont="1" applyBorder="1" applyAlignment="1">
      <alignment horizontal="center" vertical="center"/>
    </xf>
    <xf numFmtId="171" fontId="56" fillId="0" borderId="97" xfId="9" applyNumberFormat="1" applyFont="1" applyBorder="1" applyAlignment="1">
      <alignment horizontal="center" vertical="center"/>
    </xf>
    <xf numFmtId="171" fontId="56" fillId="0" borderId="98" xfId="9" applyNumberFormat="1" applyFont="1" applyBorder="1" applyAlignment="1">
      <alignment horizontal="center" vertical="center"/>
    </xf>
    <xf numFmtId="171" fontId="56" fillId="0" borderId="100" xfId="9" applyNumberFormat="1" applyFont="1" applyBorder="1" applyAlignment="1">
      <alignment horizontal="center" vertical="center"/>
    </xf>
    <xf numFmtId="171" fontId="56" fillId="0" borderId="101" xfId="9" applyNumberFormat="1" applyFont="1" applyBorder="1" applyAlignment="1">
      <alignment horizontal="center" vertical="center"/>
    </xf>
    <xf numFmtId="171" fontId="56" fillId="0" borderId="102" xfId="9" applyNumberFormat="1" applyFont="1" applyBorder="1" applyAlignment="1">
      <alignment horizontal="center" vertical="center"/>
    </xf>
    <xf numFmtId="171" fontId="56" fillId="0" borderId="103" xfId="9" applyNumberFormat="1" applyFont="1" applyBorder="1" applyAlignment="1">
      <alignment horizontal="center" vertical="center"/>
    </xf>
    <xf numFmtId="171" fontId="56" fillId="0" borderId="104" xfId="9" applyNumberFormat="1" applyFont="1" applyBorder="1" applyAlignment="1">
      <alignment horizontal="center" vertical="center"/>
    </xf>
    <xf numFmtId="0" fontId="56" fillId="0" borderId="0" xfId="9" applyFont="1" applyFill="1" applyAlignment="1">
      <alignment horizontal="center" vertical="center"/>
    </xf>
    <xf numFmtId="167" fontId="61" fillId="0" borderId="0" xfId="9" applyNumberFormat="1" applyFont="1" applyFill="1" applyBorder="1" applyAlignment="1">
      <alignment horizontal="center" vertical="center"/>
    </xf>
    <xf numFmtId="168" fontId="61" fillId="0" borderId="0" xfId="9" applyNumberFormat="1" applyFont="1" applyFill="1" applyBorder="1" applyAlignment="1">
      <alignment horizontal="center" vertical="center"/>
    </xf>
    <xf numFmtId="170" fontId="60" fillId="0" borderId="0" xfId="9" applyNumberFormat="1" applyFont="1" applyFill="1" applyBorder="1" applyAlignment="1">
      <alignment horizontal="center" vertical="center"/>
    </xf>
    <xf numFmtId="0" fontId="61" fillId="0" borderId="0" xfId="9" applyFont="1" applyFill="1" applyBorder="1" applyAlignment="1">
      <alignment horizontal="center" vertical="center" wrapText="1"/>
    </xf>
    <xf numFmtId="171" fontId="56" fillId="0" borderId="0" xfId="9" applyNumberFormat="1" applyFont="1" applyFill="1" applyBorder="1" applyAlignment="1">
      <alignment horizontal="center" vertical="center"/>
    </xf>
    <xf numFmtId="43" fontId="56" fillId="0" borderId="0" xfId="8" applyFont="1" applyFill="1" applyAlignment="1" applyProtection="1">
      <alignment horizontal="center" vertical="center"/>
    </xf>
    <xf numFmtId="0" fontId="56" fillId="0" borderId="0" xfId="9" applyFont="1" applyFill="1"/>
    <xf numFmtId="0" fontId="56" fillId="0" borderId="0" xfId="9" applyFont="1" applyFill="1" applyAlignment="1">
      <alignment vertical="center"/>
    </xf>
    <xf numFmtId="0" fontId="66" fillId="0" borderId="0" xfId="9" applyFont="1" applyFill="1" applyAlignment="1">
      <alignment horizontal="justify" vertical="center" wrapText="1"/>
    </xf>
    <xf numFmtId="4" fontId="55" fillId="0" borderId="0" xfId="9" applyNumberFormat="1" applyFont="1" applyFill="1" applyAlignment="1">
      <alignment horizontal="center" vertical="center" wrapText="1"/>
    </xf>
    <xf numFmtId="0" fontId="66" fillId="0" borderId="0" xfId="9" applyFont="1" applyFill="1"/>
    <xf numFmtId="168" fontId="64" fillId="0" borderId="0" xfId="9" applyNumberFormat="1" applyFont="1" applyAlignment="1">
      <alignment horizontal="center" vertical="center"/>
    </xf>
    <xf numFmtId="0" fontId="1" fillId="0" borderId="0" xfId="0" applyFont="1" applyAlignment="1">
      <alignment horizontal="left" vertical="top" wrapText="1"/>
    </xf>
  </cellXfs>
  <cellStyles count="13">
    <cellStyle name="Comma" xfId="5" builtinId="3"/>
    <cellStyle name="Comma [0]" xfId="2" builtinId="6"/>
    <cellStyle name="Comma 2" xfId="8" xr:uid="{334C22B4-CEF3-469D-9AA8-90528C1B8527}"/>
    <cellStyle name="Comma 3" xfId="11" xr:uid="{BC2C94C5-6B6A-45BF-8B77-B0BC0C1C8B05}"/>
    <cellStyle name="Normal" xfId="0" builtinId="0"/>
    <cellStyle name="Normal 2" xfId="1" xr:uid="{00000000-0005-0000-0000-000002000000}"/>
    <cellStyle name="Normal 2 2" xfId="3" xr:uid="{D726FBFB-B8E8-4927-B44A-56CA8997E27C}"/>
    <cellStyle name="Normal 2 3" xfId="4" xr:uid="{8026BE90-BB21-41F1-87EB-B6F3F67F4786}"/>
    <cellStyle name="Normal 2 4" xfId="9" xr:uid="{6825D5C0-0394-4DF7-AA98-1B78A429F56D}"/>
    <cellStyle name="Normal 3" xfId="6" xr:uid="{8AC8EBB7-2FB4-484A-9637-1E22FEC9C9EE}"/>
    <cellStyle name="Normal 4" xfId="12" xr:uid="{402A3641-7BDB-4F4D-BC60-A85B67BAC5E1}"/>
    <cellStyle name="Percent 2" xfId="7" xr:uid="{F0466D44-EEAF-4B8D-A47F-1D7538F4008E}"/>
    <cellStyle name="Percent 3" xfId="10" xr:uid="{607B76FB-ABD2-4171-AA60-5C9D167AA08B}"/>
  </cellStyles>
  <dxfs count="45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theme="4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theme="8" tint="-0.499984740745262"/>
        </patternFill>
      </fill>
    </dxf>
    <dxf>
      <font>
        <b/>
        <i val="0"/>
        <color theme="0"/>
      </font>
      <fill>
        <patternFill>
          <bgColor rgb="FF7030A0"/>
        </patternFill>
      </fill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</font>
    </dxf>
    <dxf>
      <font>
        <b/>
      </font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border>
        <right style="thin">
          <color indexed="64"/>
        </right>
        <bottom style="thin">
          <color indexed="64"/>
        </bottom>
      </border>
    </dxf>
    <dxf>
      <fill>
        <patternFill>
          <bgColor theme="0" tint="-0.14999847407452621"/>
        </patternFill>
      </fill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vertical="top"/>
    </dxf>
    <dxf>
      <alignment vertical="top"/>
    </dxf>
    <dxf>
      <alignment wrapText="1"/>
    </dxf>
    <dxf>
      <font>
        <b/>
      </font>
    </dxf>
    <dxf>
      <font>
        <b/>
      </font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right style="thin">
          <color indexed="64"/>
        </right>
      </border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font>
        <b/>
      </font>
    </dxf>
    <dxf>
      <font>
        <b/>
      </font>
    </dxf>
    <dxf>
      <border>
        <left style="thin">
          <color indexed="64"/>
        </lef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border>
        <top/>
        <bottom/>
      </border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right style="thin">
          <color indexed="64"/>
        </right>
      </border>
    </dxf>
    <dxf>
      <border>
        <top style="thin">
          <color indexed="64"/>
        </top>
        <horizontal style="thin">
          <color indexed="64"/>
        </horizontal>
      </border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border>
        <bottom style="thin">
          <color indexed="64"/>
        </bottom>
        <horizontal style="thin">
          <color indexed="64"/>
        </horizontal>
      </border>
    </dxf>
    <dxf>
      <border>
        <bottom style="thin">
          <color indexed="64"/>
        </bottom>
        <horizontal style="thin">
          <color indexed="64"/>
        </horizontal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horizontal style="thin">
          <color indexed="64"/>
        </horizontal>
      </border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0A72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Diagram Posisi</a:t>
            </a:r>
            <a:r>
              <a:rPr lang="en-US" b="1" baseline="0">
                <a:solidFill>
                  <a:srgbClr val="002060"/>
                </a:solidFill>
              </a:rPr>
              <a:t> CINT Pada </a:t>
            </a:r>
            <a:r>
              <a:rPr lang="en-US" b="1">
                <a:solidFill>
                  <a:srgbClr val="002060"/>
                </a:solidFill>
              </a:rPr>
              <a:t>SWOT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8347488256200289E-2"/>
          <c:y val="0.17634259259259263"/>
          <c:w val="0.9262751259965849"/>
          <c:h val="0.7773611111111110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Sheet1!$C$8</c:f>
              <c:strCache>
                <c:ptCount val="1"/>
                <c:pt idx="0">
                  <c:v>Y</c:v>
                </c:pt>
              </c:strCache>
            </c:strRef>
          </c:tx>
          <c:spPr>
            <a:ln w="9525" cap="rnd">
              <a:solidFill>
                <a:schemeClr val="dk1"/>
              </a:solidFill>
              <a:round/>
            </a:ln>
            <a:effectLst/>
          </c:spPr>
          <c:marker>
            <c:symbol val="none"/>
          </c:marker>
          <c:xVal>
            <c:numRef>
              <c:f>Sheet1!$B$9:$B$12</c:f>
              <c:numCache>
                <c:formatCode>0.00</c:formatCode>
                <c:ptCount val="4"/>
                <c:pt idx="0">
                  <c:v>3.748947368421053</c:v>
                </c:pt>
                <c:pt idx="1">
                  <c:v>3.748947368421053</c:v>
                </c:pt>
                <c:pt idx="2">
                  <c:v>-3.2</c:v>
                </c:pt>
                <c:pt idx="3">
                  <c:v>-3.2</c:v>
                </c:pt>
              </c:numCache>
            </c:numRef>
          </c:xVal>
          <c:yVal>
            <c:numRef>
              <c:f>Sheet1!$C$9:$C$12</c:f>
              <c:numCache>
                <c:formatCode>0.00</c:formatCode>
                <c:ptCount val="4"/>
                <c:pt idx="0">
                  <c:v>3.7</c:v>
                </c:pt>
                <c:pt idx="1">
                  <c:v>-3.2733333333333339</c:v>
                </c:pt>
                <c:pt idx="2">
                  <c:v>-3.27</c:v>
                </c:pt>
                <c:pt idx="3">
                  <c:v>3.7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BF7-40EF-BE41-CD2950EA1A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258672"/>
        <c:axId val="419259752"/>
      </c:scatterChart>
      <c:valAx>
        <c:axId val="419258672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259752"/>
        <c:crosses val="autoZero"/>
        <c:crossBetween val="midCat"/>
      </c:valAx>
      <c:valAx>
        <c:axId val="419259752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92586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4000" b="1">
                <a:solidFill>
                  <a:sysClr val="windowText" lastClr="000000"/>
                </a:solidFill>
              </a:rPr>
              <a:t>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742813719240401E-2"/>
          <c:y val="7.9855446017221429E-2"/>
          <c:w val="0.89345044932161799"/>
          <c:h val="0.86372462659543736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Sheet1!$C$14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Sheet1!$B$15:$B$16</c:f>
              <c:numCache>
                <c:formatCode>0.00</c:formatCode>
                <c:ptCount val="2"/>
                <c:pt idx="0">
                  <c:v>0.55000000000000004</c:v>
                </c:pt>
              </c:numCache>
            </c:numRef>
          </c:xVal>
          <c:yVal>
            <c:numRef>
              <c:f>Sheet1!$C$15:$C$16</c:f>
              <c:numCache>
                <c:formatCode>0.00</c:formatCode>
                <c:ptCount val="2"/>
                <c:pt idx="0">
                  <c:v>0.43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FB4-47AC-B91F-17C55B8F7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032704"/>
        <c:axId val="555033424"/>
      </c:scatterChart>
      <c:valAx>
        <c:axId val="555032704"/>
        <c:scaling>
          <c:orientation val="minMax"/>
          <c:max val="4"/>
          <c:min val="-4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033424"/>
        <c:crosses val="autoZero"/>
        <c:crossBetween val="midCat"/>
        <c:majorUnit val="1"/>
        <c:minorUnit val="1"/>
      </c:valAx>
      <c:valAx>
        <c:axId val="555033424"/>
        <c:scaling>
          <c:orientation val="minMax"/>
          <c:max val="4"/>
          <c:min val="-4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5032704"/>
        <c:crosses val="autoZero"/>
        <c:crossBetween val="midCat"/>
        <c:min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83736</xdr:colOff>
      <xdr:row>16</xdr:row>
      <xdr:rowOff>196548</xdr:rowOff>
    </xdr:from>
    <xdr:to>
      <xdr:col>12</xdr:col>
      <xdr:colOff>387279</xdr:colOff>
      <xdr:row>16</xdr:row>
      <xdr:rowOff>422402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3FCD551-0107-4F22-AEBB-B29F1A070465}"/>
            </a:ext>
          </a:extLst>
        </xdr:cNvPr>
        <xdr:cNvSpPr txBox="1"/>
      </xdr:nvSpPr>
      <xdr:spPr>
        <a:xfrm>
          <a:off x="8804403" y="673704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555624</xdr:colOff>
      <xdr:row>7</xdr:row>
      <xdr:rowOff>492123</xdr:rowOff>
    </xdr:from>
    <xdr:to>
      <xdr:col>16</xdr:col>
      <xdr:colOff>587375</xdr:colOff>
      <xdr:row>12</xdr:row>
      <xdr:rowOff>317499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F6277D5-CCB8-450E-8CDC-E2256B9D3953}"/>
            </a:ext>
          </a:extLst>
        </xdr:cNvPr>
        <xdr:cNvSpPr txBox="1"/>
      </xdr:nvSpPr>
      <xdr:spPr>
        <a:xfrm>
          <a:off x="9242424" y="2082798"/>
          <a:ext cx="2470151" cy="25876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Peningkatan penjualan</a:t>
          </a:r>
        </a:p>
        <a:p>
          <a:r>
            <a:rPr lang="en-US" sz="1400"/>
            <a:t>2. Expansi usaha</a:t>
          </a:r>
        </a:p>
        <a:p>
          <a:r>
            <a:rPr lang="en-US" sz="1400"/>
            <a:t>3. Penetrasi pasar</a:t>
          </a:r>
        </a:p>
        <a:p>
          <a:r>
            <a:rPr lang="en-US" sz="1400"/>
            <a:t>4. Pengembangan pasar</a:t>
          </a:r>
        </a:p>
        <a:p>
          <a:r>
            <a:rPr lang="en-US" sz="1400"/>
            <a:t>5. Pengembangan produk</a:t>
          </a:r>
        </a:p>
        <a:p>
          <a:r>
            <a:rPr lang="en-US" sz="1400"/>
            <a:t>6. Kendali jalur distribusi</a:t>
          </a:r>
        </a:p>
        <a:p>
          <a:r>
            <a:rPr lang="en-US" sz="1400"/>
            <a:t>7.</a:t>
          </a:r>
          <a:r>
            <a:rPr lang="en-US" sz="1400" baseline="0"/>
            <a:t> Kendali supplier</a:t>
          </a:r>
        </a:p>
        <a:p>
          <a:r>
            <a:rPr lang="en-US" sz="1400" baseline="0"/>
            <a:t>8. Kendali pesaing</a:t>
          </a:r>
        </a:p>
        <a:p>
          <a:r>
            <a:rPr lang="en-US" sz="1400" baseline="0"/>
            <a:t>9. Produk baru sejenis</a:t>
          </a:r>
        </a:p>
        <a:p>
          <a:r>
            <a:rPr lang="en-US" sz="1400" baseline="0"/>
            <a:t>10. Produk baru tidak sejenis</a:t>
          </a:r>
        </a:p>
        <a:p>
          <a:r>
            <a:rPr lang="en-US" sz="1400" baseline="0"/>
            <a:t>11. Akuisisi</a:t>
          </a:r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7</xdr:col>
      <xdr:colOff>587375</xdr:colOff>
      <xdr:row>14</xdr:row>
      <xdr:rowOff>444500</xdr:rowOff>
    </xdr:from>
    <xdr:to>
      <xdr:col>10</xdr:col>
      <xdr:colOff>222250</xdr:colOff>
      <xdr:row>16</xdr:row>
      <xdr:rowOff>396875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0CE886B-8CE6-40F4-A672-2580ABE3ECC5}"/>
            </a:ext>
          </a:extLst>
        </xdr:cNvPr>
        <xdr:cNvSpPr txBox="1"/>
      </xdr:nvSpPr>
      <xdr:spPr>
        <a:xfrm>
          <a:off x="6226175" y="5902325"/>
          <a:ext cx="1463675" cy="1057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Efisiensi</a:t>
          </a:r>
        </a:p>
        <a:p>
          <a:r>
            <a:rPr lang="en-US" sz="1400"/>
            <a:t>2. Divestasi</a:t>
          </a:r>
        </a:p>
        <a:p>
          <a:r>
            <a:rPr lang="en-US" sz="1400"/>
            <a:t>3. Likuidasi</a:t>
          </a:r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6</xdr:col>
      <xdr:colOff>206375</xdr:colOff>
      <xdr:row>8</xdr:row>
      <xdr:rowOff>381000</xdr:rowOff>
    </xdr:from>
    <xdr:to>
      <xdr:col>11</xdr:col>
      <xdr:colOff>254000</xdr:colOff>
      <xdr:row>10</xdr:row>
      <xdr:rowOff>349250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3EF2606-605F-44DE-A0F4-2410FA7F9C93}"/>
            </a:ext>
          </a:extLst>
        </xdr:cNvPr>
        <xdr:cNvSpPr txBox="1"/>
      </xdr:nvSpPr>
      <xdr:spPr>
        <a:xfrm>
          <a:off x="5235575" y="2524125"/>
          <a:ext cx="3095625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1. Mempertahankan</a:t>
          </a:r>
          <a:r>
            <a:rPr lang="en-US" sz="1400" baseline="0"/>
            <a:t> produk yang sama</a:t>
          </a:r>
          <a:endParaRPr lang="en-US" sz="1400"/>
        </a:p>
        <a:p>
          <a:r>
            <a:rPr lang="en-US" sz="1400"/>
            <a:t>2. Mempertahankan </a:t>
          </a:r>
          <a:r>
            <a:rPr lang="en-US" sz="1400" baseline="0"/>
            <a:t> pangsa pasar</a:t>
          </a:r>
        </a:p>
        <a:p>
          <a:r>
            <a:rPr lang="en-US" sz="1400" baseline="0"/>
            <a:t>3. Mempertahankan jumlah  produksi</a:t>
          </a:r>
          <a:endParaRPr lang="en-US" sz="1400"/>
        </a:p>
        <a:p>
          <a:r>
            <a:rPr lang="id-ID" sz="1400"/>
            <a:t>4</a:t>
          </a:r>
          <a:r>
            <a:rPr lang="en-US" sz="1400"/>
            <a:t>. Mempertahankan tingkat</a:t>
          </a:r>
          <a:r>
            <a:rPr lang="en-US" sz="1400" baseline="0"/>
            <a:t> profit</a:t>
          </a:r>
          <a:endParaRPr lang="en-US" sz="1400"/>
        </a:p>
        <a:p>
          <a:endParaRPr lang="en-US" sz="1400" baseline="0"/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13</xdr:col>
      <xdr:colOff>164705</xdr:colOff>
      <xdr:row>14</xdr:row>
      <xdr:rowOff>418703</xdr:rowOff>
    </xdr:from>
    <xdr:to>
      <xdr:col>17</xdr:col>
      <xdr:colOff>317501</xdr:colOff>
      <xdr:row>16</xdr:row>
      <xdr:rowOff>386953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90ED9DEE-7008-441B-95D9-9EFD08C30EF2}"/>
            </a:ext>
          </a:extLst>
        </xdr:cNvPr>
        <xdr:cNvSpPr txBox="1"/>
      </xdr:nvSpPr>
      <xdr:spPr>
        <a:xfrm>
          <a:off x="9461105" y="5876528"/>
          <a:ext cx="2591196" cy="1073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Menggabungkan beberapa strategi</a:t>
          </a:r>
          <a:r>
            <a:rPr lang="en-US" sz="1400" baseline="0"/>
            <a:t> yang relevan sekaligus</a:t>
          </a:r>
        </a:p>
        <a:p>
          <a:endParaRPr lang="en-US" sz="1400" baseline="0"/>
        </a:p>
        <a:p>
          <a:endParaRPr lang="en-US" sz="1400"/>
        </a:p>
      </xdr:txBody>
    </xdr:sp>
    <xdr:clientData/>
  </xdr:twoCellAnchor>
  <xdr:twoCellAnchor>
    <xdr:from>
      <xdr:col>12</xdr:col>
      <xdr:colOff>84666</xdr:colOff>
      <xdr:row>15</xdr:row>
      <xdr:rowOff>275166</xdr:rowOff>
    </xdr:from>
    <xdr:to>
      <xdr:col>12</xdr:col>
      <xdr:colOff>388209</xdr:colOff>
      <xdr:row>15</xdr:row>
      <xdr:rowOff>501020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2BE04C8-E869-4E65-BF56-BB0B2EF15470}"/>
            </a:ext>
          </a:extLst>
        </xdr:cNvPr>
        <xdr:cNvSpPr txBox="1"/>
      </xdr:nvSpPr>
      <xdr:spPr>
        <a:xfrm>
          <a:off x="8805333" y="6265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12</xdr:col>
      <xdr:colOff>88899</xdr:colOff>
      <xdr:row>13</xdr:row>
      <xdr:rowOff>427566</xdr:rowOff>
    </xdr:from>
    <xdr:to>
      <xdr:col>12</xdr:col>
      <xdr:colOff>392442</xdr:colOff>
      <xdr:row>14</xdr:row>
      <xdr:rowOff>103087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894CF32F-4C7D-4E1F-812C-90297C617299}"/>
            </a:ext>
          </a:extLst>
        </xdr:cNvPr>
        <xdr:cNvSpPr txBox="1"/>
      </xdr:nvSpPr>
      <xdr:spPr>
        <a:xfrm>
          <a:off x="8809566" y="531706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12</xdr:col>
      <xdr:colOff>93133</xdr:colOff>
      <xdr:row>14</xdr:row>
      <xdr:rowOff>347134</xdr:rowOff>
    </xdr:from>
    <xdr:to>
      <xdr:col>12</xdr:col>
      <xdr:colOff>396676</xdr:colOff>
      <xdr:row>15</xdr:row>
      <xdr:rowOff>22654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A368DB3D-9F8E-42AF-B850-026E2D9727C5}"/>
            </a:ext>
          </a:extLst>
        </xdr:cNvPr>
        <xdr:cNvSpPr txBox="1"/>
      </xdr:nvSpPr>
      <xdr:spPr>
        <a:xfrm>
          <a:off x="8813800" y="5786967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12</xdr:col>
      <xdr:colOff>84666</xdr:colOff>
      <xdr:row>11</xdr:row>
      <xdr:rowOff>391585</xdr:rowOff>
    </xdr:from>
    <xdr:to>
      <xdr:col>12</xdr:col>
      <xdr:colOff>388209</xdr:colOff>
      <xdr:row>12</xdr:row>
      <xdr:rowOff>67105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9BD9116-FEA3-4CBB-AFF1-B0C17E5D8E10}"/>
            </a:ext>
          </a:extLst>
        </xdr:cNvPr>
        <xdr:cNvSpPr txBox="1"/>
      </xdr:nvSpPr>
      <xdr:spPr>
        <a:xfrm>
          <a:off x="8805333" y="4180418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12</xdr:col>
      <xdr:colOff>74083</xdr:colOff>
      <xdr:row>9</xdr:row>
      <xdr:rowOff>539749</xdr:rowOff>
    </xdr:from>
    <xdr:to>
      <xdr:col>12</xdr:col>
      <xdr:colOff>377626</xdr:colOff>
      <xdr:row>10</xdr:row>
      <xdr:rowOff>215270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371F1633-A479-4F1B-977D-31B26426704B}"/>
            </a:ext>
          </a:extLst>
        </xdr:cNvPr>
        <xdr:cNvSpPr txBox="1"/>
      </xdr:nvSpPr>
      <xdr:spPr>
        <a:xfrm>
          <a:off x="8794750" y="3227916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12</xdr:col>
      <xdr:colOff>74083</xdr:colOff>
      <xdr:row>9</xdr:row>
      <xdr:rowOff>84667</xdr:rowOff>
    </xdr:from>
    <xdr:to>
      <xdr:col>12</xdr:col>
      <xdr:colOff>377626</xdr:colOff>
      <xdr:row>9</xdr:row>
      <xdr:rowOff>310521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1129B56-FD88-4983-86D0-22E52C828D37}"/>
            </a:ext>
          </a:extLst>
        </xdr:cNvPr>
        <xdr:cNvSpPr txBox="1"/>
      </xdr:nvSpPr>
      <xdr:spPr>
        <a:xfrm>
          <a:off x="8794750" y="27728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12</xdr:col>
      <xdr:colOff>74082</xdr:colOff>
      <xdr:row>10</xdr:row>
      <xdr:rowOff>444500</xdr:rowOff>
    </xdr:from>
    <xdr:to>
      <xdr:col>12</xdr:col>
      <xdr:colOff>377625</xdr:colOff>
      <xdr:row>11</xdr:row>
      <xdr:rowOff>120021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8FEAF05-AB44-4388-AEC3-B1D4DF222979}"/>
            </a:ext>
          </a:extLst>
        </xdr:cNvPr>
        <xdr:cNvSpPr txBox="1"/>
      </xdr:nvSpPr>
      <xdr:spPr>
        <a:xfrm>
          <a:off x="8794749" y="368300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10</xdr:col>
      <xdr:colOff>529169</xdr:colOff>
      <xdr:row>13</xdr:row>
      <xdr:rowOff>84668</xdr:rowOff>
    </xdr:from>
    <xdr:to>
      <xdr:col>11</xdr:col>
      <xdr:colOff>234463</xdr:colOff>
      <xdr:row>13</xdr:row>
      <xdr:rowOff>302559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FD331AE2-6902-4E14-A0C7-43D591EA1834}"/>
            </a:ext>
          </a:extLst>
        </xdr:cNvPr>
        <xdr:cNvSpPr txBox="1"/>
      </xdr:nvSpPr>
      <xdr:spPr>
        <a:xfrm>
          <a:off x="7987977" y="4971726"/>
          <a:ext cx="313428" cy="21789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-1</a:t>
          </a:r>
        </a:p>
      </xdr:txBody>
    </xdr:sp>
    <xdr:clientData/>
  </xdr:twoCellAnchor>
  <xdr:twoCellAnchor>
    <xdr:from>
      <xdr:col>9</xdr:col>
      <xdr:colOff>582083</xdr:colOff>
      <xdr:row>13</xdr:row>
      <xdr:rowOff>95250</xdr:rowOff>
    </xdr:from>
    <xdr:to>
      <xdr:col>10</xdr:col>
      <xdr:colOff>278717</xdr:colOff>
      <xdr:row>13</xdr:row>
      <xdr:rowOff>321104</xdr:rowOff>
    </xdr:to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E7B1534C-014C-4D68-BE79-C3FB6204E25A}"/>
            </a:ext>
          </a:extLst>
        </xdr:cNvPr>
        <xdr:cNvSpPr txBox="1"/>
      </xdr:nvSpPr>
      <xdr:spPr>
        <a:xfrm>
          <a:off x="7709024" y="4981015"/>
          <a:ext cx="301752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-2</a:t>
          </a:r>
        </a:p>
      </xdr:txBody>
    </xdr:sp>
    <xdr:clientData/>
  </xdr:twoCellAnchor>
  <xdr:twoCellAnchor>
    <xdr:from>
      <xdr:col>9</xdr:col>
      <xdr:colOff>10583</xdr:colOff>
      <xdr:row>13</xdr:row>
      <xdr:rowOff>95250</xdr:rowOff>
    </xdr:from>
    <xdr:to>
      <xdr:col>9</xdr:col>
      <xdr:colOff>314126</xdr:colOff>
      <xdr:row>13</xdr:row>
      <xdr:rowOff>321104</xdr:rowOff>
    </xdr:to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24EC8E14-85F8-43D2-B377-65692D9636AB}"/>
            </a:ext>
          </a:extLst>
        </xdr:cNvPr>
        <xdr:cNvSpPr txBox="1"/>
      </xdr:nvSpPr>
      <xdr:spPr>
        <a:xfrm>
          <a:off x="6889750" y="4984750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-3</a:t>
          </a:r>
        </a:p>
      </xdr:txBody>
    </xdr:sp>
    <xdr:clientData/>
  </xdr:twoCellAnchor>
  <xdr:twoCellAnchor>
    <xdr:from>
      <xdr:col>7</xdr:col>
      <xdr:colOff>582084</xdr:colOff>
      <xdr:row>13</xdr:row>
      <xdr:rowOff>95250</xdr:rowOff>
    </xdr:from>
    <xdr:to>
      <xdr:col>8</xdr:col>
      <xdr:colOff>278718</xdr:colOff>
      <xdr:row>13</xdr:row>
      <xdr:rowOff>321104</xdr:rowOff>
    </xdr:to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CB64594B-58A9-4E64-A027-7635F322F594}"/>
            </a:ext>
          </a:extLst>
        </xdr:cNvPr>
        <xdr:cNvSpPr txBox="1"/>
      </xdr:nvSpPr>
      <xdr:spPr>
        <a:xfrm>
          <a:off x="6498790" y="4981015"/>
          <a:ext cx="301752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-4</a:t>
          </a:r>
        </a:p>
      </xdr:txBody>
    </xdr:sp>
    <xdr:clientData/>
  </xdr:twoCellAnchor>
  <xdr:twoCellAnchor>
    <xdr:from>
      <xdr:col>12</xdr:col>
      <xdr:colOff>341840</xdr:colOff>
      <xdr:row>12</xdr:row>
      <xdr:rowOff>273047</xdr:rowOff>
    </xdr:from>
    <xdr:to>
      <xdr:col>13</xdr:col>
      <xdr:colOff>31550</xdr:colOff>
      <xdr:row>12</xdr:row>
      <xdr:rowOff>498901</xdr:rowOff>
    </xdr:to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F9D33296-DC6E-48E6-B8B3-0FBCBA0D7D11}"/>
            </a:ext>
          </a:extLst>
        </xdr:cNvPr>
        <xdr:cNvSpPr txBox="1"/>
      </xdr:nvSpPr>
      <xdr:spPr>
        <a:xfrm>
          <a:off x="9062507" y="461221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</a:t>
          </a:r>
        </a:p>
      </xdr:txBody>
    </xdr:sp>
    <xdr:clientData/>
  </xdr:twoCellAnchor>
  <xdr:twoCellAnchor>
    <xdr:from>
      <xdr:col>13</xdr:col>
      <xdr:colOff>296333</xdr:colOff>
      <xdr:row>12</xdr:row>
      <xdr:rowOff>275166</xdr:rowOff>
    </xdr:from>
    <xdr:to>
      <xdr:col>13</xdr:col>
      <xdr:colOff>599876</xdr:colOff>
      <xdr:row>12</xdr:row>
      <xdr:rowOff>501020</xdr:rowOff>
    </xdr:to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A4954B10-2C76-454A-8C02-995255AC1F62}"/>
            </a:ext>
          </a:extLst>
        </xdr:cNvPr>
        <xdr:cNvSpPr txBox="1"/>
      </xdr:nvSpPr>
      <xdr:spPr>
        <a:xfrm>
          <a:off x="9630833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2</a:t>
          </a:r>
        </a:p>
      </xdr:txBody>
    </xdr:sp>
    <xdr:clientData/>
  </xdr:twoCellAnchor>
  <xdr:twoCellAnchor>
    <xdr:from>
      <xdr:col>14</xdr:col>
      <xdr:colOff>243417</xdr:colOff>
      <xdr:row>12</xdr:row>
      <xdr:rowOff>275166</xdr:rowOff>
    </xdr:from>
    <xdr:to>
      <xdr:col>14</xdr:col>
      <xdr:colOff>546960</xdr:colOff>
      <xdr:row>12</xdr:row>
      <xdr:rowOff>501020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2A4219F5-02C3-4060-BE25-12D3E8DC24F1}"/>
            </a:ext>
          </a:extLst>
        </xdr:cNvPr>
        <xdr:cNvSpPr txBox="1"/>
      </xdr:nvSpPr>
      <xdr:spPr>
        <a:xfrm>
          <a:off x="10191750" y="4614333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3</a:t>
          </a:r>
        </a:p>
      </xdr:txBody>
    </xdr:sp>
    <xdr:clientData/>
  </xdr:twoCellAnchor>
  <xdr:twoCellAnchor>
    <xdr:from>
      <xdr:col>15</xdr:col>
      <xdr:colOff>179916</xdr:colOff>
      <xdr:row>12</xdr:row>
      <xdr:rowOff>275167</xdr:rowOff>
    </xdr:from>
    <xdr:to>
      <xdr:col>15</xdr:col>
      <xdr:colOff>483459</xdr:colOff>
      <xdr:row>12</xdr:row>
      <xdr:rowOff>501021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133E2F39-32D7-40DE-A3A3-9076AD838068}"/>
            </a:ext>
          </a:extLst>
        </xdr:cNvPr>
        <xdr:cNvSpPr txBox="1"/>
      </xdr:nvSpPr>
      <xdr:spPr>
        <a:xfrm>
          <a:off x="10742083" y="4614334"/>
          <a:ext cx="303543" cy="2258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4</a:t>
          </a:r>
        </a:p>
      </xdr:txBody>
    </xdr:sp>
    <xdr:clientData/>
  </xdr:twoCellAnchor>
  <xdr:twoCellAnchor>
    <xdr:from>
      <xdr:col>9</xdr:col>
      <xdr:colOff>235178</xdr:colOff>
      <xdr:row>9</xdr:row>
      <xdr:rowOff>310672</xdr:rowOff>
    </xdr:from>
    <xdr:to>
      <xdr:col>14</xdr:col>
      <xdr:colOff>291293</xdr:colOff>
      <xdr:row>16</xdr:row>
      <xdr:rowOff>126512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AB46E036-64E8-8477-795C-326D9E5E6F53}"/>
            </a:ext>
          </a:extLst>
        </xdr:cNvPr>
        <xdr:cNvGrpSpPr/>
      </xdr:nvGrpSpPr>
      <xdr:grpSpPr>
        <a:xfrm rot="5400000" flipH="1">
          <a:off x="7267744" y="3320177"/>
          <a:ext cx="3721090" cy="3117722"/>
          <a:chOff x="14946747" y="3494870"/>
          <a:chExt cx="3743326" cy="3074701"/>
        </a:xfrm>
      </xdr:grpSpPr>
      <xdr:cxnSp macro="">
        <xdr:nvCxnSpPr>
          <xdr:cNvPr id="13" name="Straight Connector 12">
            <a:extLst>
              <a:ext uri="{FF2B5EF4-FFF2-40B4-BE49-F238E27FC236}">
                <a16:creationId xmlns:a16="http://schemas.microsoft.com/office/drawing/2014/main" id="{D173B0CD-3377-F471-769A-A5DFF682424F}"/>
              </a:ext>
            </a:extLst>
          </xdr:cNvPr>
          <xdr:cNvCxnSpPr/>
        </xdr:nvCxnSpPr>
        <xdr:spPr>
          <a:xfrm rot="5400000" flipV="1">
            <a:off x="16838297" y="1668344"/>
            <a:ext cx="4672" cy="3697753"/>
          </a:xfrm>
          <a:prstGeom prst="line">
            <a:avLst/>
          </a:prstGeom>
          <a:ln w="635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7C012EEB-EE60-C1E4-C016-6D3AA5A105E6}"/>
              </a:ext>
            </a:extLst>
          </xdr:cNvPr>
          <xdr:cNvCxnSpPr/>
        </xdr:nvCxnSpPr>
        <xdr:spPr>
          <a:xfrm flipH="1" flipV="1">
            <a:off x="14946747" y="3494870"/>
            <a:ext cx="3730480" cy="3074701"/>
          </a:xfrm>
          <a:prstGeom prst="line">
            <a:avLst/>
          </a:prstGeom>
          <a:ln w="6350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Arrow Connector 16">
            <a:extLst>
              <a:ext uri="{FF2B5EF4-FFF2-40B4-BE49-F238E27FC236}">
                <a16:creationId xmlns:a16="http://schemas.microsoft.com/office/drawing/2014/main" id="{E1A4544A-DA12-F3F9-693B-87E08BB4F8FF}"/>
              </a:ext>
            </a:extLst>
          </xdr:cNvPr>
          <xdr:cNvCxnSpPr/>
        </xdr:nvCxnSpPr>
        <xdr:spPr>
          <a:xfrm rot="5400000" flipH="1">
            <a:off x="16829603" y="4703427"/>
            <a:ext cx="23187" cy="3697752"/>
          </a:xfrm>
          <a:prstGeom prst="straightConnector1">
            <a:avLst/>
          </a:prstGeom>
          <a:ln w="63500">
            <a:solidFill>
              <a:srgbClr val="0070C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11</xdr:col>
      <xdr:colOff>543603</xdr:colOff>
      <xdr:row>12</xdr:row>
      <xdr:rowOff>151082</xdr:rowOff>
    </xdr:from>
    <xdr:to>
      <xdr:col>12</xdr:col>
      <xdr:colOff>366704</xdr:colOff>
      <xdr:row>13</xdr:row>
      <xdr:rowOff>54429</xdr:rowOff>
    </xdr:to>
    <xdr:sp macro="" textlink="">
      <xdr:nvSpPr>
        <xdr:cNvPr id="51" name="Star: 5 Points 50">
          <a:extLst>
            <a:ext uri="{FF2B5EF4-FFF2-40B4-BE49-F238E27FC236}">
              <a16:creationId xmlns:a16="http://schemas.microsoft.com/office/drawing/2014/main" id="{AE1D093C-CAED-8B83-E0F4-8EFBBA166536}"/>
            </a:ext>
          </a:extLst>
        </xdr:cNvPr>
        <xdr:cNvSpPr/>
      </xdr:nvSpPr>
      <xdr:spPr>
        <a:xfrm>
          <a:off x="9060074" y="4487758"/>
          <a:ext cx="428218" cy="452436"/>
        </a:xfrm>
        <a:prstGeom prst="star5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193222</xdr:colOff>
      <xdr:row>3</xdr:row>
      <xdr:rowOff>27894</xdr:rowOff>
    </xdr:from>
    <xdr:to>
      <xdr:col>12</xdr:col>
      <xdr:colOff>498022</xdr:colOff>
      <xdr:row>17</xdr:row>
      <xdr:rowOff>104094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64640FD-CD70-9689-71A9-506468884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190498</xdr:colOff>
      <xdr:row>3</xdr:row>
      <xdr:rowOff>68037</xdr:rowOff>
    </xdr:from>
    <xdr:to>
      <xdr:col>24</xdr:col>
      <xdr:colOff>557893</xdr:colOff>
      <xdr:row>34</xdr:row>
      <xdr:rowOff>61233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028EEAA-1C5F-1354-018F-D815725B9D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81644</xdr:colOff>
      <xdr:row>3</xdr:row>
      <xdr:rowOff>149679</xdr:rowOff>
    </xdr:from>
    <xdr:to>
      <xdr:col>24</xdr:col>
      <xdr:colOff>449037</xdr:colOff>
      <xdr:row>5</xdr:row>
      <xdr:rowOff>136072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7EF7A44-E49F-B2E8-4D7C-BFA18AC77408}"/>
            </a:ext>
          </a:extLst>
        </xdr:cNvPr>
        <xdr:cNvSpPr txBox="1"/>
      </xdr:nvSpPr>
      <xdr:spPr>
        <a:xfrm>
          <a:off x="14600465" y="721179"/>
          <a:ext cx="1592036" cy="3673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/>
            <a:t>EXPANTION     I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0.12925</cdr:x>
      <cdr:y>0.28838</cdr:y>
    </cdr:from>
    <cdr:to>
      <cdr:x>0.93602</cdr:x>
      <cdr:y>0.28838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09837DFE-FF61-F188-E4B6-68AC8449C3C1}"/>
            </a:ext>
          </a:extLst>
        </cdr:cNvPr>
        <cdr:cNvCxnSpPr/>
      </cdr:nvCxnSpPr>
      <cdr:spPr>
        <a:xfrm xmlns:a="http://schemas.openxmlformats.org/drawingml/2006/main">
          <a:off x="592233" y="791097"/>
          <a:ext cx="3696687" cy="0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0.13119</cdr:x>
      <cdr:y>0.28988</cdr:y>
    </cdr:from>
    <cdr:to>
      <cdr:x>0.93756</cdr:x>
      <cdr:y>0.88945</cdr:y>
    </cdr:to>
    <cdr:cxnSp macro="">
      <cdr:nvCxnSpPr>
        <cdr:cNvPr id="10" name="Straight Connector 9">
          <a:extLst xmlns:a="http://schemas.openxmlformats.org/drawingml/2006/main">
            <a:ext uri="{FF2B5EF4-FFF2-40B4-BE49-F238E27FC236}">
              <a16:creationId xmlns:a16="http://schemas.microsoft.com/office/drawing/2014/main" id="{5C7FF6BB-8F18-BE85-4361-599CB35366B7}"/>
            </a:ext>
          </a:extLst>
        </cdr:cNvPr>
        <cdr:cNvCxnSpPr/>
      </cdr:nvCxnSpPr>
      <cdr:spPr>
        <a:xfrm xmlns:a="http://schemas.openxmlformats.org/drawingml/2006/main">
          <a:off x="600602" y="795210"/>
          <a:ext cx="3691585" cy="164473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0.13086</cdr:x>
      <cdr:y>0.28971</cdr:y>
    </cdr:from>
    <cdr:to>
      <cdr:x>0.93472</cdr:x>
      <cdr:y>0.88945</cdr:y>
    </cdr:to>
    <cdr:cxnSp macro="">
      <cdr:nvCxnSpPr>
        <cdr:cNvPr id="14" name="Straight Connector 13">
          <a:extLst xmlns:a="http://schemas.openxmlformats.org/drawingml/2006/main">
            <a:ext uri="{FF2B5EF4-FFF2-40B4-BE49-F238E27FC236}">
              <a16:creationId xmlns:a16="http://schemas.microsoft.com/office/drawing/2014/main" id="{B529851C-054B-F89F-90FC-0ADE55631969}"/>
            </a:ext>
          </a:extLst>
        </cdr:cNvPr>
        <cdr:cNvCxnSpPr/>
      </cdr:nvCxnSpPr>
      <cdr:spPr>
        <a:xfrm xmlns:a="http://schemas.openxmlformats.org/drawingml/2006/main" flipH="1">
          <a:off x="599084" y="794720"/>
          <a:ext cx="3680114" cy="1645227"/>
        </a:xfrm>
        <a:prstGeom xmlns:a="http://schemas.openxmlformats.org/drawingml/2006/main" prst="line">
          <a:avLst/>
        </a:prstGeom>
        <a:ln xmlns:a="http://schemas.openxmlformats.org/drawingml/2006/main" w="9525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0.50169</cdr:x>
      <cdr:y>0.58816</cdr:y>
    </cdr:from>
    <cdr:to>
      <cdr:x>0.53401</cdr:x>
      <cdr:y>0.58816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08AFE0DB-42E3-DA75-8420-D5A83FCCAA85}"/>
            </a:ext>
          </a:extLst>
        </cdr:cNvPr>
        <cdr:cNvCxnSpPr/>
      </cdr:nvCxnSpPr>
      <cdr:spPr>
        <a:xfrm xmlns:a="http://schemas.openxmlformats.org/drawingml/2006/main">
          <a:off x="2295547" y="1613445"/>
          <a:ext cx="147879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0.53446</cdr:x>
      <cdr:y>0.58949</cdr:y>
    </cdr:from>
    <cdr:to>
      <cdr:x>0.53446</cdr:x>
      <cdr:y>0.60826</cdr:y>
    </cdr:to>
    <cdr:cxnSp macro="">
      <cdr:nvCxnSpPr>
        <cdr:cNvPr id="17" name="Straight Connector 16">
          <a:extLst xmlns:a="http://schemas.openxmlformats.org/drawingml/2006/main">
            <a:ext uri="{FF2B5EF4-FFF2-40B4-BE49-F238E27FC236}">
              <a16:creationId xmlns:a16="http://schemas.microsoft.com/office/drawing/2014/main" id="{68E6B309-FEA0-CF55-CFFC-7BACA1235A11}"/>
            </a:ext>
          </a:extLst>
        </cdr:cNvPr>
        <cdr:cNvCxnSpPr/>
      </cdr:nvCxnSpPr>
      <cdr:spPr>
        <a:xfrm xmlns:a="http://schemas.openxmlformats.org/drawingml/2006/main">
          <a:off x="2445461" y="1617099"/>
          <a:ext cx="0" cy="51487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0.54558</cdr:x>
      <cdr:y>0.09633</cdr:y>
    </cdr:from>
    <cdr:to>
      <cdr:x>0.86929</cdr:x>
      <cdr:y>0.45213</cdr:y>
    </cdr:to>
    <cdr:sp macro="" textlink="">
      <cdr:nvSpPr>
        <cdr:cNvPr id="2" name="TextBox 4">
          <a:extLst xmlns:a="http://schemas.openxmlformats.org/drawingml/2006/main">
            <a:ext uri="{FF2B5EF4-FFF2-40B4-BE49-F238E27FC236}">
              <a16:creationId xmlns:a16="http://schemas.microsoft.com/office/drawing/2014/main" id="{0F6277D5-CCB8-450E-8CDC-E2256B9D3953}"/>
            </a:ext>
          </a:extLst>
        </cdr:cNvPr>
        <cdr:cNvSpPr txBox="1"/>
      </cdr:nvSpPr>
      <cdr:spPr>
        <a:xfrm xmlns:a="http://schemas.openxmlformats.org/drawingml/2006/main">
          <a:off x="3578261" y="568196"/>
          <a:ext cx="2123134" cy="209880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/>
            <a:t>1. Peningkatan penjualan</a:t>
          </a:r>
        </a:p>
        <a:p xmlns:a="http://schemas.openxmlformats.org/drawingml/2006/main">
          <a:r>
            <a:rPr lang="en-US" sz="1200"/>
            <a:t>2. Expansi usaha</a:t>
          </a:r>
        </a:p>
        <a:p xmlns:a="http://schemas.openxmlformats.org/drawingml/2006/main">
          <a:r>
            <a:rPr lang="en-US" sz="1200"/>
            <a:t>3. Penetrasi pasar</a:t>
          </a:r>
        </a:p>
        <a:p xmlns:a="http://schemas.openxmlformats.org/drawingml/2006/main">
          <a:r>
            <a:rPr lang="en-US" sz="1200"/>
            <a:t>4. Pengembangan pasar</a:t>
          </a:r>
        </a:p>
        <a:p xmlns:a="http://schemas.openxmlformats.org/drawingml/2006/main">
          <a:r>
            <a:rPr lang="en-US" sz="1200"/>
            <a:t>5. Pengembangan produk</a:t>
          </a:r>
        </a:p>
        <a:p xmlns:a="http://schemas.openxmlformats.org/drawingml/2006/main">
          <a:r>
            <a:rPr lang="en-US" sz="1200"/>
            <a:t>6. Kendali jalur distribusi</a:t>
          </a:r>
        </a:p>
        <a:p xmlns:a="http://schemas.openxmlformats.org/drawingml/2006/main">
          <a:r>
            <a:rPr lang="en-US" sz="1200"/>
            <a:t>7.</a:t>
          </a:r>
          <a:r>
            <a:rPr lang="en-US" sz="1200" baseline="0"/>
            <a:t> Kendali supplier</a:t>
          </a:r>
        </a:p>
        <a:p xmlns:a="http://schemas.openxmlformats.org/drawingml/2006/main">
          <a:r>
            <a:rPr lang="en-US" sz="1200" baseline="0"/>
            <a:t>8. Kendali pesaing</a:t>
          </a:r>
        </a:p>
        <a:p xmlns:a="http://schemas.openxmlformats.org/drawingml/2006/main">
          <a:r>
            <a:rPr lang="en-US" sz="1200" baseline="0"/>
            <a:t>9. Produk baru sejenis</a:t>
          </a:r>
        </a:p>
        <a:p xmlns:a="http://schemas.openxmlformats.org/drawingml/2006/main">
          <a:r>
            <a:rPr lang="en-US" sz="1200" baseline="0"/>
            <a:t>10. Produk baru tidak sejenis</a:t>
          </a:r>
        </a:p>
        <a:p xmlns:a="http://schemas.openxmlformats.org/drawingml/2006/main">
          <a:r>
            <a:rPr lang="en-US" sz="1200" baseline="0"/>
            <a:t>11. Akuisisi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403470</xdr:colOff>
      <xdr:row>2</xdr:row>
      <xdr:rowOff>122114</xdr:rowOff>
    </xdr:from>
    <xdr:to>
      <xdr:col>2</xdr:col>
      <xdr:colOff>342064</xdr:colOff>
      <xdr:row>10</xdr:row>
      <xdr:rowOff>136062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9E49786-86DD-BC18-035A-0416C8885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470" y="512639"/>
          <a:ext cx="5072569" cy="19284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127000</xdr:colOff>
      <xdr:row>0</xdr:row>
      <xdr:rowOff>0</xdr:rowOff>
    </xdr:from>
    <xdr:to>
      <xdr:col>2</xdr:col>
      <xdr:colOff>91382</xdr:colOff>
      <xdr:row>2</xdr:row>
      <xdr:rowOff>590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92898F-D9A8-4DAA-9B05-DFEFC33C6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00" y="0"/>
          <a:ext cx="2040832" cy="7244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ISTEM%20MANAJEMEN\2.%20SISTEM%20MANAJEMEN%20TERINTEGRASI%20PT.%20CINT\KLAUSUL%209.%20EVALUASI%20KINERJA\9.1%20PEMANTAUAN,%20PENGUKURAN,%20ANALISIS%20DAN%20EVALUASI\01.%20BSC\02.%20Pencapaian%20BSC_2024\01.%20BSC%20Dashboard%20PT%20Chitose.xlsx" TargetMode="External"/><Relationship Id="rId1" Type="http://schemas.openxmlformats.org/officeDocument/2006/relationships/externalLinkPath" Target="/SISTEM%20MANAJEMEN/2.%20SISTEM%20MANAJEMEN%20TERINTEGRASI%20PT.%20CINT/KLAUSUL%209.%20EVALUASI%20KINERJA/9.1%20PEMANTAUAN,%20PENGUKURAN,%20ANALISIS%20DAN%20EVALUASI/01.%20BSC/02.%20Pencapaian%20BSC_2024/01.%20BSC%20Dashboard%20PT%20Chito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BSC Corporate"/>
      <sheetName val="Database Corp."/>
      <sheetName val="BSC Dir Adm"/>
      <sheetName val="DB Dir Adm"/>
      <sheetName val="BSC Dir Produksi"/>
      <sheetName val="DB Dir Prod"/>
      <sheetName val="BSC Dir SLS &amp; MKT"/>
      <sheetName val="DB SLS &amp; MKT"/>
      <sheetName val="BSC Dir BusDev"/>
      <sheetName val="DB BusDev"/>
      <sheetName val="BSC Corporate1"/>
    </sheetNames>
    <sheetDataSet>
      <sheetData sheetId="0" refreshError="1"/>
      <sheetData sheetId="1"/>
      <sheetData sheetId="2" refreshError="1"/>
      <sheetData sheetId="3" refreshError="1"/>
      <sheetData sheetId="4">
        <row r="22">
          <cell r="B22">
            <v>0.9</v>
          </cell>
          <cell r="C22">
            <v>0.9</v>
          </cell>
          <cell r="D22">
            <v>0.88000000000000012</v>
          </cell>
          <cell r="E22">
            <v>0.9</v>
          </cell>
          <cell r="F22">
            <v>0.9</v>
          </cell>
          <cell r="G22">
            <v>0.9</v>
          </cell>
          <cell r="H22">
            <v>0.9</v>
          </cell>
          <cell r="I22">
            <v>0.9</v>
          </cell>
          <cell r="J22">
            <v>0.9</v>
          </cell>
          <cell r="K22">
            <v>0.9</v>
          </cell>
          <cell r="L22">
            <v>0.9</v>
          </cell>
          <cell r="M22">
            <v>0.9</v>
          </cell>
          <cell r="N22">
            <v>0.89833333333333354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7">
          <cell r="B67">
            <v>1</v>
          </cell>
          <cell r="C67">
            <v>1</v>
          </cell>
          <cell r="D67">
            <v>1</v>
          </cell>
          <cell r="E67">
            <v>1</v>
          </cell>
          <cell r="F67">
            <v>1</v>
          </cell>
          <cell r="G67">
            <v>1</v>
          </cell>
          <cell r="H67">
            <v>1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</row>
      </sheetData>
      <sheetData sheetId="5" refreshError="1"/>
      <sheetData sheetId="6">
        <row r="22">
          <cell r="B22">
            <v>0.95</v>
          </cell>
          <cell r="C22">
            <v>0.95</v>
          </cell>
          <cell r="D22">
            <v>0.95</v>
          </cell>
          <cell r="E22">
            <v>0.95</v>
          </cell>
          <cell r="F22">
            <v>0.95</v>
          </cell>
          <cell r="G22">
            <v>0.95</v>
          </cell>
          <cell r="H22">
            <v>0.95</v>
          </cell>
          <cell r="I22">
            <v>0.95</v>
          </cell>
          <cell r="J22">
            <v>0.95</v>
          </cell>
          <cell r="K22">
            <v>0.95</v>
          </cell>
          <cell r="L22">
            <v>0.95</v>
          </cell>
          <cell r="M22">
            <v>0.95</v>
          </cell>
          <cell r="N22">
            <v>0.94999999999999984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66">
          <cell r="B66" t="str">
            <v>Jan</v>
          </cell>
          <cell r="C66" t="str">
            <v>Feb</v>
          </cell>
          <cell r="D66" t="str">
            <v>Mar</v>
          </cell>
          <cell r="E66" t="str">
            <v>Apr</v>
          </cell>
          <cell r="F66" t="str">
            <v>May</v>
          </cell>
          <cell r="G66" t="str">
            <v>Jun</v>
          </cell>
          <cell r="H66" t="str">
            <v>Jul</v>
          </cell>
          <cell r="I66" t="str">
            <v>Aug</v>
          </cell>
          <cell r="J66" t="str">
            <v>Sep</v>
          </cell>
          <cell r="K66" t="str">
            <v>Oct</v>
          </cell>
          <cell r="L66" t="str">
            <v>Nov</v>
          </cell>
          <cell r="M66" t="str">
            <v>Dec</v>
          </cell>
          <cell r="N66" t="str">
            <v>Achievement YTD</v>
          </cell>
        </row>
        <row r="67">
          <cell r="B67">
            <v>100</v>
          </cell>
          <cell r="C67">
            <v>120</v>
          </cell>
          <cell r="D67">
            <v>130</v>
          </cell>
          <cell r="E67">
            <v>100</v>
          </cell>
          <cell r="F67">
            <v>110</v>
          </cell>
          <cell r="G67">
            <v>100</v>
          </cell>
          <cell r="H67">
            <v>90</v>
          </cell>
          <cell r="I67">
            <v>125</v>
          </cell>
          <cell r="J67">
            <v>150</v>
          </cell>
          <cell r="K67">
            <v>200</v>
          </cell>
          <cell r="L67">
            <v>90</v>
          </cell>
          <cell r="M67">
            <v>80</v>
          </cell>
          <cell r="N67">
            <v>1395</v>
          </cell>
        </row>
        <row r="68">
          <cell r="B68">
            <v>55000</v>
          </cell>
          <cell r="C68">
            <v>61600</v>
          </cell>
          <cell r="D68">
            <v>55000</v>
          </cell>
          <cell r="E68">
            <v>55000</v>
          </cell>
          <cell r="F68">
            <v>55000</v>
          </cell>
          <cell r="G68">
            <v>55000</v>
          </cell>
          <cell r="H68">
            <v>55000</v>
          </cell>
          <cell r="I68">
            <v>55000</v>
          </cell>
          <cell r="J68">
            <v>55000</v>
          </cell>
          <cell r="K68">
            <v>55000</v>
          </cell>
          <cell r="L68">
            <v>55000</v>
          </cell>
          <cell r="M68">
            <v>55000</v>
          </cell>
          <cell r="N68">
            <v>666600</v>
          </cell>
        </row>
        <row r="69">
          <cell r="B69">
            <v>2E-3</v>
          </cell>
          <cell r="C69">
            <v>2E-3</v>
          </cell>
          <cell r="D69">
            <v>2E-3</v>
          </cell>
          <cell r="E69">
            <v>2E-3</v>
          </cell>
          <cell r="F69">
            <v>2E-3</v>
          </cell>
          <cell r="G69">
            <v>2E-3</v>
          </cell>
          <cell r="H69">
            <v>2E-3</v>
          </cell>
          <cell r="I69">
            <v>2E-3</v>
          </cell>
          <cell r="J69">
            <v>2E-3</v>
          </cell>
          <cell r="K69">
            <v>2E-3</v>
          </cell>
          <cell r="L69">
            <v>2E-3</v>
          </cell>
          <cell r="M69">
            <v>2E-3</v>
          </cell>
          <cell r="N69">
            <v>2.0000000000000005E-3</v>
          </cell>
        </row>
        <row r="76">
          <cell r="B76" t="str">
            <v>Jan</v>
          </cell>
          <cell r="C76" t="str">
            <v>Feb</v>
          </cell>
          <cell r="D76" t="str">
            <v>Mar</v>
          </cell>
          <cell r="E76" t="str">
            <v>Apr</v>
          </cell>
          <cell r="F76" t="str">
            <v>May</v>
          </cell>
          <cell r="G76" t="str">
            <v>Jun</v>
          </cell>
          <cell r="H76" t="str">
            <v>Jul</v>
          </cell>
          <cell r="I76" t="str">
            <v>Aug</v>
          </cell>
          <cell r="J76" t="str">
            <v>Sep</v>
          </cell>
          <cell r="K76" t="str">
            <v>Oct</v>
          </cell>
          <cell r="L76" t="str">
            <v>Nov</v>
          </cell>
          <cell r="M76" t="str">
            <v>Dec</v>
          </cell>
          <cell r="N76" t="str">
            <v>Achievement YTD</v>
          </cell>
        </row>
        <row r="77">
          <cell r="B77">
            <v>3000</v>
          </cell>
          <cell r="C77">
            <v>3000</v>
          </cell>
          <cell r="D77">
            <v>3000</v>
          </cell>
          <cell r="E77">
            <v>3000</v>
          </cell>
          <cell r="F77">
            <v>3000</v>
          </cell>
          <cell r="G77">
            <v>3000</v>
          </cell>
          <cell r="H77">
            <v>3000</v>
          </cell>
          <cell r="I77">
            <v>3000</v>
          </cell>
          <cell r="J77">
            <v>3000</v>
          </cell>
          <cell r="K77">
            <v>3000</v>
          </cell>
          <cell r="L77">
            <v>3000</v>
          </cell>
          <cell r="M77">
            <v>3000</v>
          </cell>
          <cell r="N77">
            <v>3000</v>
          </cell>
        </row>
        <row r="87">
          <cell r="B87">
            <v>1</v>
          </cell>
          <cell r="C87">
            <v>1</v>
          </cell>
          <cell r="D87">
            <v>1</v>
          </cell>
          <cell r="E87">
            <v>1</v>
          </cell>
          <cell r="F87">
            <v>1</v>
          </cell>
          <cell r="G87">
            <v>1</v>
          </cell>
          <cell r="H87">
            <v>1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11">
          <cell r="B111" t="str">
            <v>Jan</v>
          </cell>
          <cell r="C111" t="str">
            <v>Feb</v>
          </cell>
          <cell r="D111" t="str">
            <v>Mar</v>
          </cell>
          <cell r="E111" t="str">
            <v>Apr</v>
          </cell>
          <cell r="F111" t="str">
            <v>May</v>
          </cell>
          <cell r="G111" t="str">
            <v>Jun</v>
          </cell>
          <cell r="H111" t="str">
            <v>Jul</v>
          </cell>
          <cell r="I111" t="str">
            <v>Aug</v>
          </cell>
          <cell r="J111" t="str">
            <v>Sep</v>
          </cell>
          <cell r="K111" t="str">
            <v>Oct</v>
          </cell>
          <cell r="L111" t="str">
            <v>Nov</v>
          </cell>
          <cell r="M111" t="str">
            <v>Dec</v>
          </cell>
          <cell r="N111" t="str">
            <v>Achievement YTD</v>
          </cell>
        </row>
        <row r="112">
          <cell r="B112">
            <v>1000</v>
          </cell>
          <cell r="C112">
            <v>2000</v>
          </cell>
          <cell r="D112">
            <v>2000</v>
          </cell>
          <cell r="E112">
            <v>2000</v>
          </cell>
          <cell r="F112">
            <v>2000</v>
          </cell>
          <cell r="G112">
            <v>2000</v>
          </cell>
          <cell r="H112">
            <v>2000</v>
          </cell>
          <cell r="I112">
            <v>2000</v>
          </cell>
          <cell r="J112">
            <v>2000</v>
          </cell>
          <cell r="K112">
            <v>2000</v>
          </cell>
          <cell r="L112">
            <v>2000</v>
          </cell>
          <cell r="M112">
            <v>2000</v>
          </cell>
          <cell r="N112">
            <v>1916.6666666666667</v>
          </cell>
        </row>
        <row r="113">
          <cell r="B113">
            <v>2700</v>
          </cell>
          <cell r="C113">
            <v>2500</v>
          </cell>
          <cell r="D113">
            <v>2800</v>
          </cell>
          <cell r="E113">
            <v>2750</v>
          </cell>
          <cell r="F113">
            <v>2400</v>
          </cell>
          <cell r="G113">
            <v>2500</v>
          </cell>
          <cell r="H113">
            <v>2500</v>
          </cell>
          <cell r="I113">
            <v>2500</v>
          </cell>
          <cell r="J113">
            <v>2500</v>
          </cell>
          <cell r="K113">
            <v>2500</v>
          </cell>
          <cell r="L113">
            <v>2500</v>
          </cell>
          <cell r="M113">
            <v>2500</v>
          </cell>
          <cell r="N113">
            <v>2554.1666666666665</v>
          </cell>
        </row>
        <row r="114">
          <cell r="B114">
            <v>0.7</v>
          </cell>
          <cell r="C114">
            <v>0.7</v>
          </cell>
          <cell r="D114">
            <v>0.7</v>
          </cell>
          <cell r="E114">
            <v>0.7</v>
          </cell>
          <cell r="F114">
            <v>0.7</v>
          </cell>
          <cell r="G114">
            <v>0.7</v>
          </cell>
          <cell r="H114">
            <v>0.7</v>
          </cell>
          <cell r="I114">
            <v>0.7</v>
          </cell>
          <cell r="J114">
            <v>0.7</v>
          </cell>
          <cell r="K114">
            <v>0.7</v>
          </cell>
          <cell r="L114">
            <v>0.7</v>
          </cell>
          <cell r="M114">
            <v>0.7</v>
          </cell>
          <cell r="N114">
            <v>0.7</v>
          </cell>
        </row>
      </sheetData>
      <sheetData sheetId="7" refreshError="1"/>
      <sheetData sheetId="8">
        <row r="40">
          <cell r="B40">
            <v>5.5E-2</v>
          </cell>
          <cell r="C40">
            <v>0.03</v>
          </cell>
          <cell r="D40">
            <v>5.4999999999999993E-2</v>
          </cell>
          <cell r="E40">
            <v>5.2499999999999998E-2</v>
          </cell>
          <cell r="F40">
            <v>5.5E-2</v>
          </cell>
          <cell r="G40">
            <v>5.5000000000000007E-2</v>
          </cell>
          <cell r="H40">
            <v>6.7500000000000004E-2</v>
          </cell>
          <cell r="I40">
            <v>0.04</v>
          </cell>
          <cell r="J40">
            <v>4.2499999999999996E-2</v>
          </cell>
          <cell r="K40">
            <v>3.7499999999999999E-2</v>
          </cell>
          <cell r="L40">
            <v>4.4999999999999998E-2</v>
          </cell>
          <cell r="M40">
            <v>3.3750000000000002E-2</v>
          </cell>
          <cell r="N40">
            <v>4.7395833333333325E-2</v>
          </cell>
        </row>
        <row r="48">
          <cell r="B48">
            <v>0.95</v>
          </cell>
          <cell r="C48">
            <v>0.95</v>
          </cell>
          <cell r="D48">
            <v>0.95</v>
          </cell>
          <cell r="E48">
            <v>0.95</v>
          </cell>
          <cell r="F48">
            <v>0.95</v>
          </cell>
          <cell r="G48">
            <v>0.95</v>
          </cell>
          <cell r="H48">
            <v>0.95</v>
          </cell>
          <cell r="I48">
            <v>0.95</v>
          </cell>
          <cell r="J48">
            <v>0.95</v>
          </cell>
          <cell r="K48">
            <v>0.95</v>
          </cell>
          <cell r="L48">
            <v>0.95</v>
          </cell>
          <cell r="M48">
            <v>0.95</v>
          </cell>
          <cell r="N48">
            <v>0.94999999999999984</v>
          </cell>
        </row>
        <row r="56">
          <cell r="B56">
            <v>1.2E-2</v>
          </cell>
          <cell r="C56">
            <v>1.0999999999999999E-2</v>
          </cell>
          <cell r="D56">
            <v>1.2999999999999999E-2</v>
          </cell>
          <cell r="E56">
            <v>0.01</v>
          </cell>
          <cell r="F56">
            <v>8.9999999999999993E-3</v>
          </cell>
          <cell r="G56">
            <v>0.01</v>
          </cell>
          <cell r="H56">
            <v>1.4999999999999999E-2</v>
          </cell>
          <cell r="I56">
            <v>0.01</v>
          </cell>
          <cell r="J56">
            <v>8.0000000000000002E-3</v>
          </cell>
          <cell r="K56">
            <v>8.9999999999999993E-3</v>
          </cell>
          <cell r="L56">
            <v>7.0000000000000001E-3</v>
          </cell>
          <cell r="M56">
            <v>8.9999999999999993E-3</v>
          </cell>
          <cell r="N56">
            <v>1.025E-2</v>
          </cell>
        </row>
        <row r="102">
          <cell r="B102">
            <v>1</v>
          </cell>
          <cell r="C102">
            <v>1</v>
          </cell>
          <cell r="D102">
            <v>1</v>
          </cell>
          <cell r="E102">
            <v>1</v>
          </cell>
          <cell r="F102">
            <v>1</v>
          </cell>
          <cell r="G102">
            <v>1</v>
          </cell>
          <cell r="H102">
            <v>1</v>
          </cell>
          <cell r="I102">
            <v>1</v>
          </cell>
          <cell r="J102">
            <v>1</v>
          </cell>
          <cell r="K102">
            <v>1</v>
          </cell>
          <cell r="L102">
            <v>1</v>
          </cell>
          <cell r="M102">
            <v>1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</sheetData>
      <sheetData sheetId="9" refreshError="1"/>
      <sheetData sheetId="10">
        <row r="31">
          <cell r="B31">
            <v>3.5000000000000003E-2</v>
          </cell>
          <cell r="C31">
            <v>3.5000000000000003E-2</v>
          </cell>
          <cell r="D31">
            <v>0.06</v>
          </cell>
          <cell r="E31">
            <v>0.04</v>
          </cell>
          <cell r="F31">
            <v>0.04</v>
          </cell>
          <cell r="G31">
            <v>4.7500000000000001E-2</v>
          </cell>
          <cell r="H31">
            <v>0.02</v>
          </cell>
          <cell r="I31">
            <v>4.5000000000000005E-2</v>
          </cell>
          <cell r="J31">
            <v>3.0000000000000002E-2</v>
          </cell>
          <cell r="K31">
            <v>5.5E-2</v>
          </cell>
          <cell r="L31">
            <v>4.4999999999999998E-2</v>
          </cell>
          <cell r="M31">
            <v>5.7499999999999996E-2</v>
          </cell>
          <cell r="N31">
            <v>4.2500000000000003E-2</v>
          </cell>
        </row>
        <row r="39">
          <cell r="B39">
            <v>0.95</v>
          </cell>
          <cell r="C39">
            <v>0.95</v>
          </cell>
          <cell r="D39">
            <v>0.95</v>
          </cell>
          <cell r="E39">
            <v>0.95</v>
          </cell>
          <cell r="F39">
            <v>0.95</v>
          </cell>
          <cell r="G39">
            <v>0.95</v>
          </cell>
          <cell r="H39">
            <v>0.95</v>
          </cell>
          <cell r="I39">
            <v>0.95</v>
          </cell>
          <cell r="J39">
            <v>0.95</v>
          </cell>
          <cell r="K39">
            <v>0.95</v>
          </cell>
          <cell r="L39">
            <v>0.95</v>
          </cell>
          <cell r="M39">
            <v>0.95</v>
          </cell>
          <cell r="N39">
            <v>0.94999999999999984</v>
          </cell>
        </row>
        <row r="47">
          <cell r="B47">
            <v>1.2E-2</v>
          </cell>
          <cell r="C47">
            <v>1.0999999999999999E-2</v>
          </cell>
          <cell r="D47">
            <v>1.2999999999999999E-2</v>
          </cell>
          <cell r="E47">
            <v>0.01</v>
          </cell>
          <cell r="F47">
            <v>8.9999999999999993E-3</v>
          </cell>
          <cell r="G47">
            <v>0.01</v>
          </cell>
          <cell r="H47">
            <v>1.4999999999999999E-2</v>
          </cell>
          <cell r="I47">
            <v>0.01</v>
          </cell>
          <cell r="J47">
            <v>8.0000000000000002E-3</v>
          </cell>
          <cell r="K47">
            <v>8.9999999999999993E-3</v>
          </cell>
          <cell r="L47">
            <v>7.0000000000000001E-3</v>
          </cell>
          <cell r="M47">
            <v>8.9999999999999993E-3</v>
          </cell>
          <cell r="N47">
            <v>1.025E-2</v>
          </cell>
        </row>
        <row r="93">
          <cell r="B93">
            <v>1</v>
          </cell>
          <cell r="C93">
            <v>1</v>
          </cell>
          <cell r="D93">
            <v>1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</sheetData>
      <sheetData sheetId="11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reas" refreshedDate="45260.563128819442" createdVersion="8" refreshedVersion="8" minRefreshableVersion="3" recordCount="66" xr:uid="{00000000-000A-0000-FFFF-FFFF00000000}">
  <cacheSource type="worksheet">
    <worksheetSource ref="A6:M12" sheet="Isu Int-Ekst"/>
  </cacheSource>
  <cacheFields count="14">
    <cacheField name="NO" numFmtId="0">
      <sharedItems containsSemiMixedTypes="0" containsString="0" containsNumber="1" containsInteger="1" minValue="1" maxValue="69"/>
    </cacheField>
    <cacheField name="DEPARTEMEN" numFmtId="0">
      <sharedItems containsBlank="1" count="10">
        <s v="PRD"/>
        <s v="MKT SISDEV"/>
        <s v="ENG"/>
        <s v="MKT GLOB SOURCH"/>
        <s v="RND"/>
        <s v="SCM"/>
        <s v="QC"/>
        <s v="PCH"/>
        <s v="HCGA"/>
        <m/>
      </sharedItems>
    </cacheField>
    <cacheField name="STAKEHOLDERS" numFmtId="0">
      <sharedItems/>
    </cacheField>
    <cacheField name="KEBUTUHAN DAN HARAPAN" numFmtId="0">
      <sharedItems/>
    </cacheField>
    <cacheField name="TINJAUAN (FAKTOR)" numFmtId="0">
      <sharedItems count="26">
        <s v="Teknologi"/>
        <s v="Fasilitas"/>
        <s v="SDM"/>
        <s v="Proses"/>
        <s v="Ekonomi"/>
        <s v="Karyawan"/>
        <s v="Regulasi"/>
        <s v="Harga Produk"/>
        <s v="Kualitas"/>
        <s v="Penjualan"/>
        <s v="Politik"/>
        <s v="Kelayakan"/>
        <s v="Lingkungan"/>
        <s v="Harga Jual"/>
        <s v="Pengembangan"/>
        <s v="Pengelolaan Vendor"/>
        <s v="Pejualan"/>
        <s v="Keuangan"/>
        <s v="Kinerja keuangan"/>
        <s v="Kesejahteraan"/>
        <s v="K3"/>
        <s v="Sosial"/>
        <s v="K3 &amp; Lingkungan"/>
        <s v="Operasional"/>
        <s v="Kinerja Organisasi"/>
        <s v="Sarana &amp; Prasarana"/>
      </sharedItems>
    </cacheField>
    <cacheField name="ISU" numFmtId="0">
      <sharedItems count="68">
        <s v="Downtime mesin tinggi karena mesin produksi khususnya chrome dan powder coating yang sering rusak"/>
        <s v="Kenyamanan dan kelancaran produksi kadang terganggu dengan kondisi gedung yang kurang memadai Kondisi gedung bocor dan beberapa bagian keropos"/>
        <s v="Banyak SDM mulai memasuki usia pensiun"/>
        <s v="Produktifitas dan kinerja organisasi yang kurang maksimal terutama dari SDM dan perencanaan"/>
        <s v="Kenaikan harga bahan baku, material, sparepart dll"/>
        <s v="Kenaikan harga Bahan bakar dan listrik"/>
        <s v="Proses dalam penetapan Kenaikan upah (UMK/UMP) tahunan sangat berpengaruh pada produkstifitas"/>
        <s v="Supply material bahan baku yang tidak lancar"/>
        <s v="Perubahan atau terbitnya Peraturan baru baik dari lembaga atau Pemerintah terkait limbah, Lingkungan, K3 dan hubungan Industri"/>
        <s v="Masih adanya mesin-mesin lama dengan teknologi lama yang tingkat produktifitasnya kurang maksimal"/>
        <s v="Sering terjadi kesalahan atau ketidak lengkapan isi dalam pengiriman produk jadi ke konsumen"/>
        <s v="Belum adanya kebijakan harga komponen/after sales service"/>
        <s v="Harga barang jadi untuk produk sejenis masih cukup tinggi dibandingkan dengan kompetitor atau tingkat kesanggupan konsumen"/>
        <s v="Keluhan terhadap kualitas packaging produk CINT yang kurang baik"/>
        <s v="Waktu proses (Lead Time) yang cukup lama untuk memenuhi permintaan barang dari konsumen "/>
        <s v="Sistem penjualan masih menggunakan cara konservatif "/>
        <s v="Masih terbukanya wilayah pemasaran baru yang selama ini belum tersentuh, baik untuk pemasaran lokal atau internasional"/>
        <s v="Adanya pemilihan umum baik untuk pemilihan presiden ataupun legeslatif mempengaruhi penjualan"/>
        <s v="Kurangnya area free space dilingkungan pabrik membuat sulit dalam penataan lay out"/>
        <s v="Masih kurangnya ketelibatan operator atau karyawan dalam pelaksanaan autonomus maintenance"/>
        <s v="Adanya perubahan Regulasi terkait dengan Penggunaan bahan bakar industri yang ramah lingkungan "/>
        <s v="Potensi kebutuhan Alkes di tahun 2024 yang besar"/>
        <s v="Kebijakan pemerintah terkait pemberian insentif pada produk yang sudah memiliki sertifikasi TKDN "/>
        <s v="Sulitnya pengurusan perijinan impor material (kayu &amp; NSB) dengan sistem aplikasi OSS"/>
        <s v="Kurangnya personel yang menguasai peraturan kepabeanan"/>
        <s v="Harga produk Nursing Bed yang masih lebih tinggi dari harga pesaing"/>
        <s v="Adanya perubahan tentang peraturan impor yang mempengaruhi proses impor dan ekspor"/>
        <s v="Perubahan pada Kurs Dolar sangat sering terjadi dan cenderung naik sehingga berpengaruh pada pengadaan"/>
        <s v="Kemudahan terkait regulasi impor untuk produk sejenis oleh pemerintah"/>
        <s v="Spesifikasi Bahan baku (material) yang sangat banyak variasinya sehingga menyulitkan dalam pengadaan"/>
        <s v="Permintaan produk customize dari konsumen cenderung meningkat dan cukup banyak"/>
        <s v="Proses SAP terkendala pada Clossing Inventory, BOM, penyelesaian PO, stock, dll yang membutuhkan waktu cukup lama"/>
        <s v="Akurasi dan kecepatan informasi ketersediaan material dari supplier dan subcon sering tidak tepat"/>
        <s v="Kepedulian (Care) atas kualitas barang yang diterima dan dihasilkan masih rendah"/>
        <s v="Kualitas produk masih lebih baik dibandingkan kompetitor lain"/>
        <s v="Peluang untuk meningkatkan Kerjasama dengan Instansi Pemerintah untuk produk school yang sudah terjalin dengan baik"/>
        <s v="Kompetensi SDM masih dibawah yang di harapkan sehingga menghambat produktifitas"/>
        <s v="Permintaan Spesifikasi khusus sehingga menimbulkan single supplier"/>
        <s v="Masih belum akuratnya stok sistem sehingga masih ditemukan adanya perbedaan antara stok sistem dengan aktual yang berakibat kurangnya akurasi perencanaan"/>
        <s v="Terjadinya keterlambatan pembayaran ke vendor "/>
        <s v="Kaderisasi mulai berjalan berdasarkan promosi dan mutasi tahun 2022-2023"/>
        <s v="Penerapan program Management Trainee sebagai percepatan kaderisasi"/>
        <s v="Sertifikasi SDM belum dilakukan sesuai dengan kebutuhan"/>
        <s v="Penerapan Knowledge Management System"/>
        <s v="Meningkatkan harmonisasi kerjasama LKS Bipartit untuk mendukung kinerja perusahaan (IOC, DKM, Koperasi, PUK, CSR)"/>
        <s v="Implementasi ISO terintegrasi yang lebih memberikan manfaat pada organisasi untuk lebih efektif"/>
        <s v="Kepatuhan pada regulasi dan perizinan lainnya"/>
        <s v="Penerapan Payroll Integrated System"/>
        <s v="Perubahan regulasi ketenagakerjaan (penetapan UMK, pemagangan, dll)"/>
        <s v="Perkembangan teknologi AI untuk pengembangan Human Capital dan kompetensi teknis"/>
        <s v="Kesiapan program SDM untuk rekrutmen Gen Z"/>
        <s v="ROE tidak tercapai"/>
        <s v="Penurunan deviden"/>
        <s v="Kenaikan upah lebih rendah"/>
        <s v="Disiplin dalam penggunaan APD kurang"/>
        <s v="Pengaruh tahun politik pada penurunan  hubungan  industrial "/>
        <s v="CSR untuk masyarakat sekitar"/>
        <s v="Masih terjadinya kecelakaan kerja pada karyawan"/>
        <s v="Terjadinya kejadian luar biasa  yang berdampak pada lingkungan"/>
        <s v="Penggunaan Outsourching dan kerjasama dengan mitra terpercaya"/>
        <s v="Aging ratio Piutang (AR) Tinggi"/>
        <s v="Turn Over Inventory Rendah (Inventory Tinggi)"/>
        <s v="Akses dokumen perusahaan dan informasi sudah terintegrasi dalam satu sistem"/>
        <s v="Minimnya pemahaman SOP manajemen mutu, K3 dan Lingkungan dan belum tersosialisasikan secara efektif"/>
        <s v="Selisih stock inventory (baik bahan baku,komponen dan Finish Good)"/>
        <s v="Kurangnya perawatan dan pengendalian sarana prasarana K3 dan Lingkungan termasuk APD"/>
        <s v="Kurangnya SDM yang mempunyai kompetensi dibidang Ranjang Rumah Sakit (NSB)" u="1"/>
        <s v="Ketersediaan SDM mayoritas Gen Z sehingga perlu program SDM (rekrutasi, pelatihan, dll) yang berbeda" u="1"/>
      </sharedItems>
    </cacheField>
    <cacheField name="IN" numFmtId="0">
      <sharedItems containsString="0" containsBlank="1" containsNumber="1" containsInteger="1" minValue="1" maxValue="1"/>
    </cacheField>
    <cacheField name="EKS" numFmtId="0">
      <sharedItems containsString="0" containsBlank="1" containsNumber="1" containsInteger="1" minValue="1" maxValue="1"/>
    </cacheField>
    <cacheField name="SUM" numFmtId="0">
      <sharedItems count="2">
        <s v="Internal"/>
        <s v="Eksternal"/>
      </sharedItems>
    </cacheField>
    <cacheField name="S" numFmtId="0">
      <sharedItems containsString="0" containsBlank="1" containsNumber="1" containsInteger="1" minValue="1" maxValue="1"/>
    </cacheField>
    <cacheField name="W" numFmtId="0">
      <sharedItems containsString="0" containsBlank="1" containsNumber="1" containsInteger="1" minValue="1" maxValue="1"/>
    </cacheField>
    <cacheField name="O" numFmtId="0">
      <sharedItems containsString="0" containsBlank="1" containsNumber="1" containsInteger="1" minValue="1" maxValue="1"/>
    </cacheField>
    <cacheField name="T" numFmtId="0">
      <sharedItems containsString="0" containsBlank="1" containsNumber="1" containsInteger="1" minValue="1" maxValue="1"/>
    </cacheField>
    <cacheField name="SWOT" numFmtId="0">
      <sharedItems count="4">
        <s v="W"/>
        <s v="T"/>
        <s v="O"/>
        <s v="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T05" refreshedDate="45596.586488425928" createdVersion="8" refreshedVersion="8" minRefreshableVersion="3" recordCount="44" xr:uid="{27393C93-E73D-41B6-B7CC-2AEEB1DFF017}">
  <cacheSource type="worksheet">
    <worksheetSource ref="A6:M50" sheet="Isu Int-Ekst"/>
  </cacheSource>
  <cacheFields count="13">
    <cacheField name="NO" numFmtId="0">
      <sharedItems containsSemiMixedTypes="0" containsString="0" containsNumber="1" containsInteger="1" minValue="1" maxValue="44"/>
    </cacheField>
    <cacheField name="STAKEHOLDERS" numFmtId="0">
      <sharedItems/>
    </cacheField>
    <cacheField name="KEBUTUHAN DAN HARAPAN" numFmtId="0">
      <sharedItems/>
    </cacheField>
    <cacheField name="ISU" numFmtId="0">
      <sharedItems count="46">
        <s v="Harga Produk Chitose lebih mahal dibandingkan dengan brand lain"/>
        <s v="Pemenuhan order cukup lama"/>
        <s v="Penjualan Produk Chitose melalui e-commerce Tokopedia &amp; Platform jual beli pemerintah"/>
        <s v="CINT belum dapat memenuhi permintaan pasar terhadap produk alat kesehatan"/>
        <s v="Terbukanya pasar baru untuk alat kesehatan manusia di pasar swasta, alkes hewan, penjualan furnitur dengan interior design, serta perluasan pasar ke Middle East yang menerapkan Eco-Friendly."/>
        <s v="Karir mapping belum terencana dengan baik"/>
        <s v="Penyesuaian upah berdasarkan kinerja belum ditetapkan"/>
        <s v="Masih ada komplain pelanggan terkait produk CINT"/>
        <s v="Belum disiplin dalam penggunaan APD"/>
        <s v="Pemanfaatan raw material unmoving"/>
        <s v="Budaya Kaizen konsisten diimplementasikan di lingkungan Chitose"/>
        <s v="Modernisasi alat uji kualitas "/>
        <s v="Perubahan produk jadi dari fix menjadi knockdown "/>
        <s v="Inventory finish good slow dan unmoving tinggi"/>
        <s v="Investasi sarana &amp; prasarana digunakan secara maksimal"/>
        <s v="Jumlah gagal G2 akibat mesin chrome lebih dari 0,2%"/>
        <s v="31,9% karyawan sudah memasuki usia pensiun"/>
        <s v="Ketepatan realisasi produksi terhadap APS 100%"/>
        <s v="Persepsi pelanggan diindex 3,84 dari 4 terhadap kenyamanan &amp; ketahanan produk Chitose"/>
        <s v="Masih adanya single supplier"/>
        <s v="Multiskill karyawan belum terukur secara komprehensif"/>
        <s v="Penerapan sistem manajemen terintegrasi dan program digitalisasi dalam proses bisnis"/>
        <s v="Autonomus maintenance belum diimplementasikan ke seluruh line produksi"/>
        <s v="Spareparts discontinue pada mesin tertentu"/>
        <s v="Strategi pemasaran digital menggunakan Search Engine Optimization (SEO)"/>
        <s v="Terjadi kecelakaan kerja 6 kali di tahun 2024"/>
        <s v="Tidak ada komplain pencemaran lingkungan "/>
        <s v="Implementasi Direct Holding Instegrated System (DHIS)"/>
        <s v="Belum tercapainya DOH AR dan AP di tahun 2024"/>
        <s v="Cash flow operation belum stabil di posisi positif"/>
        <s v="Belum ditetapkan angka kapasitas produksi real"/>
        <s v="Manajemen gudang Finish Goods belum tertata dengan baik"/>
        <s v="Masih ada selisih stock antara SAP dengan Fisik"/>
        <s v="Dasar Perhitungan Actual Cost di SAP untuk masing masing produk masih menggunakan metode distribusi biaya"/>
        <s v="Konsisten pelaksanaan program CSR untuk masyarakat sekitar"/>
        <s v="Penurunan dividen"/>
        <s v="Kenaikan Pajak Pertambahan Nilai menjadi 12%"/>
        <s v="Produk CINT sudah tersertifikasi TKDN dan SNI"/>
        <s v="Kenaikan APBN pendidikan 11,5%  tahun 2025"/>
        <s v="Penerapan aplikasi Core Tax Administration System dalam sistem perpajakan"/>
        <s v="Keterlambatan pembayaran ke vendor "/>
        <s v="Tersedianya material import dari China yang lebih murah dengan volume banyak"/>
        <s v="Tidak ada standard packing pengiriman material dari supplier"/>
        <s v="Keterbukaan supplier dalam meningkatkan kemampuan dan kualitas sesuai standar CINT"/>
        <s v="Ketepatan realisasi produksi terhadap APS" u="1"/>
        <s v="CINT melaksanakan program CSR untuk masyarakat sekitar" u="1"/>
      </sharedItems>
    </cacheField>
    <cacheField name="TINJAUAN (FAKTOR)" numFmtId="0">
      <sharedItems count="13">
        <s v="Harga Produk"/>
        <s v="Pergeseran Pasar"/>
        <s v="Penjualan"/>
        <s v="Sumber Daya Manusia"/>
        <s v="Kualitas"/>
        <s v="K3"/>
        <s v="Proses"/>
        <s v="Kaizen"/>
        <s v="Sumber Daya Mesin"/>
        <s v="Regulasi"/>
        <s v="Teknologi"/>
        <s v="Lingkungan"/>
        <s v="Kinerja Keuangan"/>
      </sharedItems>
    </cacheField>
    <cacheField name="IN" numFmtId="0">
      <sharedItems containsString="0" containsBlank="1" containsNumber="1" containsInteger="1" minValue="1" maxValue="1"/>
    </cacheField>
    <cacheField name="EKS" numFmtId="1">
      <sharedItems containsString="0" containsBlank="1" containsNumber="1" containsInteger="1" minValue="1" maxValue="1"/>
    </cacheField>
    <cacheField name="SUM" numFmtId="0">
      <sharedItems/>
    </cacheField>
    <cacheField name="S" numFmtId="0">
      <sharedItems containsString="0" containsBlank="1" containsNumber="1" containsInteger="1" minValue="1" maxValue="1"/>
    </cacheField>
    <cacheField name="W" numFmtId="0">
      <sharedItems containsString="0" containsBlank="1" containsNumber="1" containsInteger="1" minValue="1" maxValue="1"/>
    </cacheField>
    <cacheField name="O" numFmtId="0">
      <sharedItems containsString="0" containsBlank="1" containsNumber="1" containsInteger="1" minValue="1" maxValue="1"/>
    </cacheField>
    <cacheField name="T" numFmtId="0">
      <sharedItems containsString="0" containsBlank="1" containsNumber="1" containsInteger="1" minValue="1" maxValue="1"/>
    </cacheField>
    <cacheField name="SWOT" numFmtId="0">
      <sharedItems count="4">
        <s v="T"/>
        <s v="O"/>
        <s v="W"/>
        <s v="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6">
  <r>
    <n v="1"/>
    <x v="0"/>
    <s v="Manajemen "/>
    <s v="Mesin Chrome dan powder coating dalam kondisi baik dan tidak ada kerusakan "/>
    <x v="0"/>
    <x v="0"/>
    <n v="1"/>
    <m/>
    <x v="0"/>
    <m/>
    <n v="1"/>
    <m/>
    <m/>
    <x v="0"/>
  </r>
  <r>
    <n v="2"/>
    <x v="0"/>
    <s v="Manajemen "/>
    <s v="Kondisi sarana dan prasarana produksi yang baik "/>
    <x v="1"/>
    <x v="1"/>
    <n v="1"/>
    <m/>
    <x v="0"/>
    <m/>
    <n v="1"/>
    <m/>
    <m/>
    <x v="0"/>
  </r>
  <r>
    <n v="3"/>
    <x v="0"/>
    <s v="Manajemen "/>
    <s v="Regenerasi dan transfer of skill  karyawan tepat waktu"/>
    <x v="2"/>
    <x v="2"/>
    <n v="1"/>
    <m/>
    <x v="0"/>
    <m/>
    <n v="1"/>
    <m/>
    <m/>
    <x v="0"/>
  </r>
  <r>
    <n v="4"/>
    <x v="0"/>
    <s v="Manajemen "/>
    <s v="Produktivitas dan kinerja organisasi haruslah maksimal"/>
    <x v="3"/>
    <x v="3"/>
    <n v="1"/>
    <m/>
    <x v="0"/>
    <m/>
    <n v="1"/>
    <m/>
    <m/>
    <x v="0"/>
  </r>
  <r>
    <n v="5"/>
    <x v="0"/>
    <s v="Manajemen "/>
    <s v="Kenaikan bahan baku, material dan spare part tidak berpengaruh pada pengadaan"/>
    <x v="4"/>
    <x v="4"/>
    <m/>
    <n v="1"/>
    <x v="1"/>
    <m/>
    <m/>
    <m/>
    <n v="1"/>
    <x v="1"/>
  </r>
  <r>
    <n v="6"/>
    <x v="0"/>
    <s v="Manajemen "/>
    <s v="Effisiensi dan penggunaan sumber energi alternatif  "/>
    <x v="4"/>
    <x v="5"/>
    <m/>
    <n v="1"/>
    <x v="1"/>
    <m/>
    <m/>
    <m/>
    <n v="1"/>
    <x v="1"/>
  </r>
  <r>
    <n v="7"/>
    <x v="0"/>
    <s v="Karyawan"/>
    <s v="Kenaikan Upah dan prosesnya tidak mempengaruhi kinerja organisasi"/>
    <x v="5"/>
    <x v="6"/>
    <m/>
    <n v="1"/>
    <x v="1"/>
    <m/>
    <m/>
    <m/>
    <n v="1"/>
    <x v="1"/>
  </r>
  <r>
    <n v="8"/>
    <x v="0"/>
    <s v="Pengelolaan Vendor"/>
    <s v="Suplly bahan baku lancar sesuai dengan perencanaan kebutuhan"/>
    <x v="3"/>
    <x v="7"/>
    <m/>
    <n v="1"/>
    <x v="1"/>
    <m/>
    <m/>
    <m/>
    <n v="1"/>
    <x v="1"/>
  </r>
  <r>
    <n v="9"/>
    <x v="0"/>
    <s v="Pemerintah/ NGO/ Lingkungan"/>
    <s v="Perubahan regulasi yang ada harus dengan cepat dapat diadaptasi oleh CINT"/>
    <x v="6"/>
    <x v="8"/>
    <m/>
    <n v="1"/>
    <x v="1"/>
    <m/>
    <m/>
    <m/>
    <n v="1"/>
    <x v="1"/>
  </r>
  <r>
    <n v="10"/>
    <x v="0"/>
    <s v="Manajemen "/>
    <s v="Transformasi teknologi dengan menggunakan mesin yang lebih modern dengan tingkat produktifitas yang lebih tinggi"/>
    <x v="0"/>
    <x v="9"/>
    <n v="1"/>
    <m/>
    <x v="0"/>
    <m/>
    <n v="1"/>
    <m/>
    <m/>
    <x v="0"/>
  </r>
  <r>
    <n v="11"/>
    <x v="1"/>
    <s v="Manajemen "/>
    <s v="Tidak ada kesalahan ataupun ketidak lengkapan dalam pengiriman barang jadi"/>
    <x v="3"/>
    <x v="10"/>
    <n v="1"/>
    <m/>
    <x v="0"/>
    <m/>
    <n v="1"/>
    <m/>
    <m/>
    <x v="0"/>
  </r>
  <r>
    <n v="12"/>
    <x v="1"/>
    <s v="Manajemen "/>
    <s v="Kebijakan harga untuk komponen after sales servis"/>
    <x v="7"/>
    <x v="11"/>
    <n v="1"/>
    <m/>
    <x v="0"/>
    <m/>
    <n v="1"/>
    <m/>
    <m/>
    <x v="0"/>
  </r>
  <r>
    <n v="13"/>
    <x v="1"/>
    <s v="Competitor"/>
    <s v="Penentuan harga jual yang kompetitif atau sebanding dengan harapan konsumen"/>
    <x v="7"/>
    <x v="12"/>
    <m/>
    <n v="1"/>
    <x v="1"/>
    <m/>
    <m/>
    <m/>
    <n v="1"/>
    <x v="1"/>
  </r>
  <r>
    <n v="14"/>
    <x v="1"/>
    <s v="Customer"/>
    <s v="Perbaikan terhadap kualitas packaging produk CINT"/>
    <x v="8"/>
    <x v="13"/>
    <m/>
    <n v="1"/>
    <x v="1"/>
    <m/>
    <m/>
    <m/>
    <n v="1"/>
    <x v="1"/>
  </r>
  <r>
    <n v="15"/>
    <x v="1"/>
    <s v="Customer"/>
    <s v="Permintaan barang dapat dipenuhi sesuai dengan yang dijanjikan"/>
    <x v="3"/>
    <x v="14"/>
    <n v="1"/>
    <m/>
    <x v="0"/>
    <m/>
    <n v="1"/>
    <m/>
    <m/>
    <x v="0"/>
  </r>
  <r>
    <n v="16"/>
    <x v="1"/>
    <s v="Customer "/>
    <s v="Sistem penjualan secara digital"/>
    <x v="9"/>
    <x v="15"/>
    <n v="1"/>
    <m/>
    <x v="0"/>
    <m/>
    <n v="1"/>
    <m/>
    <m/>
    <x v="0"/>
  </r>
  <r>
    <n v="17"/>
    <x v="1"/>
    <s v="Customer"/>
    <s v="Mengambil market di wilayah yang selama ini belum tersentuh"/>
    <x v="9"/>
    <x v="16"/>
    <m/>
    <n v="1"/>
    <x v="1"/>
    <m/>
    <m/>
    <n v="1"/>
    <m/>
    <x v="2"/>
  </r>
  <r>
    <n v="18"/>
    <x v="1"/>
    <s v="Pemerintah/ Lembaga"/>
    <s v="Stabilibas dalam penggunaan dana belanja pemerintah"/>
    <x v="10"/>
    <x v="17"/>
    <m/>
    <n v="1"/>
    <x v="1"/>
    <m/>
    <m/>
    <m/>
    <n v="1"/>
    <x v="1"/>
  </r>
  <r>
    <n v="19"/>
    <x v="2"/>
    <s v="Manajemen "/>
    <s v="Area free space yang cukup untuk memudahkan dalam penataan"/>
    <x v="11"/>
    <x v="18"/>
    <n v="1"/>
    <m/>
    <x v="0"/>
    <m/>
    <n v="1"/>
    <m/>
    <m/>
    <x v="0"/>
  </r>
  <r>
    <n v="20"/>
    <x v="2"/>
    <s v="Manajemen "/>
    <s v="Perawatan mesin, Sarana &amp; Prasarana lebih optimal"/>
    <x v="5"/>
    <x v="19"/>
    <n v="1"/>
    <m/>
    <x v="0"/>
    <m/>
    <n v="1"/>
    <m/>
    <m/>
    <x v="0"/>
  </r>
  <r>
    <n v="21"/>
    <x v="2"/>
    <s v="Manajemen "/>
    <s v="Konversi bahan bakar menuju bahan bakar ramah lingkungan"/>
    <x v="12"/>
    <x v="20"/>
    <m/>
    <n v="1"/>
    <x v="1"/>
    <m/>
    <m/>
    <n v="1"/>
    <m/>
    <x v="2"/>
  </r>
  <r>
    <n v="23"/>
    <x v="3"/>
    <s v="Customer"/>
    <s v="Dapat memenuhi permintaan Alkes sesuai proyeksi"/>
    <x v="9"/>
    <x v="21"/>
    <m/>
    <n v="1"/>
    <x v="1"/>
    <m/>
    <m/>
    <n v="1"/>
    <m/>
    <x v="2"/>
  </r>
  <r>
    <n v="24"/>
    <x v="3"/>
    <s v="Pemerintah/ Lembaga"/>
    <s v="Produk yang dipasarkan ke Pemerintahan sudah tersertifikasi TKDN"/>
    <x v="6"/>
    <x v="22"/>
    <m/>
    <n v="1"/>
    <x v="1"/>
    <m/>
    <m/>
    <n v="1"/>
    <m/>
    <x v="2"/>
  </r>
  <r>
    <n v="25"/>
    <x v="3"/>
    <s v="Pemerintah/ Lembaga"/>
    <s v="Pengetahuan tentang pengurusan ijin impor"/>
    <x v="6"/>
    <x v="23"/>
    <m/>
    <n v="1"/>
    <x v="1"/>
    <m/>
    <m/>
    <m/>
    <n v="1"/>
    <x v="1"/>
  </r>
  <r>
    <n v="26"/>
    <x v="3"/>
    <s v="Manajemen "/>
    <s v="Pelatihan personel tentang kepabeanan"/>
    <x v="6"/>
    <x v="24"/>
    <n v="1"/>
    <m/>
    <x v="0"/>
    <m/>
    <n v="1"/>
    <m/>
    <m/>
    <x v="0"/>
  </r>
  <r>
    <n v="27"/>
    <x v="3"/>
    <s v="Kompetitor"/>
    <s v="Harga produk Chitose bisa berkompetisi dengan harga pesaing"/>
    <x v="13"/>
    <x v="25"/>
    <m/>
    <n v="1"/>
    <x v="1"/>
    <m/>
    <m/>
    <m/>
    <n v="1"/>
    <x v="1"/>
  </r>
  <r>
    <n v="29"/>
    <x v="3"/>
    <s v="Lembaga/ Pemerintah"/>
    <s v="Penyesuaian yang cepat terhadap perubahan peraturan"/>
    <x v="6"/>
    <x v="26"/>
    <m/>
    <n v="1"/>
    <x v="1"/>
    <m/>
    <m/>
    <m/>
    <n v="1"/>
    <x v="1"/>
  </r>
  <r>
    <n v="30"/>
    <x v="3"/>
    <s v="Lembaga/ Pemerintah"/>
    <s v="Kurs dolar bertahan pada satu nilai yang stabil"/>
    <x v="4"/>
    <x v="27"/>
    <m/>
    <n v="1"/>
    <x v="1"/>
    <m/>
    <m/>
    <m/>
    <n v="1"/>
    <x v="1"/>
  </r>
  <r>
    <n v="31"/>
    <x v="3"/>
    <s v="Lembaga/ Pemerintah"/>
    <s v="Pembatasan produk Impor"/>
    <x v="6"/>
    <x v="28"/>
    <m/>
    <n v="1"/>
    <x v="1"/>
    <m/>
    <m/>
    <m/>
    <n v="1"/>
    <x v="1"/>
  </r>
  <r>
    <n v="32"/>
    <x v="4"/>
    <s v="Manajemen "/>
    <s v="Simplifikasi bahan baku"/>
    <x v="3"/>
    <x v="29"/>
    <n v="1"/>
    <m/>
    <x v="0"/>
    <m/>
    <n v="1"/>
    <m/>
    <m/>
    <x v="0"/>
  </r>
  <r>
    <n v="33"/>
    <x v="4"/>
    <s v="Manajemen "/>
    <s v="Kecepatan dalam realisasi produk customiz"/>
    <x v="14"/>
    <x v="30"/>
    <m/>
    <n v="1"/>
    <x v="1"/>
    <m/>
    <m/>
    <n v="1"/>
    <m/>
    <x v="2"/>
  </r>
  <r>
    <n v="34"/>
    <x v="5"/>
    <s v="Manajemen "/>
    <s v="Closing bisa dilakukan maksimal H+1"/>
    <x v="3"/>
    <x v="31"/>
    <n v="1"/>
    <m/>
    <x v="0"/>
    <m/>
    <n v="1"/>
    <m/>
    <m/>
    <x v="0"/>
  </r>
  <r>
    <n v="36"/>
    <x v="5"/>
    <s v="Manajemen "/>
    <s v="Akurasi dan kecepatan informasi dari Supplier haruslah akurat"/>
    <x v="15"/>
    <x v="32"/>
    <m/>
    <n v="1"/>
    <x v="1"/>
    <m/>
    <m/>
    <m/>
    <n v="1"/>
    <x v="1"/>
  </r>
  <r>
    <n v="37"/>
    <x v="6"/>
    <s v="Karyawan"/>
    <s v="Karyawan peduli terhadap kualitas pekerjaan dan hasil kerja"/>
    <x v="8"/>
    <x v="33"/>
    <n v="1"/>
    <m/>
    <x v="0"/>
    <m/>
    <n v="1"/>
    <m/>
    <m/>
    <x v="0"/>
  </r>
  <r>
    <n v="38"/>
    <x v="6"/>
    <s v="Customer"/>
    <s v="Menjaga Kualitas agar bisa tetap kompetitif"/>
    <x v="8"/>
    <x v="34"/>
    <n v="1"/>
    <m/>
    <x v="0"/>
    <n v="1"/>
    <m/>
    <m/>
    <m/>
    <x v="3"/>
  </r>
  <r>
    <n v="39"/>
    <x v="6"/>
    <s v="Customer"/>
    <s v="Optimalisasi peluang kerjasama dengan instansi pemerintah"/>
    <x v="16"/>
    <x v="35"/>
    <n v="1"/>
    <m/>
    <x v="0"/>
    <n v="1"/>
    <m/>
    <m/>
    <m/>
    <x v="3"/>
  </r>
  <r>
    <n v="40"/>
    <x v="7"/>
    <s v="Karyawan"/>
    <s v="Kompetensi sesuai standar yang ditetapkan"/>
    <x v="2"/>
    <x v="36"/>
    <n v="1"/>
    <m/>
    <x v="0"/>
    <m/>
    <n v="1"/>
    <m/>
    <m/>
    <x v="0"/>
  </r>
  <r>
    <n v="41"/>
    <x v="7"/>
    <s v="Customer"/>
    <s v="Meminimalkan spesifikasi khusus"/>
    <x v="15"/>
    <x v="37"/>
    <n v="1"/>
    <m/>
    <x v="0"/>
    <m/>
    <n v="1"/>
    <m/>
    <m/>
    <x v="0"/>
  </r>
  <r>
    <n v="42"/>
    <x v="7"/>
    <s v="Manajemen "/>
    <s v="Akurasi stok baik sistem dengan aktual tidak ada perbedaan"/>
    <x v="3"/>
    <x v="38"/>
    <n v="1"/>
    <m/>
    <x v="0"/>
    <m/>
    <n v="1"/>
    <m/>
    <m/>
    <x v="0"/>
  </r>
  <r>
    <n v="43"/>
    <x v="7"/>
    <s v="Manajemen "/>
    <s v="Tidak ada keterlambatan pembayaran"/>
    <x v="17"/>
    <x v="39"/>
    <n v="1"/>
    <m/>
    <x v="0"/>
    <m/>
    <n v="1"/>
    <m/>
    <m/>
    <x v="0"/>
  </r>
  <r>
    <n v="44"/>
    <x v="8"/>
    <s v="Manajemen "/>
    <s v="Planning SDM berjalan sesuai rencana"/>
    <x v="2"/>
    <x v="40"/>
    <n v="1"/>
    <m/>
    <x v="0"/>
    <n v="1"/>
    <m/>
    <m/>
    <m/>
    <x v="3"/>
  </r>
  <r>
    <n v="45"/>
    <x v="8"/>
    <s v="Manajemen "/>
    <s v="Planning SDM berjalan sesuai rencana"/>
    <x v="2"/>
    <x v="41"/>
    <n v="1"/>
    <m/>
    <x v="0"/>
    <n v="1"/>
    <m/>
    <m/>
    <m/>
    <x v="3"/>
  </r>
  <r>
    <n v="46"/>
    <x v="8"/>
    <s v="Manajemen "/>
    <s v="Planning SDM berjalan sesuai rencana"/>
    <x v="2"/>
    <x v="42"/>
    <n v="1"/>
    <m/>
    <x v="0"/>
    <m/>
    <n v="1"/>
    <m/>
    <m/>
    <x v="0"/>
  </r>
  <r>
    <n v="47"/>
    <x v="8"/>
    <s v="Manajemen "/>
    <s v="Developmen SDM sesuai rencana"/>
    <x v="14"/>
    <x v="43"/>
    <n v="1"/>
    <m/>
    <x v="0"/>
    <n v="1"/>
    <m/>
    <m/>
    <m/>
    <x v="3"/>
  </r>
  <r>
    <n v="48"/>
    <x v="8"/>
    <s v="Organisasi internal"/>
    <s v="Membangun suasana kerja yang kondusif dengan mitra bipartit"/>
    <x v="12"/>
    <x v="44"/>
    <n v="1"/>
    <m/>
    <x v="0"/>
    <n v="1"/>
    <m/>
    <m/>
    <m/>
    <x v="3"/>
  </r>
  <r>
    <n v="49"/>
    <x v="8"/>
    <s v="Manajemen "/>
    <s v="Maksimalisasi manfaat sistem manajemen "/>
    <x v="3"/>
    <x v="45"/>
    <n v="1"/>
    <m/>
    <x v="0"/>
    <n v="1"/>
    <m/>
    <m/>
    <m/>
    <x v="3"/>
  </r>
  <r>
    <n v="50"/>
    <x v="8"/>
    <s v="Masyarakat"/>
    <s v="Tidak ada komplain atau klaim dari stakeholder"/>
    <x v="6"/>
    <x v="46"/>
    <n v="1"/>
    <m/>
    <x v="0"/>
    <n v="1"/>
    <m/>
    <m/>
    <m/>
    <x v="3"/>
  </r>
  <r>
    <n v="51"/>
    <x v="8"/>
    <s v="Manajemen "/>
    <s v="Payroll yang lebih efektif dan efisien"/>
    <x v="14"/>
    <x v="47"/>
    <n v="1"/>
    <m/>
    <x v="0"/>
    <n v="1"/>
    <m/>
    <m/>
    <m/>
    <x v="3"/>
  </r>
  <r>
    <n v="52"/>
    <x v="8"/>
    <s v="Karyawan"/>
    <s v="dapat memenuhi regulasi tanpa ada gejolak internal"/>
    <x v="6"/>
    <x v="48"/>
    <m/>
    <n v="1"/>
    <x v="1"/>
    <m/>
    <m/>
    <m/>
    <n v="1"/>
    <x v="1"/>
  </r>
  <r>
    <n v="53"/>
    <x v="8"/>
    <s v="Manajemen "/>
    <s v="Mengimplementasikan perkembangan teknologi AI yang tepat guna"/>
    <x v="0"/>
    <x v="49"/>
    <n v="1"/>
    <m/>
    <x v="0"/>
    <n v="1"/>
    <m/>
    <m/>
    <m/>
    <x v="3"/>
  </r>
  <r>
    <n v="54"/>
    <x v="8"/>
    <s v="Manajemen "/>
    <s v="Perubahan generasi dalam SDM tidak berpengaruh pada kinerja perusahaan"/>
    <x v="2"/>
    <x v="50"/>
    <n v="1"/>
    <m/>
    <x v="0"/>
    <n v="1"/>
    <m/>
    <m/>
    <m/>
    <x v="3"/>
  </r>
  <r>
    <n v="55"/>
    <x v="9"/>
    <s v="Pemegang saham"/>
    <s v="Kinerja keuangan yang lebih bagus dari sebelumnya"/>
    <x v="18"/>
    <x v="51"/>
    <m/>
    <n v="1"/>
    <x v="1"/>
    <m/>
    <m/>
    <m/>
    <n v="1"/>
    <x v="1"/>
  </r>
  <r>
    <n v="56"/>
    <x v="9"/>
    <s v="Pemegang saham"/>
    <s v="Deviden lebih dari tahun sebelum"/>
    <x v="18"/>
    <x v="52"/>
    <m/>
    <n v="1"/>
    <x v="1"/>
    <m/>
    <m/>
    <m/>
    <n v="1"/>
    <x v="1"/>
  </r>
  <r>
    <n v="57"/>
    <x v="9"/>
    <s v="Karyawan"/>
    <s v="Kenaikan upah minimal sesuai kenaikan UMK/ UMP"/>
    <x v="19"/>
    <x v="53"/>
    <n v="1"/>
    <m/>
    <x v="0"/>
    <m/>
    <n v="1"/>
    <m/>
    <m/>
    <x v="0"/>
  </r>
  <r>
    <n v="58"/>
    <x v="9"/>
    <s v="Karyawan"/>
    <s v="Penyediaan APD sesuai standar dan memperhatikan aspek kenyamanan"/>
    <x v="20"/>
    <x v="54"/>
    <n v="1"/>
    <m/>
    <x v="0"/>
    <m/>
    <n v="1"/>
    <m/>
    <m/>
    <x v="0"/>
  </r>
  <r>
    <n v="59"/>
    <x v="9"/>
    <s v="Karyawan"/>
    <s v="Suasana Kerja Kondusif "/>
    <x v="21"/>
    <x v="55"/>
    <m/>
    <n v="1"/>
    <x v="1"/>
    <m/>
    <m/>
    <m/>
    <n v="1"/>
    <x v="1"/>
  </r>
  <r>
    <n v="60"/>
    <x v="9"/>
    <s v="Masyarakat"/>
    <s v="Hubungan yang harmonis dengan masyarakat sekitar"/>
    <x v="21"/>
    <x v="56"/>
    <m/>
    <n v="1"/>
    <x v="1"/>
    <m/>
    <m/>
    <n v="1"/>
    <m/>
    <x v="2"/>
  </r>
  <r>
    <n v="61"/>
    <x v="9"/>
    <s v="Assuransi"/>
    <s v="Zero Accident"/>
    <x v="20"/>
    <x v="57"/>
    <n v="1"/>
    <m/>
    <x v="0"/>
    <m/>
    <n v="1"/>
    <m/>
    <m/>
    <x v="0"/>
  </r>
  <r>
    <n v="62"/>
    <x v="9"/>
    <s v="Masyarakat"/>
    <s v="Tidak ada dampak jika ada kondisi luar biasa (Kebakaran, Pencemaran dll)"/>
    <x v="22"/>
    <x v="58"/>
    <m/>
    <n v="1"/>
    <x v="1"/>
    <m/>
    <m/>
    <m/>
    <n v="1"/>
    <x v="1"/>
  </r>
  <r>
    <n v="63"/>
    <x v="9"/>
    <s v="Outsourching"/>
    <s v="Outsourching memberikan dampak positif untuk organisasi"/>
    <x v="4"/>
    <x v="59"/>
    <n v="1"/>
    <m/>
    <x v="0"/>
    <n v="1"/>
    <m/>
    <m/>
    <m/>
    <x v="3"/>
  </r>
  <r>
    <n v="64"/>
    <x v="9"/>
    <s v="Manajemen "/>
    <s v="Operasional Perusahaan Berjalan lancar "/>
    <x v="18"/>
    <x v="60"/>
    <n v="1"/>
    <m/>
    <x v="0"/>
    <m/>
    <n v="1"/>
    <m/>
    <m/>
    <x v="0"/>
  </r>
  <r>
    <n v="65"/>
    <x v="9"/>
    <s v="Manajemen "/>
    <s v="Turn Over inventory tinggi (Tidak Overstock, penjualan optimal)  "/>
    <x v="23"/>
    <x v="61"/>
    <n v="1"/>
    <m/>
    <x v="0"/>
    <m/>
    <n v="1"/>
    <m/>
    <m/>
    <x v="0"/>
  </r>
  <r>
    <n v="66"/>
    <x v="9"/>
    <s v="Organisasi"/>
    <s v="Akses informasi lebih cepat dan efisien"/>
    <x v="24"/>
    <x v="62"/>
    <n v="1"/>
    <m/>
    <x v="0"/>
    <n v="1"/>
    <m/>
    <m/>
    <m/>
    <x v="3"/>
  </r>
  <r>
    <n v="67"/>
    <x v="9"/>
    <s v="Organisasi"/>
    <s v="Proses kerja lebih efektif dan meminimalisir risiko yang ada"/>
    <x v="23"/>
    <x v="63"/>
    <n v="1"/>
    <m/>
    <x v="0"/>
    <m/>
    <n v="1"/>
    <m/>
    <m/>
    <x v="0"/>
  </r>
  <r>
    <n v="68"/>
    <x v="9"/>
    <s v="Organisasi"/>
    <s v="Nilai Persediaan dalam laporan keuangan akurat"/>
    <x v="23"/>
    <x v="64"/>
    <n v="1"/>
    <m/>
    <x v="0"/>
    <m/>
    <n v="1"/>
    <m/>
    <m/>
    <x v="0"/>
  </r>
  <r>
    <n v="69"/>
    <x v="9"/>
    <s v="Organisasi"/>
    <s v="Tingkat resiko kecelakaan kerja rendah, mengurangi pencemaran lingkungan dan regulasi terpenuhi "/>
    <x v="25"/>
    <x v="65"/>
    <n v="1"/>
    <m/>
    <x v="0"/>
    <m/>
    <n v="1"/>
    <m/>
    <m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n v="1"/>
    <s v="Customer"/>
    <s v="Harga produk Chitose lebih murah dari brand lain"/>
    <x v="0"/>
    <x v="0"/>
    <m/>
    <n v="1"/>
    <s v="Eksternal"/>
    <m/>
    <m/>
    <m/>
    <n v="1"/>
    <x v="0"/>
  </r>
  <r>
    <n v="2"/>
    <s v="Customer"/>
    <s v="Pemenuhan order dapat sesuai dengan yang disepakati"/>
    <x v="1"/>
    <x v="0"/>
    <m/>
    <n v="1"/>
    <s v="Eksternal"/>
    <m/>
    <m/>
    <m/>
    <n v="1"/>
    <x v="0"/>
  </r>
  <r>
    <n v="3"/>
    <s v="Customer"/>
    <s v="Produk CINT mudah dijangkau"/>
    <x v="2"/>
    <x v="1"/>
    <m/>
    <n v="1"/>
    <s v="Eksternal"/>
    <m/>
    <m/>
    <n v="1"/>
    <m/>
    <x v="1"/>
  </r>
  <r>
    <n v="4"/>
    <s v="Customer"/>
    <s v="Dapat memenuhi permintaan Alkes sesuai kebutuhan customer"/>
    <x v="3"/>
    <x v="2"/>
    <m/>
    <n v="1"/>
    <s v="Eksternal"/>
    <m/>
    <m/>
    <n v="1"/>
    <m/>
    <x v="1"/>
  </r>
  <r>
    <n v="5"/>
    <s v="Customer"/>
    <s v="Peningkatan penjualan melalui segmentasi baru"/>
    <x v="4"/>
    <x v="2"/>
    <m/>
    <n v="1"/>
    <s v="Eksternal"/>
    <m/>
    <m/>
    <n v="1"/>
    <m/>
    <x v="1"/>
  </r>
  <r>
    <n v="6"/>
    <s v="Karyawan"/>
    <s v="Kesempatan pengembangan karir"/>
    <x v="5"/>
    <x v="3"/>
    <n v="1"/>
    <m/>
    <s v="Internal"/>
    <m/>
    <n v="1"/>
    <m/>
    <m/>
    <x v="2"/>
  </r>
  <r>
    <n v="7"/>
    <s v="Karyawan"/>
    <s v="Kenaikan upah sesuai kinerja"/>
    <x v="6"/>
    <x v="3"/>
    <n v="1"/>
    <m/>
    <s v="Internal"/>
    <m/>
    <n v="1"/>
    <m/>
    <m/>
    <x v="2"/>
  </r>
  <r>
    <n v="8"/>
    <s v="Manajemen"/>
    <s v="Tidak ada komplain pelanggan"/>
    <x v="7"/>
    <x v="4"/>
    <n v="1"/>
    <m/>
    <s v="Internal"/>
    <m/>
    <n v="1"/>
    <m/>
    <m/>
    <x v="2"/>
  </r>
  <r>
    <n v="9"/>
    <s v="Manajemen"/>
    <s v="Karyawan disiplin dalam penggunaan APD"/>
    <x v="8"/>
    <x v="5"/>
    <n v="1"/>
    <m/>
    <s v="Internal"/>
    <m/>
    <n v="1"/>
    <m/>
    <m/>
    <x v="2"/>
  </r>
  <r>
    <n v="10"/>
    <s v="Manajemen"/>
    <s v="Material unmoving menjadi produk yang diterima pasar"/>
    <x v="9"/>
    <x v="6"/>
    <n v="1"/>
    <m/>
    <s v="Internal"/>
    <n v="1"/>
    <m/>
    <m/>
    <m/>
    <x v="3"/>
  </r>
  <r>
    <n v="11"/>
    <s v="Manajemen"/>
    <s v="Budaya Kaizen selalu diterapkan di lingkungan PT CINT"/>
    <x v="10"/>
    <x v="7"/>
    <n v="1"/>
    <m/>
    <s v="Internal"/>
    <n v="1"/>
    <m/>
    <m/>
    <m/>
    <x v="3"/>
  </r>
  <r>
    <n v="12"/>
    <s v="Manajemen"/>
    <s v="Proses pengujian lebih cepat dan akurat"/>
    <x v="11"/>
    <x v="6"/>
    <n v="1"/>
    <m/>
    <s v="Internal"/>
    <n v="1"/>
    <m/>
    <m/>
    <m/>
    <x v="3"/>
  </r>
  <r>
    <n v="13"/>
    <s v="Manajemen"/>
    <s v="Produk knockdown menjadi alternatif efisiensi biaya pengiriman &amp; packaging"/>
    <x v="12"/>
    <x v="6"/>
    <n v="1"/>
    <m/>
    <s v="Internal"/>
    <n v="1"/>
    <m/>
    <m/>
    <m/>
    <x v="3"/>
  </r>
  <r>
    <n v="14"/>
    <s v="Manajemen"/>
    <s v="Turn over stock semua kategori finish good tinggi"/>
    <x v="13"/>
    <x v="6"/>
    <n v="1"/>
    <m/>
    <s v="Internal"/>
    <m/>
    <n v="1"/>
    <m/>
    <m/>
    <x v="2"/>
  </r>
  <r>
    <n v="15"/>
    <s v="Manajemen"/>
    <s v="Peningkatkan kinerja, efisiensi, dan daya saing perusahaan"/>
    <x v="14"/>
    <x v="8"/>
    <n v="1"/>
    <m/>
    <s v="Internal"/>
    <n v="1"/>
    <m/>
    <m/>
    <m/>
    <x v="3"/>
  </r>
  <r>
    <n v="16"/>
    <s v="Manajemen"/>
    <s v="Menurunkan jumlah kegagalan G2 mesin chrome "/>
    <x v="15"/>
    <x v="6"/>
    <n v="1"/>
    <m/>
    <s v="Internal"/>
    <m/>
    <n v="1"/>
    <m/>
    <m/>
    <x v="2"/>
  </r>
  <r>
    <n v="17"/>
    <s v="Manajemen"/>
    <s v="Percepatan kaderisasi dan transfer of skill karyawan"/>
    <x v="16"/>
    <x v="3"/>
    <n v="1"/>
    <m/>
    <s v="Internal"/>
    <m/>
    <n v="1"/>
    <m/>
    <m/>
    <x v="2"/>
  </r>
  <r>
    <n v="18"/>
    <s v="Manajemen"/>
    <s v="Pengiriman pesanan tepat waktu"/>
    <x v="17"/>
    <x v="6"/>
    <n v="1"/>
    <m/>
    <s v="Internal"/>
    <n v="1"/>
    <m/>
    <m/>
    <m/>
    <x v="3"/>
  </r>
  <r>
    <n v="19"/>
    <s v="Manajemen"/>
    <s v="Mempertahankan kualitas produk Chitose"/>
    <x v="18"/>
    <x v="4"/>
    <n v="1"/>
    <m/>
    <s v="Internal"/>
    <n v="1"/>
    <m/>
    <m/>
    <m/>
    <x v="3"/>
  </r>
  <r>
    <n v="20"/>
    <s v="Manajemen"/>
    <s v="Tersedianya vendor pembanding dengan kualifikasi lebih baik dari vendor yang ada"/>
    <x v="19"/>
    <x v="6"/>
    <n v="1"/>
    <m/>
    <s v="Internal"/>
    <m/>
    <n v="1"/>
    <m/>
    <m/>
    <x v="2"/>
  </r>
  <r>
    <n v="21"/>
    <s v="Manajemen"/>
    <s v="Multiskill teknis dapat terukur secara komprehensif"/>
    <x v="20"/>
    <x v="6"/>
    <n v="1"/>
    <m/>
    <s v="Internal"/>
    <m/>
    <n v="1"/>
    <m/>
    <m/>
    <x v="2"/>
  </r>
  <r>
    <n v="22"/>
    <s v="Manajemen"/>
    <s v="Memberikan dampak positif pada kinerja perusahaan"/>
    <x v="21"/>
    <x v="9"/>
    <n v="1"/>
    <m/>
    <s v="Internal"/>
    <n v="1"/>
    <m/>
    <m/>
    <m/>
    <x v="3"/>
  </r>
  <r>
    <n v="23"/>
    <s v="Manajemen"/>
    <s v="Downtime/kerusakan mesin minimal"/>
    <x v="22"/>
    <x v="6"/>
    <n v="1"/>
    <m/>
    <s v="Internal"/>
    <m/>
    <n v="1"/>
    <m/>
    <m/>
    <x v="2"/>
  </r>
  <r>
    <n v="24"/>
    <s v="Manajemen"/>
    <s v="Investasi mesin baru "/>
    <x v="23"/>
    <x v="8"/>
    <n v="1"/>
    <m/>
    <s v="Internal"/>
    <m/>
    <n v="1"/>
    <m/>
    <m/>
    <x v="2"/>
  </r>
  <r>
    <n v="25"/>
    <s v="Manajemen"/>
    <s v="Meningkatkan peringkat website dan brand awareness CINT di situs web dari hasil pencarian"/>
    <x v="24"/>
    <x v="10"/>
    <n v="1"/>
    <m/>
    <s v="Internal"/>
    <n v="1"/>
    <m/>
    <m/>
    <m/>
    <x v="3"/>
  </r>
  <r>
    <n v="26"/>
    <s v="Manajemen"/>
    <s v="Zero accident"/>
    <x v="25"/>
    <x v="5"/>
    <n v="1"/>
    <m/>
    <s v="Internal"/>
    <m/>
    <n v="1"/>
    <m/>
    <m/>
    <x v="2"/>
  </r>
  <r>
    <n v="27"/>
    <s v="Manajemen"/>
    <s v="Mempertahankan pengelolaan lingkungan"/>
    <x v="26"/>
    <x v="11"/>
    <n v="1"/>
    <m/>
    <s v="Internal"/>
    <n v="1"/>
    <m/>
    <m/>
    <m/>
    <x v="3"/>
  </r>
  <r>
    <n v="28"/>
    <s v="Manajemen"/>
    <s v="Integrasi data DH dan induk"/>
    <x v="27"/>
    <x v="6"/>
    <n v="1"/>
    <m/>
    <s v="Internal"/>
    <n v="1"/>
    <m/>
    <m/>
    <m/>
    <x v="3"/>
  </r>
  <r>
    <n v="29"/>
    <s v="Manajemen"/>
    <s v="DOH AR &amp; AP sesuai budget"/>
    <x v="28"/>
    <x v="12"/>
    <n v="1"/>
    <m/>
    <s v="Internal"/>
    <m/>
    <n v="1"/>
    <m/>
    <m/>
    <x v="2"/>
  </r>
  <r>
    <n v="30"/>
    <s v="Manajemen"/>
    <s v="Cash flow operation positif"/>
    <x v="29"/>
    <x v="12"/>
    <n v="1"/>
    <m/>
    <s v="Internal"/>
    <m/>
    <n v="1"/>
    <m/>
    <m/>
    <x v="2"/>
  </r>
  <r>
    <n v="31"/>
    <s v="Manajemen"/>
    <s v="Ketepatan dalam pengambilan keputusan dan perencanaan"/>
    <x v="30"/>
    <x v="6"/>
    <n v="1"/>
    <m/>
    <s v="Internal"/>
    <m/>
    <n v="1"/>
    <m/>
    <m/>
    <x v="2"/>
  </r>
  <r>
    <n v="32"/>
    <s v="Manajemen"/>
    <s v="Manajemen penataan gudang FG dengan baik dan didukung dengan digitalisasi system pencarian barang"/>
    <x v="31"/>
    <x v="6"/>
    <n v="1"/>
    <m/>
    <s v="Internal"/>
    <m/>
    <n v="1"/>
    <m/>
    <m/>
    <x v="2"/>
  </r>
  <r>
    <n v="33"/>
    <s v="Manajemen"/>
    <s v="Tidak ada selisih stock"/>
    <x v="32"/>
    <x v="6"/>
    <n v="1"/>
    <m/>
    <s v="Internal"/>
    <m/>
    <n v="1"/>
    <m/>
    <m/>
    <x v="2"/>
  </r>
  <r>
    <n v="34"/>
    <s v="Manajemen"/>
    <s v="COGS per produk bisa ditarik langsung dari SAP"/>
    <x v="33"/>
    <x v="6"/>
    <n v="1"/>
    <m/>
    <s v="Internal"/>
    <m/>
    <n v="1"/>
    <m/>
    <m/>
    <x v="2"/>
  </r>
  <r>
    <n v="35"/>
    <s v="Masyarakat"/>
    <s v="CINT berpartisipasi dalam Program Tanggung Jawab Sosial Perusahaan (CSR) untuk masyarakat sekitar"/>
    <x v="34"/>
    <x v="9"/>
    <m/>
    <n v="1"/>
    <s v="Eksternal"/>
    <m/>
    <m/>
    <n v="1"/>
    <m/>
    <x v="1"/>
  </r>
  <r>
    <n v="36"/>
    <s v="Pemegang saham"/>
    <s v="Pembagian dividen lebih baik dari tahun sebelumnya"/>
    <x v="35"/>
    <x v="12"/>
    <m/>
    <n v="1"/>
    <s v="Eksternal"/>
    <m/>
    <m/>
    <m/>
    <n v="1"/>
    <x v="0"/>
  </r>
  <r>
    <n v="37"/>
    <s v="Pemerintah"/>
    <s v="CINT menaati perubahan tarif PPN"/>
    <x v="36"/>
    <x v="9"/>
    <m/>
    <n v="1"/>
    <s v="Eksternal"/>
    <m/>
    <m/>
    <m/>
    <n v="1"/>
    <x v="0"/>
  </r>
  <r>
    <n v="38"/>
    <s v="Pemerintah"/>
    <s v="Produk yang dipasarkan ke Pemerintahan sudah tersertifikasi TKDN dan SNI"/>
    <x v="37"/>
    <x v="9"/>
    <m/>
    <n v="1"/>
    <s v="Eksternal"/>
    <m/>
    <m/>
    <n v="1"/>
    <m/>
    <x v="1"/>
  </r>
  <r>
    <n v="39"/>
    <s v="Pemerintah"/>
    <s v="Peluang CINT dapat memenuhi kebutuhan furniture di instansi pendidikan"/>
    <x v="38"/>
    <x v="9"/>
    <m/>
    <n v="1"/>
    <s v="Eksternal"/>
    <m/>
    <m/>
    <n v="1"/>
    <m/>
    <x v="1"/>
  </r>
  <r>
    <n v="40"/>
    <s v="Pemerintah"/>
    <s v="Coretax dapat terintegrasi dengan SAP serta meminimalisir kesalahan pajak"/>
    <x v="39"/>
    <x v="9"/>
    <m/>
    <n v="1"/>
    <s v="Eksternal"/>
    <m/>
    <m/>
    <n v="1"/>
    <m/>
    <x v="1"/>
  </r>
  <r>
    <n v="41"/>
    <s v="Vendor/Supplier"/>
    <s v="Tidak ada keterlambatan pembayaran"/>
    <x v="40"/>
    <x v="12"/>
    <m/>
    <n v="1"/>
    <s v="Eksternal"/>
    <m/>
    <m/>
    <m/>
    <n v="1"/>
    <x v="0"/>
  </r>
  <r>
    <n v="42"/>
    <s v="Vendor/Supplier"/>
    <s v="Material import menjadi alternatif produk dengan mengoptimalkan Kapasitas Produksi sehingga GP tetap maksimal"/>
    <x v="41"/>
    <x v="1"/>
    <m/>
    <n v="1"/>
    <s v="Eksternal"/>
    <m/>
    <m/>
    <n v="1"/>
    <m/>
    <x v="1"/>
  </r>
  <r>
    <n v="43"/>
    <s v="Vendor/Supplier"/>
    <s v="CINT menetapkan standard packing material"/>
    <x v="42"/>
    <x v="6"/>
    <m/>
    <n v="1"/>
    <s v="Eksternal"/>
    <m/>
    <m/>
    <m/>
    <n v="1"/>
    <x v="0"/>
  </r>
  <r>
    <n v="44"/>
    <s v="Vendor/Supplier"/>
    <s v="Dapat memenuhi permintaan CINT sesuai standar yang ditetapkan"/>
    <x v="43"/>
    <x v="6"/>
    <m/>
    <n v="1"/>
    <s v="Eksternal"/>
    <m/>
    <m/>
    <n v="1"/>
    <m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500-000000000000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8" indent="0" compact="0" compactData="0" gridDropZones="1" multipleFieldFilters="0">
  <location ref="B4:I18" firstHeaderRow="1" firstDataRow="2" firstDataCol="2" rowPageCount="1" colPageCount="1"/>
  <pivotFields count="14">
    <pivotField compact="0" outline="0" showAll="0"/>
    <pivotField compact="0" outline="0" showAll="0">
      <items count="11">
        <item x="2"/>
        <item x="8"/>
        <item x="3"/>
        <item x="1"/>
        <item x="7"/>
        <item x="0"/>
        <item x="6"/>
        <item x="4"/>
        <item x="5"/>
        <item x="9"/>
        <item t="default"/>
      </items>
    </pivotField>
    <pivotField compact="0" outline="0" showAll="0"/>
    <pivotField compact="0" outline="0" showAll="0"/>
    <pivotField compact="0" outline="0" showAll="0" defaultSubtotal="0">
      <items count="26">
        <item x="4"/>
        <item x="1"/>
        <item x="13"/>
        <item x="7"/>
        <item x="20"/>
        <item x="22"/>
        <item x="5"/>
        <item x="11"/>
        <item x="19"/>
        <item x="17"/>
        <item x="18"/>
        <item x="24"/>
        <item x="8"/>
        <item x="12"/>
        <item x="23"/>
        <item x="16"/>
        <item x="15"/>
        <item x="14"/>
        <item x="9"/>
        <item x="10"/>
        <item x="3"/>
        <item x="6"/>
        <item x="25"/>
        <item x="2"/>
        <item x="21"/>
        <item x="0"/>
      </items>
    </pivotField>
    <pivotField axis="axisRow" compact="0" outline="0" showAll="0">
      <items count="69">
        <item x="17"/>
        <item x="20"/>
        <item x="26"/>
        <item x="60"/>
        <item x="62"/>
        <item x="32"/>
        <item x="2"/>
        <item x="11"/>
        <item x="56"/>
        <item x="54"/>
        <item x="0"/>
        <item x="12"/>
        <item x="25"/>
        <item x="45"/>
        <item x="40"/>
        <item x="22"/>
        <item x="13"/>
        <item x="28"/>
        <item x="5"/>
        <item x="4"/>
        <item x="53"/>
        <item x="1"/>
        <item x="46"/>
        <item x="33"/>
        <item m="1" x="67"/>
        <item x="36"/>
        <item x="34"/>
        <item x="18"/>
        <item x="65"/>
        <item x="24"/>
        <item m="1" x="66"/>
        <item x="9"/>
        <item x="38"/>
        <item x="19"/>
        <item x="16"/>
        <item x="57"/>
        <item x="44"/>
        <item x="63"/>
        <item x="35"/>
        <item x="43"/>
        <item x="47"/>
        <item x="41"/>
        <item x="55"/>
        <item x="59"/>
        <item x="52"/>
        <item x="49"/>
        <item x="30"/>
        <item x="37"/>
        <item x="8"/>
        <item x="27"/>
        <item x="48"/>
        <item x="21"/>
        <item x="3"/>
        <item x="6"/>
        <item x="31"/>
        <item x="51"/>
        <item x="64"/>
        <item x="10"/>
        <item x="42"/>
        <item x="15"/>
        <item x="29"/>
        <item x="23"/>
        <item x="7"/>
        <item x="58"/>
        <item x="39"/>
        <item x="61"/>
        <item x="14"/>
        <item x="50"/>
        <item t="default"/>
      </items>
    </pivotField>
    <pivotField dataField="1" compact="0" outline="0" showAll="0"/>
    <pivotField dataField="1" compact="0" outline="0" showAll="0"/>
    <pivotField axis="axisRow" compact="0" outline="0" showAll="0">
      <items count="3">
        <item x="1"/>
        <item x="0"/>
        <item t="default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axis="axisPage" compact="0" outline="0" multipleItemSelectionAllowed="1" showAll="0">
      <items count="5">
        <item x="2"/>
        <item h="1" x="3"/>
        <item h="1" x="1"/>
        <item h="1" x="0"/>
        <item t="default"/>
      </items>
    </pivotField>
  </pivotFields>
  <rowFields count="2">
    <field x="5"/>
    <field x="8"/>
  </rowFields>
  <rowItems count="13">
    <i>
      <x v="1"/>
      <x/>
    </i>
    <i t="default">
      <x v="1"/>
    </i>
    <i>
      <x v="8"/>
      <x/>
    </i>
    <i t="default">
      <x v="8"/>
    </i>
    <i>
      <x v="15"/>
      <x/>
    </i>
    <i t="default">
      <x v="15"/>
    </i>
    <i>
      <x v="34"/>
      <x/>
    </i>
    <i t="default">
      <x v="34"/>
    </i>
    <i>
      <x v="46"/>
      <x/>
    </i>
    <i t="default">
      <x v="46"/>
    </i>
    <i>
      <x v="51"/>
      <x/>
    </i>
    <i t="default">
      <x v="51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3" hier="-1"/>
  </pageFields>
  <dataFields count="6">
    <dataField name="Sum of IN" fld="6" baseField="0" baseItem="0"/>
    <dataField name="Sum of EKS" fld="7" baseField="0" baseItem="0"/>
    <dataField name="Sum of S" fld="9" baseField="0" baseItem="0"/>
    <dataField name="Sum of W" fld="10" baseField="0" baseItem="0"/>
    <dataField name="Sum of O" fld="11" baseField="0" baseItem="0"/>
    <dataField name="Sum of T" fld="1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2AEF38D-D690-4298-9E1C-EA8044DCD7E9}" name="PivotTable1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5:C17" firstHeaderRow="1" firstDataRow="1" firstDataCol="2" rowPageCount="1" colPageCount="1"/>
  <pivotFields count="13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7">
        <item x="16"/>
        <item x="22"/>
        <item x="8"/>
        <item x="30"/>
        <item x="28"/>
        <item x="10"/>
        <item x="29"/>
        <item x="3"/>
        <item m="1" x="45"/>
        <item x="33"/>
        <item x="0"/>
        <item x="27"/>
        <item x="13"/>
        <item x="14"/>
        <item x="15"/>
        <item x="5"/>
        <item x="38"/>
        <item x="36"/>
        <item m="1" x="44"/>
        <item x="43"/>
        <item x="40"/>
        <item x="31"/>
        <item x="7"/>
        <item x="32"/>
        <item x="19"/>
        <item x="11"/>
        <item x="20"/>
        <item x="9"/>
        <item x="1"/>
        <item x="39"/>
        <item x="21"/>
        <item x="2"/>
        <item x="35"/>
        <item x="6"/>
        <item x="18"/>
        <item x="12"/>
        <item x="37"/>
        <item x="23"/>
        <item x="24"/>
        <item x="4"/>
        <item x="25"/>
        <item x="41"/>
        <item x="26"/>
        <item x="42"/>
        <item x="17"/>
        <item x="3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0"/>
        <item x="5"/>
        <item x="7"/>
        <item x="12"/>
        <item x="4"/>
        <item x="11"/>
        <item x="2"/>
        <item x="1"/>
        <item x="6"/>
        <item x="9"/>
        <item x="3"/>
        <item x="8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5">
        <item h="1" x="1"/>
        <item x="3"/>
        <item h="1" x="0"/>
        <item h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12">
    <i>
      <x v="2"/>
      <x v="5"/>
    </i>
    <i>
      <x v="4"/>
      <x v="34"/>
    </i>
    <i>
      <x v="5"/>
      <x v="42"/>
    </i>
    <i>
      <x v="8"/>
      <x v="11"/>
    </i>
    <i r="1">
      <x v="25"/>
    </i>
    <i r="1">
      <x v="27"/>
    </i>
    <i r="1">
      <x v="35"/>
    </i>
    <i r="1">
      <x v="44"/>
    </i>
    <i>
      <x v="9"/>
      <x v="30"/>
    </i>
    <i>
      <x v="11"/>
      <x v="13"/>
    </i>
    <i>
      <x v="12"/>
      <x v="38"/>
    </i>
    <i t="grand">
      <x/>
    </i>
  </rowItems>
  <colItems count="1">
    <i/>
  </colItems>
  <pageFields count="1">
    <pageField fld="12" hier="-1"/>
  </pageFields>
  <formats count="50">
    <format dxfId="454">
      <pivotArea field="4" type="button" dataOnly="0" labelOnly="1" outline="0" axis="axisRow" fieldPosition="0"/>
    </format>
    <format dxfId="453">
      <pivotArea field="3" type="button" dataOnly="0" labelOnly="1" outline="0" axis="axisRow" fieldPosition="1"/>
    </format>
    <format dxfId="452">
      <pivotArea type="all" dataOnly="0" outline="0" fieldPosition="0"/>
    </format>
    <format dxfId="451">
      <pivotArea field="4" type="button" dataOnly="0" labelOnly="1" outline="0" axis="axisRow" fieldPosition="0"/>
    </format>
    <format dxfId="450">
      <pivotArea field="3" type="button" dataOnly="0" labelOnly="1" outline="0" axis="axisRow" fieldPosition="1"/>
    </format>
    <format dxfId="449">
      <pivotArea dataOnly="0" labelOnly="1" outline="0" fieldPosition="0">
        <references count="1">
          <reference field="4" count="7">
            <x v="2"/>
            <x v="4"/>
            <x v="5"/>
            <x v="8"/>
            <x v="9"/>
            <x v="11"/>
            <x v="12"/>
          </reference>
        </references>
      </pivotArea>
    </format>
    <format dxfId="448">
      <pivotArea dataOnly="0" labelOnly="1" grandRow="1" outline="0" fieldPosition="0"/>
    </format>
    <format dxfId="447">
      <pivotArea dataOnly="0" labelOnly="1" outline="0" fieldPosition="0">
        <references count="2">
          <reference field="3" count="1">
            <x v="5"/>
          </reference>
          <reference field="4" count="1" selected="0">
            <x v="2"/>
          </reference>
        </references>
      </pivotArea>
    </format>
    <format dxfId="446">
      <pivotArea dataOnly="0" labelOnly="1" outline="0" fieldPosition="0">
        <references count="2">
          <reference field="3" count="1">
            <x v="34"/>
          </reference>
          <reference field="4" count="1" selected="0">
            <x v="4"/>
          </reference>
        </references>
      </pivotArea>
    </format>
    <format dxfId="445">
      <pivotArea dataOnly="0" labelOnly="1" outline="0" fieldPosition="0">
        <references count="2">
          <reference field="3" count="1">
            <x v="42"/>
          </reference>
          <reference field="4" count="1" selected="0">
            <x v="5"/>
          </reference>
        </references>
      </pivotArea>
    </format>
    <format dxfId="444">
      <pivotArea dataOnly="0" labelOnly="1" outline="0" fieldPosition="0">
        <references count="2">
          <reference field="3" count="5">
            <x v="11"/>
            <x v="18"/>
            <x v="25"/>
            <x v="27"/>
            <x v="35"/>
          </reference>
          <reference field="4" count="1" selected="0">
            <x v="8"/>
          </reference>
        </references>
      </pivotArea>
    </format>
    <format dxfId="443">
      <pivotArea dataOnly="0" labelOnly="1" outline="0" fieldPosition="0">
        <references count="2">
          <reference field="3" count="1">
            <x v="30"/>
          </reference>
          <reference field="4" count="1" selected="0">
            <x v="9"/>
          </reference>
        </references>
      </pivotArea>
    </format>
    <format dxfId="442">
      <pivotArea dataOnly="0" labelOnly="1" outline="0" fieldPosition="0">
        <references count="2">
          <reference field="3" count="1">
            <x v="13"/>
          </reference>
          <reference field="4" count="1" selected="0">
            <x v="11"/>
          </reference>
        </references>
      </pivotArea>
    </format>
    <format dxfId="441">
      <pivotArea dataOnly="0" labelOnly="1" outline="0" fieldPosition="0">
        <references count="2">
          <reference field="3" count="1">
            <x v="38"/>
          </reference>
          <reference field="4" count="1" selected="0">
            <x v="12"/>
          </reference>
        </references>
      </pivotArea>
    </format>
    <format dxfId="440">
      <pivotArea type="all" dataOnly="0" outline="0" fieldPosition="0"/>
    </format>
    <format dxfId="439">
      <pivotArea field="4" type="button" dataOnly="0" labelOnly="1" outline="0" axis="axisRow" fieldPosition="0"/>
    </format>
    <format dxfId="438">
      <pivotArea field="3" type="button" dataOnly="0" labelOnly="1" outline="0" axis="axisRow" fieldPosition="1"/>
    </format>
    <format dxfId="437">
      <pivotArea dataOnly="0" labelOnly="1" outline="0" fieldPosition="0">
        <references count="1">
          <reference field="4" count="7">
            <x v="2"/>
            <x v="4"/>
            <x v="5"/>
            <x v="8"/>
            <x v="9"/>
            <x v="11"/>
            <x v="12"/>
          </reference>
        </references>
      </pivotArea>
    </format>
    <format dxfId="436">
      <pivotArea dataOnly="0" labelOnly="1" grandRow="1" outline="0" fieldPosition="0"/>
    </format>
    <format dxfId="435">
      <pivotArea dataOnly="0" labelOnly="1" outline="0" fieldPosition="0">
        <references count="2">
          <reference field="3" count="1">
            <x v="5"/>
          </reference>
          <reference field="4" count="1" selected="0">
            <x v="2"/>
          </reference>
        </references>
      </pivotArea>
    </format>
    <format dxfId="434">
      <pivotArea dataOnly="0" labelOnly="1" outline="0" fieldPosition="0">
        <references count="2">
          <reference field="3" count="1">
            <x v="34"/>
          </reference>
          <reference field="4" count="1" selected="0">
            <x v="4"/>
          </reference>
        </references>
      </pivotArea>
    </format>
    <format dxfId="433">
      <pivotArea dataOnly="0" labelOnly="1" outline="0" fieldPosition="0">
        <references count="2">
          <reference field="3" count="1">
            <x v="42"/>
          </reference>
          <reference field="4" count="1" selected="0">
            <x v="5"/>
          </reference>
        </references>
      </pivotArea>
    </format>
    <format dxfId="432">
      <pivotArea dataOnly="0" labelOnly="1" outline="0" fieldPosition="0">
        <references count="2">
          <reference field="3" count="5">
            <x v="11"/>
            <x v="18"/>
            <x v="25"/>
            <x v="27"/>
            <x v="35"/>
          </reference>
          <reference field="4" count="1" selected="0">
            <x v="8"/>
          </reference>
        </references>
      </pivotArea>
    </format>
    <format dxfId="431">
      <pivotArea dataOnly="0" labelOnly="1" outline="0" fieldPosition="0">
        <references count="2">
          <reference field="3" count="1">
            <x v="30"/>
          </reference>
          <reference field="4" count="1" selected="0">
            <x v="9"/>
          </reference>
        </references>
      </pivotArea>
    </format>
    <format dxfId="430">
      <pivotArea dataOnly="0" labelOnly="1" outline="0" fieldPosition="0">
        <references count="2">
          <reference field="3" count="1">
            <x v="13"/>
          </reference>
          <reference field="4" count="1" selected="0">
            <x v="11"/>
          </reference>
        </references>
      </pivotArea>
    </format>
    <format dxfId="429">
      <pivotArea dataOnly="0" labelOnly="1" outline="0" fieldPosition="0">
        <references count="2">
          <reference field="3" count="1">
            <x v="38"/>
          </reference>
          <reference field="4" count="1" selected="0">
            <x v="12"/>
          </reference>
        </references>
      </pivotArea>
    </format>
    <format dxfId="428">
      <pivotArea type="all" dataOnly="0" outline="0" fieldPosition="0"/>
    </format>
    <format dxfId="427">
      <pivotArea field="4" type="button" dataOnly="0" labelOnly="1" outline="0" axis="axisRow" fieldPosition="0"/>
    </format>
    <format dxfId="426">
      <pivotArea field="3" type="button" dataOnly="0" labelOnly="1" outline="0" axis="axisRow" fieldPosition="1"/>
    </format>
    <format dxfId="425">
      <pivotArea dataOnly="0" labelOnly="1" grandRow="1" outline="0" fieldPosition="0"/>
    </format>
    <format dxfId="424">
      <pivotArea dataOnly="0" labelOnly="1" outline="0" fieldPosition="0">
        <references count="1">
          <reference field="4" count="7">
            <x v="2"/>
            <x v="4"/>
            <x v="5"/>
            <x v="8"/>
            <x v="9"/>
            <x v="11"/>
            <x v="12"/>
          </reference>
        </references>
      </pivotArea>
    </format>
    <format dxfId="423">
      <pivotArea dataOnly="0" labelOnly="1" outline="0" fieldPosition="0">
        <references count="2">
          <reference field="3" count="1">
            <x v="5"/>
          </reference>
          <reference field="4" count="1" selected="0">
            <x v="2"/>
          </reference>
        </references>
      </pivotArea>
    </format>
    <format dxfId="422">
      <pivotArea dataOnly="0" labelOnly="1" outline="0" fieldPosition="0">
        <references count="2">
          <reference field="3" count="1">
            <x v="34"/>
          </reference>
          <reference field="4" count="1" selected="0">
            <x v="4"/>
          </reference>
        </references>
      </pivotArea>
    </format>
    <format dxfId="421">
      <pivotArea dataOnly="0" labelOnly="1" outline="0" fieldPosition="0">
        <references count="2">
          <reference field="3" count="1">
            <x v="42"/>
          </reference>
          <reference field="4" count="1" selected="0">
            <x v="5"/>
          </reference>
        </references>
      </pivotArea>
    </format>
    <format dxfId="420">
      <pivotArea dataOnly="0" labelOnly="1" outline="0" fieldPosition="0">
        <references count="2">
          <reference field="3" count="5">
            <x v="11"/>
            <x v="18"/>
            <x v="25"/>
            <x v="27"/>
            <x v="35"/>
          </reference>
          <reference field="4" count="1" selected="0">
            <x v="8"/>
          </reference>
        </references>
      </pivotArea>
    </format>
    <format dxfId="419">
      <pivotArea dataOnly="0" labelOnly="1" outline="0" fieldPosition="0">
        <references count="2">
          <reference field="3" count="1">
            <x v="30"/>
          </reference>
          <reference field="4" count="1" selected="0">
            <x v="9"/>
          </reference>
        </references>
      </pivotArea>
    </format>
    <format dxfId="418">
      <pivotArea dataOnly="0" labelOnly="1" outline="0" fieldPosition="0">
        <references count="2">
          <reference field="3" count="1">
            <x v="13"/>
          </reference>
          <reference field="4" count="1" selected="0">
            <x v="11"/>
          </reference>
        </references>
      </pivotArea>
    </format>
    <format dxfId="417">
      <pivotArea dataOnly="0" labelOnly="1" outline="0" fieldPosition="0">
        <references count="2">
          <reference field="3" count="1">
            <x v="38"/>
          </reference>
          <reference field="4" count="1" selected="0">
            <x v="12"/>
          </reference>
        </references>
      </pivotArea>
    </format>
    <format dxfId="416">
      <pivotArea field="4" type="button" dataOnly="0" labelOnly="1" outline="0" axis="axisRow" fieldPosition="0"/>
    </format>
    <format dxfId="415">
      <pivotArea field="3" type="button" dataOnly="0" labelOnly="1" outline="0" axis="axisRow" fieldPosition="1"/>
    </format>
    <format dxfId="414">
      <pivotArea field="4" type="button" dataOnly="0" labelOnly="1" outline="0" axis="axisRow" fieldPosition="0"/>
    </format>
    <format dxfId="413">
      <pivotArea field="3" type="button" dataOnly="0" labelOnly="1" outline="0" axis="axisRow" fieldPosition="1"/>
    </format>
    <format dxfId="412">
      <pivotArea dataOnly="0" grandRow="1" outline="0" fieldPosition="0"/>
    </format>
    <format dxfId="411">
      <pivotArea dataOnly="0" grandRow="1" outline="0" fieldPosition="0"/>
    </format>
    <format dxfId="410">
      <pivotArea field="4" type="button" dataOnly="0" labelOnly="1" outline="0" axis="axisRow" fieldPosition="0"/>
    </format>
    <format dxfId="409">
      <pivotArea field="3" type="button" dataOnly="0" labelOnly="1" outline="0" axis="axisRow" fieldPosition="1"/>
    </format>
    <format dxfId="408">
      <pivotArea dataOnly="0" labelOnly="1" grandRow="1" outline="0" fieldPosition="0"/>
    </format>
    <format dxfId="407">
      <pivotArea field="4" type="button" dataOnly="0" labelOnly="1" outline="0" axis="axisRow" fieldPosition="0"/>
    </format>
    <format dxfId="406">
      <pivotArea dataOnly="0" labelOnly="1" outline="0" fieldPosition="0">
        <references count="1">
          <reference field="4" count="7">
            <x v="2"/>
            <x v="4"/>
            <x v="5"/>
            <x v="8"/>
            <x v="9"/>
            <x v="11"/>
            <x v="12"/>
          </reference>
        </references>
      </pivotArea>
    </format>
    <format dxfId="405">
      <pivotArea dataOnly="0" labelOnly="1" grandRow="1" outline="0" offset="A256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B16E94-911B-4A50-BF57-EC98F6E2D051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6:C25" firstHeaderRow="1" firstDataRow="1" firstDataCol="2" rowPageCount="1" colPageCount="1"/>
  <pivotFields count="13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7">
        <item x="16"/>
        <item x="22"/>
        <item x="8"/>
        <item x="30"/>
        <item x="28"/>
        <item x="10"/>
        <item x="29"/>
        <item x="3"/>
        <item m="1" x="45"/>
        <item x="33"/>
        <item x="0"/>
        <item x="27"/>
        <item x="13"/>
        <item x="14"/>
        <item x="15"/>
        <item x="5"/>
        <item x="38"/>
        <item x="36"/>
        <item m="1" x="44"/>
        <item x="43"/>
        <item x="40"/>
        <item x="31"/>
        <item x="7"/>
        <item x="32"/>
        <item x="19"/>
        <item x="11"/>
        <item x="20"/>
        <item x="9"/>
        <item x="1"/>
        <item x="39"/>
        <item x="21"/>
        <item x="2"/>
        <item x="35"/>
        <item x="6"/>
        <item x="18"/>
        <item x="12"/>
        <item x="37"/>
        <item x="23"/>
        <item x="24"/>
        <item x="4"/>
        <item x="25"/>
        <item x="41"/>
        <item x="26"/>
        <item x="42"/>
        <item x="17"/>
        <item x="3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0"/>
        <item x="5"/>
        <item x="7"/>
        <item x="12"/>
        <item x="4"/>
        <item x="11"/>
        <item x="2"/>
        <item x="1"/>
        <item x="6"/>
        <item x="9"/>
        <item x="3"/>
        <item x="8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5">
        <item h="1" x="1"/>
        <item h="1" x="3"/>
        <item h="1" x="0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19">
    <i>
      <x v="1"/>
      <x v="2"/>
    </i>
    <i r="1">
      <x v="40"/>
    </i>
    <i>
      <x v="3"/>
      <x v="4"/>
    </i>
    <i r="1">
      <x v="6"/>
    </i>
    <i>
      <x v="4"/>
      <x v="22"/>
    </i>
    <i>
      <x v="8"/>
      <x v="1"/>
    </i>
    <i r="1">
      <x v="3"/>
    </i>
    <i r="1">
      <x v="9"/>
    </i>
    <i r="1">
      <x v="12"/>
    </i>
    <i r="1">
      <x v="14"/>
    </i>
    <i r="1">
      <x v="21"/>
    </i>
    <i r="1">
      <x v="23"/>
    </i>
    <i r="1">
      <x v="24"/>
    </i>
    <i r="1">
      <x v="26"/>
    </i>
    <i>
      <x v="10"/>
      <x/>
    </i>
    <i r="1">
      <x v="15"/>
    </i>
    <i r="1">
      <x v="33"/>
    </i>
    <i>
      <x v="11"/>
      <x v="37"/>
    </i>
    <i t="grand">
      <x/>
    </i>
  </rowItems>
  <colItems count="1">
    <i/>
  </colItems>
  <pageFields count="1">
    <pageField fld="12" hier="-1"/>
  </pageFields>
  <formats count="56">
    <format dxfId="404">
      <pivotArea field="4" type="button" dataOnly="0" labelOnly="1" outline="0" axis="axisRow" fieldPosition="0"/>
    </format>
    <format dxfId="403">
      <pivotArea field="3" type="button" dataOnly="0" labelOnly="1" outline="0" axis="axisRow" fieldPosition="1"/>
    </format>
    <format dxfId="402">
      <pivotArea type="all" dataOnly="0" outline="0" fieldPosition="0"/>
    </format>
    <format dxfId="401">
      <pivotArea field="4" type="button" dataOnly="0" labelOnly="1" outline="0" axis="axisRow" fieldPosition="0"/>
    </format>
    <format dxfId="400">
      <pivotArea field="3" type="button" dataOnly="0" labelOnly="1" outline="0" axis="axisRow" fieldPosition="1"/>
    </format>
    <format dxfId="399">
      <pivotArea dataOnly="0" labelOnly="1" outline="0" fieldPosition="0">
        <references count="1">
          <reference field="4" count="7">
            <x v="2"/>
            <x v="4"/>
            <x v="5"/>
            <x v="8"/>
            <x v="9"/>
            <x v="11"/>
            <x v="12"/>
          </reference>
        </references>
      </pivotArea>
    </format>
    <format dxfId="398">
      <pivotArea dataOnly="0" labelOnly="1" grandRow="1" outline="0" fieldPosition="0"/>
    </format>
    <format dxfId="397">
      <pivotArea dataOnly="0" labelOnly="1" outline="0" fieldPosition="0">
        <references count="2">
          <reference field="3" count="1">
            <x v="5"/>
          </reference>
          <reference field="4" count="1" selected="0">
            <x v="2"/>
          </reference>
        </references>
      </pivotArea>
    </format>
    <format dxfId="396">
      <pivotArea dataOnly="0" labelOnly="1" outline="0" fieldPosition="0">
        <references count="2">
          <reference field="3" count="1">
            <x v="34"/>
          </reference>
          <reference field="4" count="1" selected="0">
            <x v="4"/>
          </reference>
        </references>
      </pivotArea>
    </format>
    <format dxfId="395">
      <pivotArea dataOnly="0" labelOnly="1" outline="0" fieldPosition="0">
        <references count="2">
          <reference field="3" count="1">
            <x v="42"/>
          </reference>
          <reference field="4" count="1" selected="0">
            <x v="5"/>
          </reference>
        </references>
      </pivotArea>
    </format>
    <format dxfId="394">
      <pivotArea dataOnly="0" labelOnly="1" outline="0" fieldPosition="0">
        <references count="2">
          <reference field="3" count="5">
            <x v="11"/>
            <x v="18"/>
            <x v="25"/>
            <x v="27"/>
            <x v="35"/>
          </reference>
          <reference field="4" count="1" selected="0">
            <x v="8"/>
          </reference>
        </references>
      </pivotArea>
    </format>
    <format dxfId="393">
      <pivotArea dataOnly="0" labelOnly="1" outline="0" fieldPosition="0">
        <references count="2">
          <reference field="3" count="1">
            <x v="30"/>
          </reference>
          <reference field="4" count="1" selected="0">
            <x v="9"/>
          </reference>
        </references>
      </pivotArea>
    </format>
    <format dxfId="392">
      <pivotArea dataOnly="0" labelOnly="1" outline="0" fieldPosition="0">
        <references count="2">
          <reference field="3" count="1">
            <x v="13"/>
          </reference>
          <reference field="4" count="1" selected="0">
            <x v="11"/>
          </reference>
        </references>
      </pivotArea>
    </format>
    <format dxfId="391">
      <pivotArea dataOnly="0" labelOnly="1" outline="0" fieldPosition="0">
        <references count="2">
          <reference field="3" count="1">
            <x v="38"/>
          </reference>
          <reference field="4" count="1" selected="0">
            <x v="12"/>
          </reference>
        </references>
      </pivotArea>
    </format>
    <format dxfId="390">
      <pivotArea type="all" dataOnly="0" outline="0" fieldPosition="0"/>
    </format>
    <format dxfId="389">
      <pivotArea field="4" type="button" dataOnly="0" labelOnly="1" outline="0" axis="axisRow" fieldPosition="0"/>
    </format>
    <format dxfId="388">
      <pivotArea field="3" type="button" dataOnly="0" labelOnly="1" outline="0" axis="axisRow" fieldPosition="1"/>
    </format>
    <format dxfId="387">
      <pivotArea dataOnly="0" labelOnly="1" outline="0" fieldPosition="0">
        <references count="1">
          <reference field="4" count="7">
            <x v="2"/>
            <x v="4"/>
            <x v="5"/>
            <x v="8"/>
            <x v="9"/>
            <x v="11"/>
            <x v="12"/>
          </reference>
        </references>
      </pivotArea>
    </format>
    <format dxfId="386">
      <pivotArea dataOnly="0" labelOnly="1" grandRow="1" outline="0" fieldPosition="0"/>
    </format>
    <format dxfId="385">
      <pivotArea dataOnly="0" labelOnly="1" outline="0" fieldPosition="0">
        <references count="2">
          <reference field="3" count="1">
            <x v="5"/>
          </reference>
          <reference field="4" count="1" selected="0">
            <x v="2"/>
          </reference>
        </references>
      </pivotArea>
    </format>
    <format dxfId="384">
      <pivotArea dataOnly="0" labelOnly="1" outline="0" fieldPosition="0">
        <references count="2">
          <reference field="3" count="1">
            <x v="34"/>
          </reference>
          <reference field="4" count="1" selected="0">
            <x v="4"/>
          </reference>
        </references>
      </pivotArea>
    </format>
    <format dxfId="383">
      <pivotArea dataOnly="0" labelOnly="1" outline="0" fieldPosition="0">
        <references count="2">
          <reference field="3" count="1">
            <x v="42"/>
          </reference>
          <reference field="4" count="1" selected="0">
            <x v="5"/>
          </reference>
        </references>
      </pivotArea>
    </format>
    <format dxfId="382">
      <pivotArea dataOnly="0" labelOnly="1" outline="0" fieldPosition="0">
        <references count="2">
          <reference field="3" count="5">
            <x v="11"/>
            <x v="18"/>
            <x v="25"/>
            <x v="27"/>
            <x v="35"/>
          </reference>
          <reference field="4" count="1" selected="0">
            <x v="8"/>
          </reference>
        </references>
      </pivotArea>
    </format>
    <format dxfId="381">
      <pivotArea dataOnly="0" labelOnly="1" outline="0" fieldPosition="0">
        <references count="2">
          <reference field="3" count="1">
            <x v="30"/>
          </reference>
          <reference field="4" count="1" selected="0">
            <x v="9"/>
          </reference>
        </references>
      </pivotArea>
    </format>
    <format dxfId="380">
      <pivotArea dataOnly="0" labelOnly="1" outline="0" fieldPosition="0">
        <references count="2">
          <reference field="3" count="1">
            <x v="13"/>
          </reference>
          <reference field="4" count="1" selected="0">
            <x v="11"/>
          </reference>
        </references>
      </pivotArea>
    </format>
    <format dxfId="379">
      <pivotArea dataOnly="0" labelOnly="1" outline="0" fieldPosition="0">
        <references count="2">
          <reference field="3" count="1">
            <x v="38"/>
          </reference>
          <reference field="4" count="1" selected="0">
            <x v="12"/>
          </reference>
        </references>
      </pivotArea>
    </format>
    <format dxfId="378">
      <pivotArea type="all" dataOnly="0" outline="0" fieldPosition="0"/>
    </format>
    <format dxfId="377">
      <pivotArea field="4" type="button" dataOnly="0" labelOnly="1" outline="0" axis="axisRow" fieldPosition="0"/>
    </format>
    <format dxfId="376">
      <pivotArea field="3" type="button" dataOnly="0" labelOnly="1" outline="0" axis="axisRow" fieldPosition="1"/>
    </format>
    <format dxfId="375">
      <pivotArea dataOnly="0" labelOnly="1" grandRow="1" outline="0" fieldPosition="0"/>
    </format>
    <format dxfId="374">
      <pivotArea dataOnly="0" labelOnly="1" outline="0" fieldPosition="0">
        <references count="1">
          <reference field="4" count="7">
            <x v="2"/>
            <x v="4"/>
            <x v="5"/>
            <x v="8"/>
            <x v="9"/>
            <x v="11"/>
            <x v="12"/>
          </reference>
        </references>
      </pivotArea>
    </format>
    <format dxfId="373">
      <pivotArea dataOnly="0" labelOnly="1" outline="0" fieldPosition="0">
        <references count="2">
          <reference field="3" count="1">
            <x v="5"/>
          </reference>
          <reference field="4" count="1" selected="0">
            <x v="2"/>
          </reference>
        </references>
      </pivotArea>
    </format>
    <format dxfId="372">
      <pivotArea dataOnly="0" labelOnly="1" outline="0" fieldPosition="0">
        <references count="2">
          <reference field="3" count="1">
            <x v="34"/>
          </reference>
          <reference field="4" count="1" selected="0">
            <x v="4"/>
          </reference>
        </references>
      </pivotArea>
    </format>
    <format dxfId="371">
      <pivotArea dataOnly="0" labelOnly="1" outline="0" fieldPosition="0">
        <references count="2">
          <reference field="3" count="1">
            <x v="42"/>
          </reference>
          <reference field="4" count="1" selected="0">
            <x v="5"/>
          </reference>
        </references>
      </pivotArea>
    </format>
    <format dxfId="370">
      <pivotArea dataOnly="0" labelOnly="1" outline="0" fieldPosition="0">
        <references count="2">
          <reference field="3" count="5">
            <x v="11"/>
            <x v="18"/>
            <x v="25"/>
            <x v="27"/>
            <x v="35"/>
          </reference>
          <reference field="4" count="1" selected="0">
            <x v="8"/>
          </reference>
        </references>
      </pivotArea>
    </format>
    <format dxfId="369">
      <pivotArea dataOnly="0" labelOnly="1" outline="0" fieldPosition="0">
        <references count="2">
          <reference field="3" count="1">
            <x v="30"/>
          </reference>
          <reference field="4" count="1" selected="0">
            <x v="9"/>
          </reference>
        </references>
      </pivotArea>
    </format>
    <format dxfId="368">
      <pivotArea dataOnly="0" labelOnly="1" outline="0" fieldPosition="0">
        <references count="2">
          <reference field="3" count="1">
            <x v="13"/>
          </reference>
          <reference field="4" count="1" selected="0">
            <x v="11"/>
          </reference>
        </references>
      </pivotArea>
    </format>
    <format dxfId="367">
      <pivotArea dataOnly="0" labelOnly="1" outline="0" fieldPosition="0">
        <references count="2">
          <reference field="3" count="1">
            <x v="38"/>
          </reference>
          <reference field="4" count="1" selected="0">
            <x v="12"/>
          </reference>
        </references>
      </pivotArea>
    </format>
    <format dxfId="366">
      <pivotArea field="4" type="button" dataOnly="0" labelOnly="1" outline="0" axis="axisRow" fieldPosition="0"/>
    </format>
    <format dxfId="365">
      <pivotArea field="3" type="button" dataOnly="0" labelOnly="1" outline="0" axis="axisRow" fieldPosition="1"/>
    </format>
    <format dxfId="364">
      <pivotArea field="4" type="button" dataOnly="0" labelOnly="1" outline="0" axis="axisRow" fieldPosition="0"/>
    </format>
    <format dxfId="363">
      <pivotArea field="3" type="button" dataOnly="0" labelOnly="1" outline="0" axis="axisRow" fieldPosition="1"/>
    </format>
    <format dxfId="362">
      <pivotArea dataOnly="0" grandRow="1" outline="0" fieldPosition="0"/>
    </format>
    <format dxfId="361">
      <pivotArea dataOnly="0" grandRow="1" outline="0" fieldPosition="0"/>
    </format>
    <format dxfId="360">
      <pivotArea dataOnly="0" labelOnly="1" outline="0" fieldPosition="0">
        <references count="1">
          <reference field="4" count="6">
            <x v="1"/>
            <x v="3"/>
            <x v="4"/>
            <x v="8"/>
            <x v="10"/>
            <x v="11"/>
          </reference>
        </references>
      </pivotArea>
    </format>
    <format dxfId="359">
      <pivotArea dataOnly="0" labelOnly="1" outline="0" fieldPosition="0">
        <references count="2">
          <reference field="3" count="2">
            <x v="2"/>
            <x v="40"/>
          </reference>
          <reference field="4" count="1" selected="0">
            <x v="1"/>
          </reference>
        </references>
      </pivotArea>
    </format>
    <format dxfId="358">
      <pivotArea dataOnly="0" labelOnly="1" outline="0" fieldPosition="0">
        <references count="2">
          <reference field="3" count="2">
            <x v="4"/>
            <x v="6"/>
          </reference>
          <reference field="4" count="1" selected="0">
            <x v="3"/>
          </reference>
        </references>
      </pivotArea>
    </format>
    <format dxfId="357">
      <pivotArea dataOnly="0" labelOnly="1" outline="0" fieldPosition="0">
        <references count="2">
          <reference field="3" count="1">
            <x v="22"/>
          </reference>
          <reference field="4" count="1" selected="0">
            <x v="4"/>
          </reference>
        </references>
      </pivotArea>
    </format>
    <format dxfId="356">
      <pivotArea dataOnly="0" labelOnly="1" outline="0" fieldPosition="0">
        <references count="2">
          <reference field="3" count="9">
            <x v="1"/>
            <x v="3"/>
            <x v="9"/>
            <x v="12"/>
            <x v="14"/>
            <x v="21"/>
            <x v="23"/>
            <x v="24"/>
            <x v="26"/>
          </reference>
          <reference field="4" count="1" selected="0">
            <x v="8"/>
          </reference>
        </references>
      </pivotArea>
    </format>
    <format dxfId="355">
      <pivotArea dataOnly="0" labelOnly="1" outline="0" fieldPosition="0">
        <references count="2">
          <reference field="3" count="3">
            <x v="0"/>
            <x v="15"/>
            <x v="33"/>
          </reference>
          <reference field="4" count="1" selected="0">
            <x v="10"/>
          </reference>
        </references>
      </pivotArea>
    </format>
    <format dxfId="354">
      <pivotArea dataOnly="0" labelOnly="1" outline="0" fieldPosition="0">
        <references count="2">
          <reference field="3" count="1">
            <x v="37"/>
          </reference>
          <reference field="4" count="1" selected="0">
            <x v="11"/>
          </reference>
        </references>
      </pivotArea>
    </format>
    <format dxfId="353">
      <pivotArea field="4" type="button" dataOnly="0" labelOnly="1" outline="0" axis="axisRow" fieldPosition="0"/>
    </format>
    <format dxfId="352">
      <pivotArea field="3" type="button" dataOnly="0" labelOnly="1" outline="0" axis="axisRow" fieldPosition="1"/>
    </format>
    <format dxfId="351">
      <pivotArea dataOnly="0" labelOnly="1" grandRow="1" outline="0" fieldPosition="0"/>
    </format>
    <format dxfId="350">
      <pivotArea field="4" type="button" dataOnly="0" labelOnly="1" outline="0" axis="axisRow" fieldPosition="0"/>
    </format>
    <format dxfId="349">
      <pivotArea field="3" type="button" dataOnly="0" labelOnly="1" outline="0" axis="axisRow" fieldPosition="1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258068D-59C4-4567-8B7D-902952F080C7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6:C16" firstHeaderRow="1" firstDataRow="1" firstDataCol="2" rowPageCount="1" colPageCount="1"/>
  <pivotFields count="13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7">
        <item x="16"/>
        <item x="22"/>
        <item x="8"/>
        <item x="30"/>
        <item x="28"/>
        <item x="10"/>
        <item x="29"/>
        <item x="3"/>
        <item m="1" x="45"/>
        <item x="33"/>
        <item x="0"/>
        <item x="27"/>
        <item x="13"/>
        <item x="14"/>
        <item x="15"/>
        <item x="5"/>
        <item x="38"/>
        <item x="36"/>
        <item m="1" x="44"/>
        <item x="43"/>
        <item x="40"/>
        <item x="31"/>
        <item x="7"/>
        <item x="32"/>
        <item x="19"/>
        <item x="11"/>
        <item x="20"/>
        <item x="9"/>
        <item x="1"/>
        <item x="39"/>
        <item x="21"/>
        <item x="2"/>
        <item x="35"/>
        <item x="6"/>
        <item x="18"/>
        <item x="12"/>
        <item x="37"/>
        <item x="23"/>
        <item x="24"/>
        <item x="4"/>
        <item x="25"/>
        <item x="41"/>
        <item x="26"/>
        <item x="42"/>
        <item x="17"/>
        <item x="3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0"/>
        <item x="5"/>
        <item x="7"/>
        <item x="12"/>
        <item x="4"/>
        <item x="11"/>
        <item x="2"/>
        <item x="1"/>
        <item x="6"/>
        <item x="9"/>
        <item x="3"/>
        <item x="8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5">
        <item x="1"/>
        <item h="1" x="3"/>
        <item h="1" x="0"/>
        <item h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10">
    <i>
      <x v="6"/>
      <x v="7"/>
    </i>
    <i r="1">
      <x v="39"/>
    </i>
    <i>
      <x v="7"/>
      <x v="31"/>
    </i>
    <i r="1">
      <x v="41"/>
    </i>
    <i>
      <x v="8"/>
      <x v="19"/>
    </i>
    <i>
      <x v="9"/>
      <x v="16"/>
    </i>
    <i r="1">
      <x v="29"/>
    </i>
    <i r="1">
      <x v="36"/>
    </i>
    <i r="1">
      <x v="45"/>
    </i>
    <i t="grand">
      <x/>
    </i>
  </rowItems>
  <colItems count="1">
    <i/>
  </colItems>
  <pageFields count="1">
    <pageField fld="12" hier="-1"/>
  </pageFields>
  <formats count="64">
    <format dxfId="348">
      <pivotArea field="4" type="button" dataOnly="0" labelOnly="1" outline="0" axis="axisRow" fieldPosition="0"/>
    </format>
    <format dxfId="347">
      <pivotArea field="3" type="button" dataOnly="0" labelOnly="1" outline="0" axis="axisRow" fieldPosition="1"/>
    </format>
    <format dxfId="346">
      <pivotArea type="all" dataOnly="0" outline="0" fieldPosition="0"/>
    </format>
    <format dxfId="345">
      <pivotArea field="4" type="button" dataOnly="0" labelOnly="1" outline="0" axis="axisRow" fieldPosition="0"/>
    </format>
    <format dxfId="344">
      <pivotArea field="3" type="button" dataOnly="0" labelOnly="1" outline="0" axis="axisRow" fieldPosition="1"/>
    </format>
    <format dxfId="343">
      <pivotArea dataOnly="0" labelOnly="1" outline="0" fieldPosition="0">
        <references count="1">
          <reference field="4" count="7">
            <x v="2"/>
            <x v="4"/>
            <x v="5"/>
            <x v="8"/>
            <x v="9"/>
            <x v="11"/>
            <x v="12"/>
          </reference>
        </references>
      </pivotArea>
    </format>
    <format dxfId="342">
      <pivotArea dataOnly="0" labelOnly="1" grandRow="1" outline="0" fieldPosition="0"/>
    </format>
    <format dxfId="341">
      <pivotArea dataOnly="0" labelOnly="1" outline="0" fieldPosition="0">
        <references count="2">
          <reference field="3" count="1">
            <x v="5"/>
          </reference>
          <reference field="4" count="1" selected="0">
            <x v="2"/>
          </reference>
        </references>
      </pivotArea>
    </format>
    <format dxfId="340">
      <pivotArea dataOnly="0" labelOnly="1" outline="0" fieldPosition="0">
        <references count="2">
          <reference field="3" count="1">
            <x v="34"/>
          </reference>
          <reference field="4" count="1" selected="0">
            <x v="4"/>
          </reference>
        </references>
      </pivotArea>
    </format>
    <format dxfId="339">
      <pivotArea dataOnly="0" labelOnly="1" outline="0" fieldPosition="0">
        <references count="2">
          <reference field="3" count="1">
            <x v="42"/>
          </reference>
          <reference field="4" count="1" selected="0">
            <x v="5"/>
          </reference>
        </references>
      </pivotArea>
    </format>
    <format dxfId="338">
      <pivotArea dataOnly="0" labelOnly="1" outline="0" fieldPosition="0">
        <references count="2">
          <reference field="3" count="5">
            <x v="11"/>
            <x v="18"/>
            <x v="25"/>
            <x v="27"/>
            <x v="35"/>
          </reference>
          <reference field="4" count="1" selected="0">
            <x v="8"/>
          </reference>
        </references>
      </pivotArea>
    </format>
    <format dxfId="337">
      <pivotArea dataOnly="0" labelOnly="1" outline="0" fieldPosition="0">
        <references count="2">
          <reference field="3" count="1">
            <x v="30"/>
          </reference>
          <reference field="4" count="1" selected="0">
            <x v="9"/>
          </reference>
        </references>
      </pivotArea>
    </format>
    <format dxfId="336">
      <pivotArea dataOnly="0" labelOnly="1" outline="0" fieldPosition="0">
        <references count="2">
          <reference field="3" count="1">
            <x v="13"/>
          </reference>
          <reference field="4" count="1" selected="0">
            <x v="11"/>
          </reference>
        </references>
      </pivotArea>
    </format>
    <format dxfId="335">
      <pivotArea dataOnly="0" labelOnly="1" outline="0" fieldPosition="0">
        <references count="2">
          <reference field="3" count="1">
            <x v="38"/>
          </reference>
          <reference field="4" count="1" selected="0">
            <x v="12"/>
          </reference>
        </references>
      </pivotArea>
    </format>
    <format dxfId="334">
      <pivotArea type="all" dataOnly="0" outline="0" fieldPosition="0"/>
    </format>
    <format dxfId="333">
      <pivotArea field="4" type="button" dataOnly="0" labelOnly="1" outline="0" axis="axisRow" fieldPosition="0"/>
    </format>
    <format dxfId="332">
      <pivotArea field="3" type="button" dataOnly="0" labelOnly="1" outline="0" axis="axisRow" fieldPosition="1"/>
    </format>
    <format dxfId="331">
      <pivotArea dataOnly="0" labelOnly="1" outline="0" fieldPosition="0">
        <references count="1">
          <reference field="4" count="7">
            <x v="2"/>
            <x v="4"/>
            <x v="5"/>
            <x v="8"/>
            <x v="9"/>
            <x v="11"/>
            <x v="12"/>
          </reference>
        </references>
      </pivotArea>
    </format>
    <format dxfId="330">
      <pivotArea dataOnly="0" labelOnly="1" grandRow="1" outline="0" fieldPosition="0"/>
    </format>
    <format dxfId="329">
      <pivotArea dataOnly="0" labelOnly="1" outline="0" fieldPosition="0">
        <references count="2">
          <reference field="3" count="1">
            <x v="5"/>
          </reference>
          <reference field="4" count="1" selected="0">
            <x v="2"/>
          </reference>
        </references>
      </pivotArea>
    </format>
    <format dxfId="328">
      <pivotArea dataOnly="0" labelOnly="1" outline="0" fieldPosition="0">
        <references count="2">
          <reference field="3" count="1">
            <x v="34"/>
          </reference>
          <reference field="4" count="1" selected="0">
            <x v="4"/>
          </reference>
        </references>
      </pivotArea>
    </format>
    <format dxfId="327">
      <pivotArea dataOnly="0" labelOnly="1" outline="0" fieldPosition="0">
        <references count="2">
          <reference field="3" count="1">
            <x v="42"/>
          </reference>
          <reference field="4" count="1" selected="0">
            <x v="5"/>
          </reference>
        </references>
      </pivotArea>
    </format>
    <format dxfId="326">
      <pivotArea dataOnly="0" labelOnly="1" outline="0" fieldPosition="0">
        <references count="2">
          <reference field="3" count="5">
            <x v="11"/>
            <x v="18"/>
            <x v="25"/>
            <x v="27"/>
            <x v="35"/>
          </reference>
          <reference field="4" count="1" selected="0">
            <x v="8"/>
          </reference>
        </references>
      </pivotArea>
    </format>
    <format dxfId="325">
      <pivotArea dataOnly="0" labelOnly="1" outline="0" fieldPosition="0">
        <references count="2">
          <reference field="3" count="1">
            <x v="30"/>
          </reference>
          <reference field="4" count="1" selected="0">
            <x v="9"/>
          </reference>
        </references>
      </pivotArea>
    </format>
    <format dxfId="324">
      <pivotArea dataOnly="0" labelOnly="1" outline="0" fieldPosition="0">
        <references count="2">
          <reference field="3" count="1">
            <x v="13"/>
          </reference>
          <reference field="4" count="1" selected="0">
            <x v="11"/>
          </reference>
        </references>
      </pivotArea>
    </format>
    <format dxfId="323">
      <pivotArea dataOnly="0" labelOnly="1" outline="0" fieldPosition="0">
        <references count="2">
          <reference field="3" count="1">
            <x v="38"/>
          </reference>
          <reference field="4" count="1" selected="0">
            <x v="12"/>
          </reference>
        </references>
      </pivotArea>
    </format>
    <format dxfId="322">
      <pivotArea type="all" dataOnly="0" outline="0" fieldPosition="0"/>
    </format>
    <format dxfId="321">
      <pivotArea field="4" type="button" dataOnly="0" labelOnly="1" outline="0" axis="axisRow" fieldPosition="0"/>
    </format>
    <format dxfId="320">
      <pivotArea field="3" type="button" dataOnly="0" labelOnly="1" outline="0" axis="axisRow" fieldPosition="1"/>
    </format>
    <format dxfId="319">
      <pivotArea dataOnly="0" labelOnly="1" grandRow="1" outline="0" fieldPosition="0"/>
    </format>
    <format dxfId="318">
      <pivotArea dataOnly="0" labelOnly="1" outline="0" fieldPosition="0">
        <references count="1">
          <reference field="4" count="7">
            <x v="2"/>
            <x v="4"/>
            <x v="5"/>
            <x v="8"/>
            <x v="9"/>
            <x v="11"/>
            <x v="12"/>
          </reference>
        </references>
      </pivotArea>
    </format>
    <format dxfId="317">
      <pivotArea dataOnly="0" labelOnly="1" outline="0" fieldPosition="0">
        <references count="2">
          <reference field="3" count="1">
            <x v="5"/>
          </reference>
          <reference field="4" count="1" selected="0">
            <x v="2"/>
          </reference>
        </references>
      </pivotArea>
    </format>
    <format dxfId="316">
      <pivotArea dataOnly="0" labelOnly="1" outline="0" fieldPosition="0">
        <references count="2">
          <reference field="3" count="1">
            <x v="34"/>
          </reference>
          <reference field="4" count="1" selected="0">
            <x v="4"/>
          </reference>
        </references>
      </pivotArea>
    </format>
    <format dxfId="315">
      <pivotArea dataOnly="0" labelOnly="1" outline="0" fieldPosition="0">
        <references count="2">
          <reference field="3" count="1">
            <x v="42"/>
          </reference>
          <reference field="4" count="1" selected="0">
            <x v="5"/>
          </reference>
        </references>
      </pivotArea>
    </format>
    <format dxfId="314">
      <pivotArea dataOnly="0" labelOnly="1" outline="0" fieldPosition="0">
        <references count="2">
          <reference field="3" count="5">
            <x v="11"/>
            <x v="18"/>
            <x v="25"/>
            <x v="27"/>
            <x v="35"/>
          </reference>
          <reference field="4" count="1" selected="0">
            <x v="8"/>
          </reference>
        </references>
      </pivotArea>
    </format>
    <format dxfId="313">
      <pivotArea dataOnly="0" labelOnly="1" outline="0" fieldPosition="0">
        <references count="2">
          <reference field="3" count="1">
            <x v="30"/>
          </reference>
          <reference field="4" count="1" selected="0">
            <x v="9"/>
          </reference>
        </references>
      </pivotArea>
    </format>
    <format dxfId="312">
      <pivotArea dataOnly="0" labelOnly="1" outline="0" fieldPosition="0">
        <references count="2">
          <reference field="3" count="1">
            <x v="13"/>
          </reference>
          <reference field="4" count="1" selected="0">
            <x v="11"/>
          </reference>
        </references>
      </pivotArea>
    </format>
    <format dxfId="311">
      <pivotArea dataOnly="0" labelOnly="1" outline="0" fieldPosition="0">
        <references count="2">
          <reference field="3" count="1">
            <x v="38"/>
          </reference>
          <reference field="4" count="1" selected="0">
            <x v="12"/>
          </reference>
        </references>
      </pivotArea>
    </format>
    <format dxfId="310">
      <pivotArea field="4" type="button" dataOnly="0" labelOnly="1" outline="0" axis="axisRow" fieldPosition="0"/>
    </format>
    <format dxfId="309">
      <pivotArea field="3" type="button" dataOnly="0" labelOnly="1" outline="0" axis="axisRow" fieldPosition="1"/>
    </format>
    <format dxfId="308">
      <pivotArea field="4" type="button" dataOnly="0" labelOnly="1" outline="0" axis="axisRow" fieldPosition="0"/>
    </format>
    <format dxfId="307">
      <pivotArea field="3" type="button" dataOnly="0" labelOnly="1" outline="0" axis="axisRow" fieldPosition="1"/>
    </format>
    <format dxfId="306">
      <pivotArea dataOnly="0" grandRow="1" outline="0" fieldPosition="0"/>
    </format>
    <format dxfId="305">
      <pivotArea dataOnly="0" grandRow="1" outline="0" fieldPosition="0"/>
    </format>
    <format dxfId="304">
      <pivotArea dataOnly="0" labelOnly="1" outline="0" fieldPosition="0">
        <references count="1">
          <reference field="4" count="4">
            <x v="6"/>
            <x v="7"/>
            <x v="8"/>
            <x v="9"/>
          </reference>
        </references>
      </pivotArea>
    </format>
    <format dxfId="303">
      <pivotArea dataOnly="0" labelOnly="1" outline="0" fieldPosition="0">
        <references count="2">
          <reference field="3" count="2">
            <x v="7"/>
            <x v="39"/>
          </reference>
          <reference field="4" count="1" selected="0">
            <x v="6"/>
          </reference>
        </references>
      </pivotArea>
    </format>
    <format dxfId="302">
      <pivotArea dataOnly="0" labelOnly="1" outline="0" fieldPosition="0">
        <references count="2">
          <reference field="3" count="2">
            <x v="31"/>
            <x v="41"/>
          </reference>
          <reference field="4" count="1" selected="0">
            <x v="7"/>
          </reference>
        </references>
      </pivotArea>
    </format>
    <format dxfId="301">
      <pivotArea dataOnly="0" labelOnly="1" outline="0" fieldPosition="0">
        <references count="2">
          <reference field="3" count="1">
            <x v="19"/>
          </reference>
          <reference field="4" count="1" selected="0">
            <x v="8"/>
          </reference>
        </references>
      </pivotArea>
    </format>
    <format dxfId="300">
      <pivotArea dataOnly="0" labelOnly="1" outline="0" fieldPosition="0">
        <references count="2">
          <reference field="3" count="4">
            <x v="8"/>
            <x v="16"/>
            <x v="29"/>
            <x v="36"/>
          </reference>
          <reference field="4" count="1" selected="0">
            <x v="9"/>
          </reference>
        </references>
      </pivotArea>
    </format>
    <format dxfId="299">
      <pivotArea field="4" type="button" dataOnly="0" labelOnly="1" outline="0" axis="axisRow" fieldPosition="0"/>
    </format>
    <format dxfId="298">
      <pivotArea field="3" type="button" dataOnly="0" labelOnly="1" outline="0" axis="axisRow" fieldPosition="1"/>
    </format>
    <format dxfId="297">
      <pivotArea dataOnly="0" labelOnly="1" grandRow="1" outline="0" fieldPosition="0"/>
    </format>
    <format dxfId="296">
      <pivotArea field="4" type="button" dataOnly="0" labelOnly="1" outline="0" axis="axisRow" fieldPosition="0"/>
    </format>
    <format dxfId="295">
      <pivotArea dataOnly="0" labelOnly="1" outline="0" fieldPosition="0">
        <references count="1">
          <reference field="4" count="4">
            <x v="6"/>
            <x v="7"/>
            <x v="8"/>
            <x v="9"/>
          </reference>
        </references>
      </pivotArea>
    </format>
    <format dxfId="294">
      <pivotArea dataOnly="0" labelOnly="1" grandRow="1" outline="0" offset="A256" fieldPosition="0"/>
    </format>
    <format dxfId="293">
      <pivotArea dataOnly="0" labelOnly="1" outline="0" fieldPosition="0">
        <references count="2">
          <reference field="3" count="2">
            <x v="7"/>
            <x v="39"/>
          </reference>
          <reference field="4" count="1" selected="0">
            <x v="6"/>
          </reference>
        </references>
      </pivotArea>
    </format>
    <format dxfId="292">
      <pivotArea dataOnly="0" labelOnly="1" outline="0" fieldPosition="0">
        <references count="2">
          <reference field="3" count="2">
            <x v="31"/>
            <x v="41"/>
          </reference>
          <reference field="4" count="1" selected="0">
            <x v="7"/>
          </reference>
        </references>
      </pivotArea>
    </format>
    <format dxfId="291">
      <pivotArea dataOnly="0" labelOnly="1" outline="0" fieldPosition="0">
        <references count="2">
          <reference field="3" count="1">
            <x v="19"/>
          </reference>
          <reference field="4" count="1" selected="0">
            <x v="8"/>
          </reference>
        </references>
      </pivotArea>
    </format>
    <format dxfId="290">
      <pivotArea dataOnly="0" labelOnly="1" outline="0" fieldPosition="0">
        <references count="2">
          <reference field="3" count="4">
            <x v="8"/>
            <x v="16"/>
            <x v="29"/>
            <x v="36"/>
          </reference>
          <reference field="4" count="1" selected="0">
            <x v="9"/>
          </reference>
        </references>
      </pivotArea>
    </format>
    <format dxfId="289">
      <pivotArea field="4" type="button" dataOnly="0" labelOnly="1" outline="0" axis="axisRow" fieldPosition="0"/>
    </format>
    <format dxfId="288">
      <pivotArea field="3" type="button" dataOnly="0" labelOnly="1" outline="0" axis="axisRow" fieldPosition="1"/>
    </format>
    <format dxfId="287">
      <pivotArea dataOnly="0" labelOnly="1" outline="0" fieldPosition="0">
        <references count="2">
          <reference field="3" count="1">
            <x v="39"/>
          </reference>
          <reference field="4" count="1" selected="0">
            <x v="6"/>
          </reference>
        </references>
      </pivotArea>
    </format>
    <format dxfId="286">
      <pivotArea dataOnly="0" labelOnly="1" outline="0" fieldPosition="0">
        <references count="1">
          <reference field="4" count="1">
            <x v="6"/>
          </reference>
        </references>
      </pivotArea>
    </format>
    <format dxfId="285">
      <pivotArea dataOnly="0" labelOnly="1" outline="0" fieldPosition="0">
        <references count="2">
          <reference field="3" count="1">
            <x v="39"/>
          </reference>
          <reference field="4" count="1" selected="0">
            <x v="6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C209DC-8F6F-40C4-AA43-F4B5D1463F88}" name="PivotTable4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B6:C13" firstHeaderRow="1" firstDataRow="1" firstDataCol="2" rowPageCount="1" colPageCount="1"/>
  <pivotFields count="13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7">
        <item x="16"/>
        <item x="22"/>
        <item x="8"/>
        <item x="30"/>
        <item x="28"/>
        <item x="10"/>
        <item x="29"/>
        <item x="3"/>
        <item m="1" x="45"/>
        <item x="33"/>
        <item x="0"/>
        <item x="27"/>
        <item x="13"/>
        <item x="14"/>
        <item x="15"/>
        <item x="5"/>
        <item x="38"/>
        <item x="36"/>
        <item m="1" x="44"/>
        <item x="43"/>
        <item x="40"/>
        <item x="31"/>
        <item x="7"/>
        <item x="32"/>
        <item x="19"/>
        <item x="11"/>
        <item x="20"/>
        <item x="9"/>
        <item x="1"/>
        <item x="39"/>
        <item x="21"/>
        <item x="2"/>
        <item x="35"/>
        <item x="6"/>
        <item x="18"/>
        <item x="12"/>
        <item x="37"/>
        <item x="23"/>
        <item x="24"/>
        <item x="4"/>
        <item x="25"/>
        <item x="41"/>
        <item x="26"/>
        <item x="42"/>
        <item x="17"/>
        <item x="3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3">
        <item x="0"/>
        <item x="5"/>
        <item x="7"/>
        <item x="12"/>
        <item x="4"/>
        <item x="11"/>
        <item x="2"/>
        <item x="1"/>
        <item x="6"/>
        <item x="9"/>
        <item x="3"/>
        <item x="8"/>
        <item x="1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>
      <items count="5">
        <item h="1" x="1"/>
        <item h="1" x="3"/>
        <item x="0"/>
        <item h="1"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4"/>
    <field x="3"/>
  </rowFields>
  <rowItems count="7">
    <i>
      <x/>
      <x v="10"/>
    </i>
    <i r="1">
      <x v="28"/>
    </i>
    <i>
      <x v="3"/>
      <x v="20"/>
    </i>
    <i r="1">
      <x v="32"/>
    </i>
    <i>
      <x v="8"/>
      <x v="43"/>
    </i>
    <i>
      <x v="9"/>
      <x v="17"/>
    </i>
    <i t="grand">
      <x/>
    </i>
  </rowItems>
  <colItems count="1">
    <i/>
  </colItems>
  <pageFields count="1">
    <pageField fld="12" hier="-1"/>
  </pageFields>
  <formats count="64">
    <format dxfId="284">
      <pivotArea field="4" type="button" dataOnly="0" labelOnly="1" outline="0" axis="axisRow" fieldPosition="0"/>
    </format>
    <format dxfId="283">
      <pivotArea field="3" type="button" dataOnly="0" labelOnly="1" outline="0" axis="axisRow" fieldPosition="1"/>
    </format>
    <format dxfId="282">
      <pivotArea type="all" dataOnly="0" outline="0" fieldPosition="0"/>
    </format>
    <format dxfId="281">
      <pivotArea field="4" type="button" dataOnly="0" labelOnly="1" outline="0" axis="axisRow" fieldPosition="0"/>
    </format>
    <format dxfId="280">
      <pivotArea field="3" type="button" dataOnly="0" labelOnly="1" outline="0" axis="axisRow" fieldPosition="1"/>
    </format>
    <format dxfId="279">
      <pivotArea dataOnly="0" labelOnly="1" outline="0" fieldPosition="0">
        <references count="1">
          <reference field="4" count="7">
            <x v="2"/>
            <x v="4"/>
            <x v="5"/>
            <x v="8"/>
            <x v="9"/>
            <x v="11"/>
            <x v="12"/>
          </reference>
        </references>
      </pivotArea>
    </format>
    <format dxfId="278">
      <pivotArea dataOnly="0" labelOnly="1" grandRow="1" outline="0" fieldPosition="0"/>
    </format>
    <format dxfId="277">
      <pivotArea dataOnly="0" labelOnly="1" outline="0" fieldPosition="0">
        <references count="2">
          <reference field="3" count="1">
            <x v="5"/>
          </reference>
          <reference field="4" count="1" selected="0">
            <x v="2"/>
          </reference>
        </references>
      </pivotArea>
    </format>
    <format dxfId="276">
      <pivotArea dataOnly="0" labelOnly="1" outline="0" fieldPosition="0">
        <references count="2">
          <reference field="3" count="1">
            <x v="34"/>
          </reference>
          <reference field="4" count="1" selected="0">
            <x v="4"/>
          </reference>
        </references>
      </pivotArea>
    </format>
    <format dxfId="275">
      <pivotArea dataOnly="0" labelOnly="1" outline="0" fieldPosition="0">
        <references count="2">
          <reference field="3" count="1">
            <x v="42"/>
          </reference>
          <reference field="4" count="1" selected="0">
            <x v="5"/>
          </reference>
        </references>
      </pivotArea>
    </format>
    <format dxfId="274">
      <pivotArea dataOnly="0" labelOnly="1" outline="0" fieldPosition="0">
        <references count="2">
          <reference field="3" count="5">
            <x v="11"/>
            <x v="18"/>
            <x v="25"/>
            <x v="27"/>
            <x v="35"/>
          </reference>
          <reference field="4" count="1" selected="0">
            <x v="8"/>
          </reference>
        </references>
      </pivotArea>
    </format>
    <format dxfId="273">
      <pivotArea dataOnly="0" labelOnly="1" outline="0" fieldPosition="0">
        <references count="2">
          <reference field="3" count="1">
            <x v="30"/>
          </reference>
          <reference field="4" count="1" selected="0">
            <x v="9"/>
          </reference>
        </references>
      </pivotArea>
    </format>
    <format dxfId="272">
      <pivotArea dataOnly="0" labelOnly="1" outline="0" fieldPosition="0">
        <references count="2">
          <reference field="3" count="1">
            <x v="13"/>
          </reference>
          <reference field="4" count="1" selected="0">
            <x v="11"/>
          </reference>
        </references>
      </pivotArea>
    </format>
    <format dxfId="271">
      <pivotArea dataOnly="0" labelOnly="1" outline="0" fieldPosition="0">
        <references count="2">
          <reference field="3" count="1">
            <x v="38"/>
          </reference>
          <reference field="4" count="1" selected="0">
            <x v="12"/>
          </reference>
        </references>
      </pivotArea>
    </format>
    <format dxfId="270">
      <pivotArea type="all" dataOnly="0" outline="0" fieldPosition="0"/>
    </format>
    <format dxfId="269">
      <pivotArea field="4" type="button" dataOnly="0" labelOnly="1" outline="0" axis="axisRow" fieldPosition="0"/>
    </format>
    <format dxfId="268">
      <pivotArea field="3" type="button" dataOnly="0" labelOnly="1" outline="0" axis="axisRow" fieldPosition="1"/>
    </format>
    <format dxfId="267">
      <pivotArea dataOnly="0" labelOnly="1" outline="0" fieldPosition="0">
        <references count="1">
          <reference field="4" count="7">
            <x v="2"/>
            <x v="4"/>
            <x v="5"/>
            <x v="8"/>
            <x v="9"/>
            <x v="11"/>
            <x v="12"/>
          </reference>
        </references>
      </pivotArea>
    </format>
    <format dxfId="266">
      <pivotArea dataOnly="0" labelOnly="1" grandRow="1" outline="0" fieldPosition="0"/>
    </format>
    <format dxfId="265">
      <pivotArea dataOnly="0" labelOnly="1" outline="0" fieldPosition="0">
        <references count="2">
          <reference field="3" count="1">
            <x v="5"/>
          </reference>
          <reference field="4" count="1" selected="0">
            <x v="2"/>
          </reference>
        </references>
      </pivotArea>
    </format>
    <format dxfId="264">
      <pivotArea dataOnly="0" labelOnly="1" outline="0" fieldPosition="0">
        <references count="2">
          <reference field="3" count="1">
            <x v="34"/>
          </reference>
          <reference field="4" count="1" selected="0">
            <x v="4"/>
          </reference>
        </references>
      </pivotArea>
    </format>
    <format dxfId="263">
      <pivotArea dataOnly="0" labelOnly="1" outline="0" fieldPosition="0">
        <references count="2">
          <reference field="3" count="1">
            <x v="42"/>
          </reference>
          <reference field="4" count="1" selected="0">
            <x v="5"/>
          </reference>
        </references>
      </pivotArea>
    </format>
    <format dxfId="262">
      <pivotArea dataOnly="0" labelOnly="1" outline="0" fieldPosition="0">
        <references count="2">
          <reference field="3" count="5">
            <x v="11"/>
            <x v="18"/>
            <x v="25"/>
            <x v="27"/>
            <x v="35"/>
          </reference>
          <reference field="4" count="1" selected="0">
            <x v="8"/>
          </reference>
        </references>
      </pivotArea>
    </format>
    <format dxfId="261">
      <pivotArea dataOnly="0" labelOnly="1" outline="0" fieldPosition="0">
        <references count="2">
          <reference field="3" count="1">
            <x v="30"/>
          </reference>
          <reference field="4" count="1" selected="0">
            <x v="9"/>
          </reference>
        </references>
      </pivotArea>
    </format>
    <format dxfId="260">
      <pivotArea dataOnly="0" labelOnly="1" outline="0" fieldPosition="0">
        <references count="2">
          <reference field="3" count="1">
            <x v="13"/>
          </reference>
          <reference field="4" count="1" selected="0">
            <x v="11"/>
          </reference>
        </references>
      </pivotArea>
    </format>
    <format dxfId="259">
      <pivotArea dataOnly="0" labelOnly="1" outline="0" fieldPosition="0">
        <references count="2">
          <reference field="3" count="1">
            <x v="38"/>
          </reference>
          <reference field="4" count="1" selected="0">
            <x v="12"/>
          </reference>
        </references>
      </pivotArea>
    </format>
    <format dxfId="258">
      <pivotArea type="all" dataOnly="0" outline="0" fieldPosition="0"/>
    </format>
    <format dxfId="257">
      <pivotArea field="4" type="button" dataOnly="0" labelOnly="1" outline="0" axis="axisRow" fieldPosition="0"/>
    </format>
    <format dxfId="256">
      <pivotArea field="3" type="button" dataOnly="0" labelOnly="1" outline="0" axis="axisRow" fieldPosition="1"/>
    </format>
    <format dxfId="255">
      <pivotArea dataOnly="0" labelOnly="1" grandRow="1" outline="0" fieldPosition="0"/>
    </format>
    <format dxfId="254">
      <pivotArea dataOnly="0" labelOnly="1" outline="0" fieldPosition="0">
        <references count="1">
          <reference field="4" count="7">
            <x v="2"/>
            <x v="4"/>
            <x v="5"/>
            <x v="8"/>
            <x v="9"/>
            <x v="11"/>
            <x v="12"/>
          </reference>
        </references>
      </pivotArea>
    </format>
    <format dxfId="253">
      <pivotArea dataOnly="0" labelOnly="1" outline="0" fieldPosition="0">
        <references count="2">
          <reference field="3" count="1">
            <x v="5"/>
          </reference>
          <reference field="4" count="1" selected="0">
            <x v="2"/>
          </reference>
        </references>
      </pivotArea>
    </format>
    <format dxfId="252">
      <pivotArea dataOnly="0" labelOnly="1" outline="0" fieldPosition="0">
        <references count="2">
          <reference field="3" count="1">
            <x v="34"/>
          </reference>
          <reference field="4" count="1" selected="0">
            <x v="4"/>
          </reference>
        </references>
      </pivotArea>
    </format>
    <format dxfId="251">
      <pivotArea dataOnly="0" labelOnly="1" outline="0" fieldPosition="0">
        <references count="2">
          <reference field="3" count="1">
            <x v="42"/>
          </reference>
          <reference field="4" count="1" selected="0">
            <x v="5"/>
          </reference>
        </references>
      </pivotArea>
    </format>
    <format dxfId="250">
      <pivotArea dataOnly="0" labelOnly="1" outline="0" fieldPosition="0">
        <references count="2">
          <reference field="3" count="5">
            <x v="11"/>
            <x v="18"/>
            <x v="25"/>
            <x v="27"/>
            <x v="35"/>
          </reference>
          <reference field="4" count="1" selected="0">
            <x v="8"/>
          </reference>
        </references>
      </pivotArea>
    </format>
    <format dxfId="249">
      <pivotArea dataOnly="0" labelOnly="1" outline="0" fieldPosition="0">
        <references count="2">
          <reference field="3" count="1">
            <x v="30"/>
          </reference>
          <reference field="4" count="1" selected="0">
            <x v="9"/>
          </reference>
        </references>
      </pivotArea>
    </format>
    <format dxfId="248">
      <pivotArea dataOnly="0" labelOnly="1" outline="0" fieldPosition="0">
        <references count="2">
          <reference field="3" count="1">
            <x v="13"/>
          </reference>
          <reference field="4" count="1" selected="0">
            <x v="11"/>
          </reference>
        </references>
      </pivotArea>
    </format>
    <format dxfId="247">
      <pivotArea dataOnly="0" labelOnly="1" outline="0" fieldPosition="0">
        <references count="2">
          <reference field="3" count="1">
            <x v="38"/>
          </reference>
          <reference field="4" count="1" selected="0">
            <x v="12"/>
          </reference>
        </references>
      </pivotArea>
    </format>
    <format dxfId="246">
      <pivotArea field="4" type="button" dataOnly="0" labelOnly="1" outline="0" axis="axisRow" fieldPosition="0"/>
    </format>
    <format dxfId="245">
      <pivotArea field="3" type="button" dataOnly="0" labelOnly="1" outline="0" axis="axisRow" fieldPosition="1"/>
    </format>
    <format dxfId="244">
      <pivotArea field="4" type="button" dataOnly="0" labelOnly="1" outline="0" axis="axisRow" fieldPosition="0"/>
    </format>
    <format dxfId="243">
      <pivotArea field="3" type="button" dataOnly="0" labelOnly="1" outline="0" axis="axisRow" fieldPosition="1"/>
    </format>
    <format dxfId="242">
      <pivotArea dataOnly="0" grandRow="1" outline="0" fieldPosition="0"/>
    </format>
    <format dxfId="241">
      <pivotArea dataOnly="0" grandRow="1" outline="0" fieldPosition="0"/>
    </format>
    <format dxfId="240">
      <pivotArea dataOnly="0" labelOnly="1" outline="0" fieldPosition="0">
        <references count="1">
          <reference field="4" count="4">
            <x v="0"/>
            <x v="3"/>
            <x v="8"/>
            <x v="9"/>
          </reference>
        </references>
      </pivotArea>
    </format>
    <format dxfId="239">
      <pivotArea dataOnly="0" labelOnly="1" outline="0" fieldPosition="0">
        <references count="2">
          <reference field="3" count="2">
            <x v="10"/>
            <x v="28"/>
          </reference>
          <reference field="4" count="1" selected="0">
            <x v="0"/>
          </reference>
        </references>
      </pivotArea>
    </format>
    <format dxfId="238">
      <pivotArea dataOnly="0" labelOnly="1" outline="0" fieldPosition="0">
        <references count="2">
          <reference field="3" count="2">
            <x v="20"/>
            <x v="32"/>
          </reference>
          <reference field="4" count="1" selected="0">
            <x v="3"/>
          </reference>
        </references>
      </pivotArea>
    </format>
    <format dxfId="237">
      <pivotArea dataOnly="0" labelOnly="1" outline="0" fieldPosition="0">
        <references count="2">
          <reference field="3" count="1">
            <x v="43"/>
          </reference>
          <reference field="4" count="1" selected="0">
            <x v="8"/>
          </reference>
        </references>
      </pivotArea>
    </format>
    <format dxfId="236">
      <pivotArea dataOnly="0" labelOnly="1" outline="0" fieldPosition="0">
        <references count="2">
          <reference field="3" count="1">
            <x v="17"/>
          </reference>
          <reference field="4" count="1" selected="0">
            <x v="9"/>
          </reference>
        </references>
      </pivotArea>
    </format>
    <format dxfId="235">
      <pivotArea dataOnly="0" labelOnly="1" grandRow="1" outline="0" fieldPosition="0"/>
    </format>
    <format dxfId="234">
      <pivotArea type="all" dataOnly="0" outline="0" fieldPosition="0"/>
    </format>
    <format dxfId="233">
      <pivotArea field="4" type="button" dataOnly="0" labelOnly="1" outline="0" axis="axisRow" fieldPosition="0"/>
    </format>
    <format dxfId="232">
      <pivotArea field="3" type="button" dataOnly="0" labelOnly="1" outline="0" axis="axisRow" fieldPosition="1"/>
    </format>
    <format dxfId="231">
      <pivotArea dataOnly="0" labelOnly="1" outline="0" fieldPosition="0">
        <references count="1">
          <reference field="4" count="4">
            <x v="0"/>
            <x v="3"/>
            <x v="8"/>
            <x v="9"/>
          </reference>
        </references>
      </pivotArea>
    </format>
    <format dxfId="230">
      <pivotArea dataOnly="0" labelOnly="1" grandRow="1" outline="0" fieldPosition="0"/>
    </format>
    <format dxfId="229">
      <pivotArea dataOnly="0" labelOnly="1" outline="0" fieldPosition="0">
        <references count="2">
          <reference field="3" count="2">
            <x v="10"/>
            <x v="28"/>
          </reference>
          <reference field="4" count="1" selected="0">
            <x v="0"/>
          </reference>
        </references>
      </pivotArea>
    </format>
    <format dxfId="228">
      <pivotArea dataOnly="0" labelOnly="1" outline="0" fieldPosition="0">
        <references count="2">
          <reference field="3" count="2">
            <x v="20"/>
            <x v="32"/>
          </reference>
          <reference field="4" count="1" selected="0">
            <x v="3"/>
          </reference>
        </references>
      </pivotArea>
    </format>
    <format dxfId="227">
      <pivotArea dataOnly="0" labelOnly="1" outline="0" fieldPosition="0">
        <references count="2">
          <reference field="3" count="1">
            <x v="43"/>
          </reference>
          <reference field="4" count="1" selected="0">
            <x v="8"/>
          </reference>
        </references>
      </pivotArea>
    </format>
    <format dxfId="226">
      <pivotArea dataOnly="0" labelOnly="1" outline="0" fieldPosition="0">
        <references count="2">
          <reference field="3" count="1">
            <x v="17"/>
          </reference>
          <reference field="4" count="1" selected="0">
            <x v="9"/>
          </reference>
        </references>
      </pivotArea>
    </format>
    <format dxfId="225">
      <pivotArea field="4" type="button" dataOnly="0" labelOnly="1" outline="0" axis="axisRow" fieldPosition="0"/>
    </format>
    <format dxfId="224">
      <pivotArea field="3" type="button" dataOnly="0" labelOnly="1" outline="0" axis="axisRow" fieldPosition="1"/>
    </format>
    <format dxfId="223">
      <pivotArea field="4" type="button" dataOnly="0" labelOnly="1" outline="0" axis="axisRow" fieldPosition="0"/>
    </format>
    <format dxfId="222">
      <pivotArea field="3" type="button" dataOnly="0" labelOnly="1" outline="0" axis="axisRow" fieldPosition="1"/>
    </format>
    <format dxfId="221">
      <pivotArea dataOnly="0" labelOnly="1" grandRow="1" outline="0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67"/>
  <sheetViews>
    <sheetView showGridLines="0" zoomScale="90" zoomScaleNormal="90" workbookViewId="0">
      <pane ySplit="3" topLeftCell="A4" activePane="bottomLeft" state="frozen"/>
      <selection activeCell="F19" sqref="F19"/>
      <selection pane="bottomLeft" activeCell="F19" sqref="F19"/>
    </sheetView>
  </sheetViews>
  <sheetFormatPr defaultRowHeight="15" x14ac:dyDescent="0.25"/>
  <cols>
    <col min="1" max="1" width="5.28515625" style="163" customWidth="1"/>
    <col min="2" max="3" width="12.7109375" style="163" customWidth="1"/>
    <col min="4" max="4" width="20" style="163" bestFit="1" customWidth="1"/>
    <col min="5" max="5" width="96.28515625" style="166" bestFit="1" customWidth="1"/>
    <col min="6" max="6" width="23.5703125" bestFit="1" customWidth="1"/>
    <col min="7" max="7" width="37.42578125" customWidth="1"/>
  </cols>
  <sheetData>
    <row r="1" spans="1:7" ht="22.5" customHeight="1" x14ac:dyDescent="0.35">
      <c r="A1" s="453" t="s">
        <v>164</v>
      </c>
      <c r="B1" s="453"/>
      <c r="C1" s="453"/>
      <c r="D1" s="453"/>
      <c r="E1" s="453"/>
    </row>
    <row r="2" spans="1:7" ht="15.75" customHeight="1" x14ac:dyDescent="0.35">
      <c r="E2" s="165"/>
    </row>
    <row r="3" spans="1:7" ht="33" customHeight="1" x14ac:dyDescent="0.25">
      <c r="A3" s="86" t="s">
        <v>14</v>
      </c>
      <c r="B3" s="86" t="s">
        <v>167</v>
      </c>
      <c r="C3" s="87" t="s">
        <v>168</v>
      </c>
      <c r="D3" s="86" t="s">
        <v>165</v>
      </c>
      <c r="E3" s="88" t="s">
        <v>166</v>
      </c>
      <c r="F3" s="87" t="s">
        <v>169</v>
      </c>
      <c r="G3" s="87" t="s">
        <v>170</v>
      </c>
    </row>
    <row r="4" spans="1:7" ht="14.65" customHeight="1" x14ac:dyDescent="0.25">
      <c r="A4" s="155">
        <v>1</v>
      </c>
      <c r="B4" s="168" t="s">
        <v>161</v>
      </c>
      <c r="C4" s="168" t="s">
        <v>175</v>
      </c>
      <c r="D4" s="169" t="s">
        <v>174</v>
      </c>
      <c r="E4" s="70" t="s">
        <v>171</v>
      </c>
      <c r="F4" s="170"/>
      <c r="G4" s="170"/>
    </row>
    <row r="5" spans="1:7" ht="14.65" customHeight="1" x14ac:dyDescent="0.25">
      <c r="A5" s="174">
        <v>2</v>
      </c>
      <c r="B5" s="96" t="s">
        <v>161</v>
      </c>
      <c r="C5" s="96" t="s">
        <v>175</v>
      </c>
      <c r="D5" s="175" t="s">
        <v>126</v>
      </c>
      <c r="E5" s="72" t="s">
        <v>172</v>
      </c>
      <c r="F5" s="176"/>
      <c r="G5" s="176"/>
    </row>
    <row r="6" spans="1:7" ht="14.65" customHeight="1" x14ac:dyDescent="0.25">
      <c r="A6" s="174">
        <v>3</v>
      </c>
      <c r="B6" s="96" t="s">
        <v>161</v>
      </c>
      <c r="C6" s="96" t="s">
        <v>175</v>
      </c>
      <c r="D6" s="175" t="s">
        <v>174</v>
      </c>
      <c r="E6" s="72" t="s">
        <v>173</v>
      </c>
      <c r="F6" s="176"/>
      <c r="G6" s="176"/>
    </row>
    <row r="7" spans="1:7" ht="14.65" customHeight="1" x14ac:dyDescent="0.25">
      <c r="A7" s="174">
        <v>4</v>
      </c>
      <c r="B7" s="96" t="s">
        <v>181</v>
      </c>
      <c r="C7" s="96" t="s">
        <v>180</v>
      </c>
      <c r="D7" s="175" t="s">
        <v>123</v>
      </c>
      <c r="E7" s="72" t="s">
        <v>177</v>
      </c>
      <c r="F7" s="177"/>
      <c r="G7" s="176"/>
    </row>
    <row r="8" spans="1:7" ht="14.65" customHeight="1" x14ac:dyDescent="0.25">
      <c r="A8" s="174">
        <v>5</v>
      </c>
      <c r="B8" s="96" t="s">
        <v>181</v>
      </c>
      <c r="C8" s="96" t="s">
        <v>180</v>
      </c>
      <c r="D8" s="175" t="s">
        <v>123</v>
      </c>
      <c r="E8" s="72" t="s">
        <v>179</v>
      </c>
      <c r="F8" s="176"/>
      <c r="G8" s="176"/>
    </row>
    <row r="9" spans="1:7" ht="14.65" customHeight="1" x14ac:dyDescent="0.25">
      <c r="A9" s="174">
        <v>6</v>
      </c>
      <c r="B9" s="96" t="s">
        <v>181</v>
      </c>
      <c r="C9" s="96" t="s">
        <v>175</v>
      </c>
      <c r="D9" s="175" t="s">
        <v>124</v>
      </c>
      <c r="E9" s="148" t="s">
        <v>182</v>
      </c>
      <c r="F9" s="176"/>
      <c r="G9" s="176"/>
    </row>
    <row r="10" spans="1:7" ht="14.65" customHeight="1" x14ac:dyDescent="0.25">
      <c r="A10" s="174">
        <v>7</v>
      </c>
      <c r="B10" s="96" t="s">
        <v>181</v>
      </c>
      <c r="C10" s="96" t="s">
        <v>180</v>
      </c>
      <c r="D10" s="175" t="s">
        <v>183</v>
      </c>
      <c r="E10" s="178" t="s">
        <v>184</v>
      </c>
      <c r="F10" s="176"/>
      <c r="G10" s="176"/>
    </row>
    <row r="11" spans="1:7" ht="14.65" customHeight="1" x14ac:dyDescent="0.25">
      <c r="A11" s="174">
        <v>8</v>
      </c>
      <c r="B11" s="96" t="s">
        <v>181</v>
      </c>
      <c r="C11" s="96" t="s">
        <v>175</v>
      </c>
      <c r="D11" s="175" t="s">
        <v>185</v>
      </c>
      <c r="E11" s="72" t="s">
        <v>186</v>
      </c>
      <c r="F11" s="176"/>
      <c r="G11" s="176"/>
    </row>
    <row r="12" spans="1:7" ht="14.65" customHeight="1" x14ac:dyDescent="0.25">
      <c r="A12" s="174">
        <v>9</v>
      </c>
      <c r="B12" s="96" t="s">
        <v>181</v>
      </c>
      <c r="C12" s="96" t="s">
        <v>180</v>
      </c>
      <c r="D12" s="175" t="s">
        <v>183</v>
      </c>
      <c r="E12" s="178" t="s">
        <v>187</v>
      </c>
      <c r="F12" s="176"/>
      <c r="G12" s="176"/>
    </row>
    <row r="13" spans="1:7" ht="14.65" customHeight="1" x14ac:dyDescent="0.25">
      <c r="A13" s="174">
        <v>10</v>
      </c>
      <c r="B13" s="96" t="s">
        <v>163</v>
      </c>
      <c r="C13" s="96" t="s">
        <v>180</v>
      </c>
      <c r="D13" s="175" t="s">
        <v>188</v>
      </c>
      <c r="E13" s="178" t="s">
        <v>189</v>
      </c>
      <c r="F13" s="176"/>
      <c r="G13" s="176"/>
    </row>
    <row r="14" spans="1:7" ht="14.65" customHeight="1" x14ac:dyDescent="0.25">
      <c r="A14" s="174">
        <v>11</v>
      </c>
      <c r="B14" s="96" t="s">
        <v>163</v>
      </c>
      <c r="C14" s="96" t="s">
        <v>180</v>
      </c>
      <c r="D14" s="175" t="s">
        <v>190</v>
      </c>
      <c r="E14" s="148" t="s">
        <v>191</v>
      </c>
      <c r="F14" s="176"/>
      <c r="G14" s="176"/>
    </row>
    <row r="15" spans="1:7" ht="14.65" customHeight="1" x14ac:dyDescent="0.25">
      <c r="A15" s="174">
        <v>12</v>
      </c>
      <c r="B15" s="96" t="s">
        <v>163</v>
      </c>
      <c r="C15" s="96" t="s">
        <v>175</v>
      </c>
      <c r="D15" s="175" t="s">
        <v>111</v>
      </c>
      <c r="E15" s="148" t="s">
        <v>192</v>
      </c>
      <c r="F15" s="176"/>
      <c r="G15" s="176"/>
    </row>
    <row r="16" spans="1:7" x14ac:dyDescent="0.25">
      <c r="A16" s="174">
        <v>13</v>
      </c>
      <c r="B16" s="96" t="s">
        <v>163</v>
      </c>
      <c r="C16" s="96" t="s">
        <v>180</v>
      </c>
      <c r="D16" s="96" t="s">
        <v>174</v>
      </c>
      <c r="E16" s="178" t="s">
        <v>193</v>
      </c>
      <c r="F16" s="176"/>
      <c r="G16" s="176"/>
    </row>
    <row r="17" spans="1:7" x14ac:dyDescent="0.25">
      <c r="A17" s="174">
        <v>14</v>
      </c>
      <c r="B17" s="96" t="s">
        <v>162</v>
      </c>
      <c r="C17" s="96" t="s">
        <v>175</v>
      </c>
      <c r="D17" s="96" t="s">
        <v>107</v>
      </c>
      <c r="E17" s="178" t="s">
        <v>194</v>
      </c>
      <c r="F17" s="176"/>
      <c r="G17" s="176"/>
    </row>
    <row r="18" spans="1:7" x14ac:dyDescent="0.25">
      <c r="A18" s="96">
        <v>15</v>
      </c>
      <c r="B18" s="96" t="s">
        <v>162</v>
      </c>
      <c r="C18" s="96" t="s">
        <v>175</v>
      </c>
      <c r="D18" s="96" t="s">
        <v>195</v>
      </c>
      <c r="E18" s="178" t="s">
        <v>196</v>
      </c>
      <c r="F18" s="176"/>
      <c r="G18" s="176"/>
    </row>
    <row r="19" spans="1:7" x14ac:dyDescent="0.25">
      <c r="A19" s="174">
        <v>16</v>
      </c>
      <c r="B19" s="96" t="s">
        <v>162</v>
      </c>
      <c r="C19" s="96" t="s">
        <v>175</v>
      </c>
      <c r="D19" s="96" t="s">
        <v>195</v>
      </c>
      <c r="E19" s="178" t="s">
        <v>197</v>
      </c>
      <c r="F19" s="176"/>
      <c r="G19" s="176"/>
    </row>
    <row r="20" spans="1:7" x14ac:dyDescent="0.25">
      <c r="A20" s="174">
        <v>17</v>
      </c>
      <c r="B20" s="96" t="s">
        <v>162</v>
      </c>
      <c r="C20" s="96" t="s">
        <v>175</v>
      </c>
      <c r="D20" s="96" t="s">
        <v>120</v>
      </c>
      <c r="E20" s="178" t="s">
        <v>198</v>
      </c>
      <c r="F20" s="176"/>
      <c r="G20" s="176"/>
    </row>
    <row r="21" spans="1:7" x14ac:dyDescent="0.25">
      <c r="A21" s="96">
        <v>18</v>
      </c>
      <c r="B21" s="96" t="s">
        <v>162</v>
      </c>
      <c r="C21" s="96" t="s">
        <v>175</v>
      </c>
      <c r="D21" s="96" t="s">
        <v>112</v>
      </c>
      <c r="E21" s="178" t="s">
        <v>251</v>
      </c>
      <c r="F21" s="176"/>
      <c r="G21" s="176"/>
    </row>
    <row r="22" spans="1:7" x14ac:dyDescent="0.25">
      <c r="A22" s="174">
        <v>19</v>
      </c>
      <c r="B22" s="96" t="s">
        <v>162</v>
      </c>
      <c r="C22" s="96" t="s">
        <v>175</v>
      </c>
      <c r="D22" s="96" t="s">
        <v>112</v>
      </c>
      <c r="E22" s="178" t="s">
        <v>255</v>
      </c>
      <c r="F22" s="176"/>
      <c r="G22" s="176"/>
    </row>
    <row r="23" spans="1:7" x14ac:dyDescent="0.25">
      <c r="A23" s="174">
        <v>20</v>
      </c>
      <c r="B23" s="96" t="s">
        <v>162</v>
      </c>
      <c r="C23" s="96" t="s">
        <v>175</v>
      </c>
      <c r="D23" s="96" t="s">
        <v>117</v>
      </c>
      <c r="E23" s="178" t="s">
        <v>257</v>
      </c>
      <c r="F23" s="176"/>
      <c r="G23" s="176"/>
    </row>
    <row r="24" spans="1:7" x14ac:dyDescent="0.25">
      <c r="A24" s="96">
        <v>21</v>
      </c>
      <c r="B24" s="96" t="s">
        <v>162</v>
      </c>
      <c r="C24" s="96" t="s">
        <v>180</v>
      </c>
      <c r="D24" s="96" t="s">
        <v>125</v>
      </c>
      <c r="E24" s="178" t="s">
        <v>259</v>
      </c>
      <c r="F24" s="176"/>
      <c r="G24" s="176"/>
    </row>
    <row r="25" spans="1:7" x14ac:dyDescent="0.25">
      <c r="A25" s="174">
        <v>22</v>
      </c>
      <c r="B25" s="96" t="s">
        <v>162</v>
      </c>
      <c r="C25" s="96" t="s">
        <v>180</v>
      </c>
      <c r="D25" s="96" t="s">
        <v>125</v>
      </c>
      <c r="E25" s="178" t="s">
        <v>261</v>
      </c>
      <c r="F25" s="176"/>
      <c r="G25" s="176"/>
    </row>
    <row r="26" spans="1:7" x14ac:dyDescent="0.25">
      <c r="A26" s="174">
        <v>23</v>
      </c>
      <c r="B26" s="96" t="s">
        <v>162</v>
      </c>
      <c r="C26" s="96" t="s">
        <v>175</v>
      </c>
      <c r="D26" s="96" t="s">
        <v>119</v>
      </c>
      <c r="E26" s="178" t="s">
        <v>271</v>
      </c>
      <c r="F26" s="176"/>
      <c r="G26" s="176"/>
    </row>
    <row r="27" spans="1:7" x14ac:dyDescent="0.25">
      <c r="A27" s="96">
        <v>24</v>
      </c>
      <c r="B27" s="96" t="s">
        <v>162</v>
      </c>
      <c r="C27" s="96" t="s">
        <v>175</v>
      </c>
      <c r="D27" s="96" t="s">
        <v>112</v>
      </c>
      <c r="E27" s="178" t="s">
        <v>274</v>
      </c>
      <c r="F27" s="176"/>
      <c r="G27" s="176"/>
    </row>
    <row r="28" spans="1:7" x14ac:dyDescent="0.25">
      <c r="A28" s="174">
        <v>25</v>
      </c>
      <c r="B28" s="96" t="s">
        <v>162</v>
      </c>
      <c r="C28" s="96" t="s">
        <v>180</v>
      </c>
      <c r="D28" s="96" t="s">
        <v>112</v>
      </c>
      <c r="E28" s="178" t="s">
        <v>276</v>
      </c>
      <c r="F28" s="176"/>
      <c r="G28" s="176"/>
    </row>
    <row r="29" spans="1:7" x14ac:dyDescent="0.25">
      <c r="A29" s="174">
        <v>26</v>
      </c>
      <c r="B29" s="96" t="s">
        <v>162</v>
      </c>
      <c r="C29" s="96" t="s">
        <v>180</v>
      </c>
      <c r="D29" s="96" t="s">
        <v>125</v>
      </c>
      <c r="E29" s="178" t="s">
        <v>280</v>
      </c>
      <c r="F29" s="176"/>
      <c r="G29" s="176"/>
    </row>
    <row r="30" spans="1:7" x14ac:dyDescent="0.25">
      <c r="A30" s="96">
        <v>27</v>
      </c>
      <c r="B30" s="96" t="s">
        <v>162</v>
      </c>
      <c r="C30" s="96" t="s">
        <v>180</v>
      </c>
      <c r="D30" s="96" t="s">
        <v>103</v>
      </c>
      <c r="E30" s="178" t="s">
        <v>283</v>
      </c>
      <c r="F30" s="176"/>
      <c r="G30" s="176"/>
    </row>
    <row r="31" spans="1:7" x14ac:dyDescent="0.25">
      <c r="A31" s="174">
        <v>28</v>
      </c>
      <c r="B31" s="96" t="s">
        <v>162</v>
      </c>
      <c r="C31" s="96" t="s">
        <v>180</v>
      </c>
      <c r="D31" s="96" t="s">
        <v>190</v>
      </c>
      <c r="E31" s="178" t="s">
        <v>285</v>
      </c>
      <c r="F31" s="176"/>
      <c r="G31" s="176"/>
    </row>
    <row r="32" spans="1:7" x14ac:dyDescent="0.25">
      <c r="A32" s="174">
        <v>29</v>
      </c>
      <c r="B32" s="96" t="s">
        <v>161</v>
      </c>
      <c r="C32" s="96" t="s">
        <v>175</v>
      </c>
      <c r="D32" s="96" t="s">
        <v>111</v>
      </c>
      <c r="E32" s="178" t="s">
        <v>287</v>
      </c>
      <c r="F32" s="176"/>
      <c r="G32" s="176"/>
    </row>
    <row r="33" spans="1:7" x14ac:dyDescent="0.25">
      <c r="A33" s="96">
        <v>30</v>
      </c>
      <c r="B33" s="96" t="s">
        <v>161</v>
      </c>
      <c r="C33" s="96" t="s">
        <v>175</v>
      </c>
      <c r="D33" s="96" t="s">
        <v>188</v>
      </c>
      <c r="E33" s="178" t="s">
        <v>290</v>
      </c>
      <c r="F33" s="176"/>
      <c r="G33" s="176"/>
    </row>
    <row r="34" spans="1:7" x14ac:dyDescent="0.25">
      <c r="A34" s="174">
        <v>31</v>
      </c>
      <c r="B34" s="96" t="s">
        <v>161</v>
      </c>
      <c r="C34" s="96" t="s">
        <v>175</v>
      </c>
      <c r="D34" s="96" t="s">
        <v>188</v>
      </c>
      <c r="E34" s="178" t="s">
        <v>294</v>
      </c>
      <c r="F34" s="176"/>
      <c r="G34" s="176"/>
    </row>
    <row r="35" spans="1:7" x14ac:dyDescent="0.25">
      <c r="A35" s="174">
        <v>32</v>
      </c>
      <c r="B35" s="96" t="s">
        <v>181</v>
      </c>
      <c r="C35" s="96" t="s">
        <v>175</v>
      </c>
      <c r="D35" s="96" t="s">
        <v>298</v>
      </c>
      <c r="E35" s="178" t="s">
        <v>299</v>
      </c>
      <c r="F35" s="176"/>
      <c r="G35" s="176"/>
    </row>
    <row r="36" spans="1:7" x14ac:dyDescent="0.25">
      <c r="A36" s="96">
        <v>33</v>
      </c>
      <c r="B36" s="96" t="s">
        <v>161</v>
      </c>
      <c r="C36" s="96" t="s">
        <v>180</v>
      </c>
      <c r="D36" s="96" t="s">
        <v>111</v>
      </c>
      <c r="E36" s="178" t="s">
        <v>304</v>
      </c>
      <c r="F36" s="176"/>
      <c r="G36" s="176"/>
    </row>
    <row r="37" spans="1:7" x14ac:dyDescent="0.25">
      <c r="A37" s="174">
        <v>34</v>
      </c>
      <c r="B37" s="96" t="s">
        <v>131</v>
      </c>
      <c r="C37" s="96" t="s">
        <v>175</v>
      </c>
      <c r="D37" s="96" t="s">
        <v>190</v>
      </c>
      <c r="E37" s="178" t="s">
        <v>312</v>
      </c>
      <c r="F37" s="176"/>
      <c r="G37" s="176"/>
    </row>
    <row r="38" spans="1:7" x14ac:dyDescent="0.25">
      <c r="A38" s="174">
        <v>35</v>
      </c>
      <c r="B38" s="96" t="s">
        <v>161</v>
      </c>
      <c r="C38" s="96" t="s">
        <v>175</v>
      </c>
      <c r="D38" s="96" t="s">
        <v>190</v>
      </c>
      <c r="E38" s="178" t="s">
        <v>316</v>
      </c>
      <c r="F38" s="176"/>
      <c r="G38" s="176"/>
    </row>
    <row r="39" spans="1:7" x14ac:dyDescent="0.25">
      <c r="A39" s="96">
        <v>36</v>
      </c>
      <c r="B39" s="96" t="s">
        <v>161</v>
      </c>
      <c r="C39" s="96" t="s">
        <v>175</v>
      </c>
      <c r="D39" s="96" t="s">
        <v>127</v>
      </c>
      <c r="E39" s="178" t="s">
        <v>317</v>
      </c>
      <c r="F39" s="176"/>
      <c r="G39" s="176"/>
    </row>
    <row r="40" spans="1:7" x14ac:dyDescent="0.25">
      <c r="A40" s="174">
        <v>37</v>
      </c>
      <c r="B40" s="96" t="s">
        <v>400</v>
      </c>
      <c r="C40" s="96" t="s">
        <v>175</v>
      </c>
      <c r="D40" s="96" t="s">
        <v>127</v>
      </c>
      <c r="E40" s="178" t="s">
        <v>319</v>
      </c>
      <c r="F40" s="176"/>
      <c r="G40" s="176"/>
    </row>
    <row r="41" spans="1:7" x14ac:dyDescent="0.25">
      <c r="A41" s="174">
        <v>38</v>
      </c>
      <c r="B41" s="96" t="s">
        <v>400</v>
      </c>
      <c r="C41" s="96" t="s">
        <v>175</v>
      </c>
      <c r="D41" s="96" t="s">
        <v>127</v>
      </c>
      <c r="E41" s="178" t="s">
        <v>320</v>
      </c>
      <c r="F41" s="176"/>
      <c r="G41" s="176"/>
    </row>
    <row r="42" spans="1:7" x14ac:dyDescent="0.25">
      <c r="A42" s="96">
        <v>39</v>
      </c>
      <c r="B42" s="96" t="s">
        <v>46</v>
      </c>
      <c r="C42" s="96" t="s">
        <v>175</v>
      </c>
      <c r="D42" s="96" t="s">
        <v>112</v>
      </c>
      <c r="E42" s="178" t="s">
        <v>328</v>
      </c>
      <c r="F42" s="176"/>
      <c r="G42" s="176"/>
    </row>
    <row r="43" spans="1:7" x14ac:dyDescent="0.25">
      <c r="A43" s="174">
        <v>40</v>
      </c>
      <c r="B43" s="96" t="s">
        <v>162</v>
      </c>
      <c r="C43" s="96" t="s">
        <v>175</v>
      </c>
      <c r="D43" s="96" t="s">
        <v>112</v>
      </c>
      <c r="E43" s="178" t="s">
        <v>329</v>
      </c>
      <c r="F43" s="176"/>
      <c r="G43" s="176"/>
    </row>
    <row r="44" spans="1:7" x14ac:dyDescent="0.25">
      <c r="A44" s="174">
        <v>41</v>
      </c>
      <c r="B44" s="96" t="s">
        <v>16</v>
      </c>
      <c r="C44" s="96" t="s">
        <v>175</v>
      </c>
      <c r="D44" s="96" t="s">
        <v>112</v>
      </c>
      <c r="E44" s="178" t="s">
        <v>330</v>
      </c>
      <c r="F44" s="176"/>
      <c r="G44" s="176"/>
    </row>
    <row r="45" spans="1:7" x14ac:dyDescent="0.25">
      <c r="A45" s="96">
        <v>42</v>
      </c>
      <c r="B45" s="96" t="s">
        <v>16</v>
      </c>
      <c r="C45" s="96" t="s">
        <v>175</v>
      </c>
      <c r="D45" s="96" t="s">
        <v>112</v>
      </c>
      <c r="E45" s="178" t="s">
        <v>331</v>
      </c>
      <c r="F45" s="176"/>
      <c r="G45" s="176"/>
    </row>
    <row r="46" spans="1:7" x14ac:dyDescent="0.25">
      <c r="A46" s="174">
        <v>43</v>
      </c>
      <c r="B46" s="96" t="s">
        <v>162</v>
      </c>
      <c r="C46" s="96" t="s">
        <v>175</v>
      </c>
      <c r="D46" s="96" t="s">
        <v>112</v>
      </c>
      <c r="E46" s="178" t="s">
        <v>332</v>
      </c>
      <c r="F46" s="176"/>
      <c r="G46" s="176"/>
    </row>
    <row r="47" spans="1:7" x14ac:dyDescent="0.25">
      <c r="A47" s="174">
        <v>44</v>
      </c>
      <c r="B47" s="96" t="s">
        <v>162</v>
      </c>
      <c r="C47" s="96" t="s">
        <v>180</v>
      </c>
      <c r="D47" s="96" t="s">
        <v>125</v>
      </c>
      <c r="E47" s="178" t="s">
        <v>333</v>
      </c>
      <c r="F47" s="176"/>
      <c r="G47" s="176"/>
    </row>
    <row r="48" spans="1:7" x14ac:dyDescent="0.25">
      <c r="A48" s="96">
        <v>45</v>
      </c>
      <c r="B48" s="96" t="s">
        <v>131</v>
      </c>
      <c r="C48" s="96" t="s">
        <v>180</v>
      </c>
      <c r="D48" s="96" t="s">
        <v>335</v>
      </c>
      <c r="E48" s="178" t="s">
        <v>336</v>
      </c>
      <c r="F48" s="176"/>
      <c r="G48" s="176"/>
    </row>
    <row r="49" spans="1:7" x14ac:dyDescent="0.25">
      <c r="A49" s="174">
        <v>46</v>
      </c>
      <c r="B49" s="96" t="s">
        <v>181</v>
      </c>
      <c r="C49" s="96" t="s">
        <v>180</v>
      </c>
      <c r="D49" s="96" t="s">
        <v>121</v>
      </c>
      <c r="E49" s="178" t="s">
        <v>338</v>
      </c>
      <c r="F49" s="176"/>
      <c r="G49" s="176"/>
    </row>
    <row r="50" spans="1:7" x14ac:dyDescent="0.25">
      <c r="A50" s="174">
        <v>47</v>
      </c>
      <c r="B50" s="96" t="s">
        <v>162</v>
      </c>
      <c r="C50" s="96" t="s">
        <v>175</v>
      </c>
      <c r="D50" s="96" t="s">
        <v>117</v>
      </c>
      <c r="E50" s="178" t="s">
        <v>343</v>
      </c>
      <c r="F50" s="176"/>
      <c r="G50" s="176"/>
    </row>
    <row r="51" spans="1:7" x14ac:dyDescent="0.25">
      <c r="A51" s="96">
        <v>48</v>
      </c>
      <c r="B51" s="96" t="s">
        <v>162</v>
      </c>
      <c r="C51" s="96" t="s">
        <v>175</v>
      </c>
      <c r="D51" s="96" t="s">
        <v>112</v>
      </c>
      <c r="E51" s="178" t="s">
        <v>348</v>
      </c>
      <c r="F51" s="176"/>
      <c r="G51" s="176"/>
    </row>
    <row r="52" spans="1:7" x14ac:dyDescent="0.25">
      <c r="A52" s="174">
        <v>49</v>
      </c>
      <c r="B52" s="96" t="s">
        <v>162</v>
      </c>
      <c r="C52" s="96" t="s">
        <v>175</v>
      </c>
      <c r="D52" s="96" t="s">
        <v>117</v>
      </c>
      <c r="E52" s="178" t="s">
        <v>351</v>
      </c>
      <c r="F52" s="176"/>
      <c r="G52" s="176"/>
    </row>
    <row r="53" spans="1:7" x14ac:dyDescent="0.25">
      <c r="A53" s="174">
        <v>50</v>
      </c>
      <c r="B53" s="96" t="s">
        <v>162</v>
      </c>
      <c r="C53" s="96" t="s">
        <v>175</v>
      </c>
      <c r="D53" s="96" t="s">
        <v>117</v>
      </c>
      <c r="E53" s="178" t="s">
        <v>353</v>
      </c>
      <c r="F53" s="176"/>
      <c r="G53" s="176"/>
    </row>
    <row r="54" spans="1:7" x14ac:dyDescent="0.25">
      <c r="A54" s="96">
        <v>51</v>
      </c>
      <c r="B54" s="96" t="s">
        <v>162</v>
      </c>
      <c r="C54" s="96" t="s">
        <v>175</v>
      </c>
      <c r="D54" s="96" t="s">
        <v>117</v>
      </c>
      <c r="E54" s="178" t="s">
        <v>355</v>
      </c>
      <c r="F54" s="176"/>
      <c r="G54" s="176"/>
    </row>
    <row r="55" spans="1:7" x14ac:dyDescent="0.25">
      <c r="A55" s="174">
        <v>52</v>
      </c>
      <c r="B55" s="96" t="s">
        <v>162</v>
      </c>
      <c r="C55" s="96" t="s">
        <v>175</v>
      </c>
      <c r="D55" s="96" t="s">
        <v>117</v>
      </c>
      <c r="E55" s="178" t="s">
        <v>357</v>
      </c>
      <c r="F55" s="176"/>
      <c r="G55" s="176"/>
    </row>
    <row r="56" spans="1:7" x14ac:dyDescent="0.25">
      <c r="A56" s="174">
        <v>53</v>
      </c>
      <c r="B56" s="96" t="s">
        <v>161</v>
      </c>
      <c r="C56" s="96" t="s">
        <v>180</v>
      </c>
      <c r="D56" s="96" t="s">
        <v>111</v>
      </c>
      <c r="E56" s="178" t="s">
        <v>370</v>
      </c>
      <c r="F56" s="176"/>
      <c r="G56" s="176"/>
    </row>
    <row r="57" spans="1:7" x14ac:dyDescent="0.25">
      <c r="A57" s="96">
        <v>54</v>
      </c>
      <c r="B57" s="96" t="s">
        <v>161</v>
      </c>
      <c r="C57" s="96" t="s">
        <v>180</v>
      </c>
      <c r="D57" s="96" t="s">
        <v>111</v>
      </c>
      <c r="E57" s="178" t="s">
        <v>372</v>
      </c>
      <c r="F57" s="176"/>
      <c r="G57" s="176"/>
    </row>
    <row r="58" spans="1:7" x14ac:dyDescent="0.25">
      <c r="A58" s="174">
        <v>55</v>
      </c>
      <c r="B58" s="96" t="s">
        <v>161</v>
      </c>
      <c r="C58" s="96" t="s">
        <v>180</v>
      </c>
      <c r="D58" s="96" t="s">
        <v>111</v>
      </c>
      <c r="E58" s="178" t="s">
        <v>374</v>
      </c>
      <c r="F58" s="176"/>
      <c r="G58" s="176"/>
    </row>
    <row r="59" spans="1:7" x14ac:dyDescent="0.25">
      <c r="A59" s="174">
        <v>56</v>
      </c>
      <c r="B59" s="96" t="s">
        <v>161</v>
      </c>
      <c r="C59" s="96" t="s">
        <v>180</v>
      </c>
      <c r="D59" s="96" t="s">
        <v>111</v>
      </c>
      <c r="E59" s="178" t="s">
        <v>376</v>
      </c>
      <c r="F59" s="176"/>
      <c r="G59" s="176"/>
    </row>
    <row r="60" spans="1:7" x14ac:dyDescent="0.25">
      <c r="A60" s="96">
        <v>57</v>
      </c>
      <c r="B60" s="96" t="s">
        <v>131</v>
      </c>
      <c r="C60" s="96" t="s">
        <v>180</v>
      </c>
      <c r="D60" s="96" t="s">
        <v>111</v>
      </c>
      <c r="E60" s="178" t="s">
        <v>365</v>
      </c>
      <c r="F60" s="176"/>
      <c r="G60" s="176"/>
    </row>
    <row r="61" spans="1:7" x14ac:dyDescent="0.25">
      <c r="A61" s="174">
        <v>58</v>
      </c>
      <c r="B61" s="96" t="s">
        <v>161</v>
      </c>
      <c r="C61" s="96" t="s">
        <v>180</v>
      </c>
      <c r="D61" s="96" t="s">
        <v>190</v>
      </c>
      <c r="E61" s="178" t="s">
        <v>381</v>
      </c>
      <c r="F61" s="176"/>
      <c r="G61" s="176"/>
    </row>
    <row r="62" spans="1:7" x14ac:dyDescent="0.25">
      <c r="A62" s="174">
        <v>59</v>
      </c>
      <c r="B62" s="96" t="s">
        <v>181</v>
      </c>
      <c r="C62" s="96" t="s">
        <v>180</v>
      </c>
      <c r="D62" s="96" t="s">
        <v>125</v>
      </c>
      <c r="E62" s="178" t="s">
        <v>384</v>
      </c>
      <c r="F62" s="176"/>
      <c r="G62" s="176"/>
    </row>
    <row r="63" spans="1:7" x14ac:dyDescent="0.25">
      <c r="A63" s="96">
        <v>60</v>
      </c>
      <c r="B63" s="96" t="s">
        <v>161</v>
      </c>
      <c r="C63" s="96" t="s">
        <v>180</v>
      </c>
      <c r="D63" s="96" t="s">
        <v>325</v>
      </c>
      <c r="E63" s="178" t="s">
        <v>387</v>
      </c>
      <c r="F63" s="176"/>
      <c r="G63" s="176"/>
    </row>
    <row r="64" spans="1:7" x14ac:dyDescent="0.25">
      <c r="A64" s="174">
        <v>61</v>
      </c>
      <c r="B64" s="96" t="s">
        <v>161</v>
      </c>
      <c r="C64" s="96" t="s">
        <v>180</v>
      </c>
      <c r="D64" s="96" t="s">
        <v>325</v>
      </c>
      <c r="E64" s="178" t="s">
        <v>389</v>
      </c>
      <c r="F64" s="176"/>
      <c r="G64" s="176"/>
    </row>
    <row r="65" spans="1:7" x14ac:dyDescent="0.25">
      <c r="A65" s="174">
        <v>62</v>
      </c>
      <c r="B65" s="96" t="s">
        <v>161</v>
      </c>
      <c r="C65" s="96" t="s">
        <v>180</v>
      </c>
      <c r="D65" s="96" t="s">
        <v>325</v>
      </c>
      <c r="E65" s="178" t="s">
        <v>392</v>
      </c>
      <c r="F65" s="176"/>
      <c r="G65" s="176"/>
    </row>
    <row r="66" spans="1:7" x14ac:dyDescent="0.25">
      <c r="A66" s="96">
        <v>63</v>
      </c>
      <c r="B66" s="96" t="s">
        <v>161</v>
      </c>
      <c r="C66" s="96" t="s">
        <v>180</v>
      </c>
      <c r="D66" s="96" t="s">
        <v>325</v>
      </c>
      <c r="E66" s="178" t="s">
        <v>394</v>
      </c>
      <c r="F66" s="176"/>
      <c r="G66" s="176"/>
    </row>
    <row r="67" spans="1:7" x14ac:dyDescent="0.25">
      <c r="A67" s="156">
        <v>64</v>
      </c>
      <c r="B67" s="171" t="s">
        <v>161</v>
      </c>
      <c r="C67" s="171" t="s">
        <v>180</v>
      </c>
      <c r="D67" s="171" t="s">
        <v>325</v>
      </c>
      <c r="E67" s="172" t="s">
        <v>397</v>
      </c>
      <c r="F67" s="173"/>
      <c r="G67" s="173"/>
    </row>
  </sheetData>
  <autoFilter ref="A3:G67" xr:uid="{00000000-0009-0000-0000-000000000000}"/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3"/>
  <sheetViews>
    <sheetView showGridLines="0" zoomScale="90" zoomScaleNormal="90" workbookViewId="0">
      <selection activeCell="C7" sqref="C7:C12"/>
    </sheetView>
  </sheetViews>
  <sheetFormatPr defaultColWidth="9.140625" defaultRowHeight="15" x14ac:dyDescent="0.25"/>
  <cols>
    <col min="1" max="1" width="5.7109375" style="193" customWidth="1"/>
    <col min="2" max="2" width="19.28515625" style="192" bestFit="1" customWidth="1"/>
    <col min="3" max="3" width="61.7109375" style="192" bestFit="1" customWidth="1"/>
    <col min="4" max="7" width="10.7109375" style="195" customWidth="1"/>
    <col min="8" max="16384" width="9.140625" style="192"/>
  </cols>
  <sheetData>
    <row r="1" spans="1:7" ht="23.25" x14ac:dyDescent="0.35">
      <c r="A1" s="471" t="s">
        <v>480</v>
      </c>
      <c r="B1" s="471"/>
      <c r="C1" s="471"/>
      <c r="D1" s="471"/>
      <c r="E1" s="471"/>
      <c r="F1" s="471"/>
      <c r="G1" s="471"/>
    </row>
    <row r="2" spans="1:7" ht="15" customHeight="1" x14ac:dyDescent="0.35">
      <c r="C2" s="194"/>
      <c r="F2" s="354"/>
    </row>
    <row r="4" spans="1:7" x14ac:dyDescent="0.25">
      <c r="B4" s="445" t="s">
        <v>477</v>
      </c>
      <c r="C4" s="446" t="s">
        <v>10</v>
      </c>
    </row>
    <row r="5" spans="1:7" x14ac:dyDescent="0.25">
      <c r="B5" s="193"/>
    </row>
    <row r="6" spans="1:7" x14ac:dyDescent="0.25">
      <c r="A6" s="213" t="s">
        <v>14</v>
      </c>
      <c r="B6" s="448" t="s">
        <v>4</v>
      </c>
      <c r="C6" s="448" t="s">
        <v>98</v>
      </c>
      <c r="D6" s="214" t="s">
        <v>439</v>
      </c>
      <c r="E6" s="214" t="s">
        <v>440</v>
      </c>
      <c r="F6" s="214" t="s">
        <v>441</v>
      </c>
      <c r="G6" s="214" t="s">
        <v>442</v>
      </c>
    </row>
    <row r="7" spans="1:7" x14ac:dyDescent="0.25">
      <c r="A7" s="433">
        <v>1</v>
      </c>
      <c r="B7" s="449" t="s">
        <v>115</v>
      </c>
      <c r="C7" t="s">
        <v>639</v>
      </c>
      <c r="D7" s="206">
        <v>4</v>
      </c>
      <c r="E7" s="207">
        <f>D7/$D$13</f>
        <v>0.21052631578947367</v>
      </c>
      <c r="F7" s="206">
        <v>-4</v>
      </c>
      <c r="G7" s="207">
        <f t="shared" ref="G7:G12" si="0">F7*E7</f>
        <v>-0.84210526315789469</v>
      </c>
    </row>
    <row r="8" spans="1:7" x14ac:dyDescent="0.25">
      <c r="A8" s="206">
        <v>2</v>
      </c>
      <c r="B8" s="450" t="s">
        <v>115</v>
      </c>
      <c r="C8" s="451" t="s">
        <v>663</v>
      </c>
      <c r="D8" s="206">
        <v>4</v>
      </c>
      <c r="E8" s="207">
        <f t="shared" ref="E8:E12" si="1">D8/$D$13</f>
        <v>0.21052631578947367</v>
      </c>
      <c r="F8" s="206">
        <v>-4</v>
      </c>
      <c r="G8" s="207">
        <f t="shared" si="0"/>
        <v>-0.84210526315789469</v>
      </c>
    </row>
    <row r="9" spans="1:7" x14ac:dyDescent="0.25">
      <c r="A9" s="433">
        <v>3</v>
      </c>
      <c r="B9" s="449" t="s">
        <v>188</v>
      </c>
      <c r="C9" t="s">
        <v>611</v>
      </c>
      <c r="D9" s="206">
        <v>3</v>
      </c>
      <c r="E9" s="207">
        <f t="shared" si="1"/>
        <v>0.15789473684210525</v>
      </c>
      <c r="F9" s="206">
        <v>-3</v>
      </c>
      <c r="G9" s="207">
        <f t="shared" si="0"/>
        <v>-0.47368421052631576</v>
      </c>
    </row>
    <row r="10" spans="1:7" x14ac:dyDescent="0.25">
      <c r="A10" s="433">
        <v>4</v>
      </c>
      <c r="B10" s="449" t="s">
        <v>188</v>
      </c>
      <c r="C10" t="s">
        <v>604</v>
      </c>
      <c r="D10" s="206">
        <v>3</v>
      </c>
      <c r="E10" s="207">
        <f t="shared" si="1"/>
        <v>0.15789473684210525</v>
      </c>
      <c r="F10" s="206">
        <v>-2</v>
      </c>
      <c r="G10" s="207">
        <f t="shared" si="0"/>
        <v>-0.31578947368421051</v>
      </c>
    </row>
    <row r="11" spans="1:7" x14ac:dyDescent="0.25">
      <c r="A11" s="206">
        <v>5</v>
      </c>
      <c r="B11" s="450" t="s">
        <v>108</v>
      </c>
      <c r="C11" s="451" t="s">
        <v>630</v>
      </c>
      <c r="D11" s="206">
        <v>3</v>
      </c>
      <c r="E11" s="207">
        <f t="shared" si="1"/>
        <v>0.15789473684210525</v>
      </c>
      <c r="F11" s="206">
        <v>-3</v>
      </c>
      <c r="G11" s="207">
        <f t="shared" si="0"/>
        <v>-0.47368421052631576</v>
      </c>
    </row>
    <row r="12" spans="1:7" x14ac:dyDescent="0.25">
      <c r="A12" s="433">
        <v>6</v>
      </c>
      <c r="B12" s="449" t="s">
        <v>101</v>
      </c>
      <c r="C12" t="s">
        <v>618</v>
      </c>
      <c r="D12" s="206">
        <v>2</v>
      </c>
      <c r="E12" s="207">
        <f t="shared" si="1"/>
        <v>0.10526315789473684</v>
      </c>
      <c r="F12" s="206">
        <v>-2</v>
      </c>
      <c r="G12" s="207">
        <f t="shared" si="0"/>
        <v>-0.21052631578947367</v>
      </c>
    </row>
    <row r="13" spans="1:7" x14ac:dyDescent="0.25">
      <c r="A13" s="434"/>
      <c r="B13" s="425" t="s">
        <v>475</v>
      </c>
      <c r="C13" s="447"/>
      <c r="D13" s="240">
        <f>SUM(D7:D12)</f>
        <v>19</v>
      </c>
      <c r="E13" s="240">
        <f>SUM(E7:E12)</f>
        <v>1</v>
      </c>
      <c r="F13" s="240">
        <f>SUM(F7:F12)</f>
        <v>-18</v>
      </c>
      <c r="G13" s="240">
        <f>SUM(G7:G12)</f>
        <v>-3.1578947368421053</v>
      </c>
    </row>
  </sheetData>
  <mergeCells count="1">
    <mergeCell ref="A1:G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S20"/>
  <sheetViews>
    <sheetView showGridLines="0" topLeftCell="A9" zoomScale="70" zoomScaleNormal="70" workbookViewId="0">
      <selection activeCell="T10" sqref="T10"/>
    </sheetView>
  </sheetViews>
  <sheetFormatPr defaultRowHeight="15" x14ac:dyDescent="0.25"/>
  <cols>
    <col min="1" max="1" width="4.42578125" customWidth="1"/>
    <col min="2" max="2" width="15.85546875" bestFit="1" customWidth="1"/>
    <col min="3" max="4" width="18.42578125" customWidth="1"/>
    <col min="5" max="5" width="16" customWidth="1"/>
    <col min="6" max="6" width="9.28515625" customWidth="1"/>
  </cols>
  <sheetData>
    <row r="2" spans="2:19" x14ac:dyDescent="0.25">
      <c r="B2" s="101" t="s">
        <v>165</v>
      </c>
      <c r="C2" s="101" t="s">
        <v>481</v>
      </c>
      <c r="D2" s="101" t="s">
        <v>482</v>
      </c>
      <c r="E2" s="101" t="s">
        <v>483</v>
      </c>
      <c r="F2" s="9"/>
    </row>
    <row r="3" spans="2:19" x14ac:dyDescent="0.25">
      <c r="B3" s="474" t="s">
        <v>484</v>
      </c>
      <c r="C3" s="200" t="s">
        <v>438</v>
      </c>
      <c r="D3" s="200" t="s">
        <v>478</v>
      </c>
      <c r="E3" s="475">
        <f>(C4+D4)</f>
        <v>0.2387267904509276</v>
      </c>
      <c r="F3" s="478"/>
    </row>
    <row r="4" spans="2:19" x14ac:dyDescent="0.25">
      <c r="B4" s="474"/>
      <c r="C4" s="215">
        <f>Strenght!G17</f>
        <v>3.3076923076923075</v>
      </c>
      <c r="D4" s="215">
        <f>Weakness!G25</f>
        <v>-3.0689655172413799</v>
      </c>
      <c r="E4" s="476"/>
      <c r="F4" s="479"/>
    </row>
    <row r="5" spans="2:19" x14ac:dyDescent="0.25">
      <c r="B5" s="474" t="s">
        <v>485</v>
      </c>
      <c r="C5" s="200" t="s">
        <v>486</v>
      </c>
      <c r="D5" s="200" t="s">
        <v>480</v>
      </c>
      <c r="E5" s="475">
        <f>(C6+D6)</f>
        <v>2.960526315789469E-2</v>
      </c>
      <c r="F5" s="478"/>
    </row>
    <row r="6" spans="2:19" x14ac:dyDescent="0.25">
      <c r="B6" s="474"/>
      <c r="C6" s="215">
        <f>Oportunity!G16</f>
        <v>3.1875</v>
      </c>
      <c r="D6" s="215">
        <f>Threat!G13</f>
        <v>-3.1578947368421053</v>
      </c>
      <c r="E6" s="476"/>
      <c r="F6" s="479"/>
    </row>
    <row r="7" spans="2:19" ht="35.25" customHeight="1" thickBot="1" x14ac:dyDescent="0.3">
      <c r="B7" s="216"/>
      <c r="C7" s="217"/>
      <c r="D7" s="218"/>
      <c r="K7" s="477" t="s">
        <v>487</v>
      </c>
      <c r="L7" s="477"/>
      <c r="M7" s="477"/>
      <c r="N7" s="477"/>
    </row>
    <row r="8" spans="2:19" ht="43.5" customHeight="1" thickTop="1" x14ac:dyDescent="0.25">
      <c r="B8" s="7" t="s">
        <v>488</v>
      </c>
      <c r="C8" s="7" t="s">
        <v>489</v>
      </c>
      <c r="D8" s="239" t="s">
        <v>490</v>
      </c>
      <c r="G8" s="219" t="s">
        <v>491</v>
      </c>
      <c r="H8" s="220" t="s">
        <v>492</v>
      </c>
      <c r="I8" s="221"/>
      <c r="J8" s="222"/>
      <c r="K8" s="222"/>
      <c r="L8" s="472" t="s">
        <v>9</v>
      </c>
      <c r="M8" s="472"/>
      <c r="N8" s="222"/>
      <c r="O8" s="223"/>
      <c r="P8" s="223"/>
      <c r="Q8" s="224" t="s">
        <v>493</v>
      </c>
      <c r="R8" s="225" t="s">
        <v>494</v>
      </c>
    </row>
    <row r="9" spans="2:19" ht="43.5" customHeight="1" x14ac:dyDescent="0.25">
      <c r="B9" s="226" t="s">
        <v>495</v>
      </c>
      <c r="C9" s="227">
        <f>C4*C6</f>
        <v>10.54326923076923</v>
      </c>
      <c r="D9" s="226">
        <v>1</v>
      </c>
      <c r="G9" s="228"/>
      <c r="M9" s="229"/>
      <c r="R9" s="230"/>
    </row>
    <row r="10" spans="2:19" ht="43.5" customHeight="1" x14ac:dyDescent="0.25">
      <c r="B10" s="226" t="s">
        <v>496</v>
      </c>
      <c r="C10" s="227">
        <f>C6*D4</f>
        <v>-9.7823275862068986</v>
      </c>
      <c r="D10" s="226">
        <v>3</v>
      </c>
      <c r="G10" s="228"/>
      <c r="M10" s="229"/>
      <c r="R10" s="230"/>
    </row>
    <row r="11" spans="2:19" ht="43.5" customHeight="1" x14ac:dyDescent="0.25">
      <c r="B11" s="226" t="s">
        <v>497</v>
      </c>
      <c r="C11" s="227">
        <f>D4*D6</f>
        <v>9.6914700544464623</v>
      </c>
      <c r="D11" s="226">
        <v>4</v>
      </c>
      <c r="G11" s="228"/>
      <c r="M11" s="229"/>
      <c r="R11" s="230"/>
    </row>
    <row r="12" spans="2:19" ht="43.5" customHeight="1" x14ac:dyDescent="0.25">
      <c r="B12" s="226" t="s">
        <v>498</v>
      </c>
      <c r="C12" s="227">
        <f>C4*D6</f>
        <v>-10.445344129554655</v>
      </c>
      <c r="D12" s="226">
        <v>2</v>
      </c>
      <c r="F12" s="473" t="s">
        <v>499</v>
      </c>
      <c r="G12" s="228"/>
      <c r="M12" s="229"/>
      <c r="R12" s="230"/>
      <c r="S12" s="480" t="s">
        <v>500</v>
      </c>
    </row>
    <row r="13" spans="2:19" ht="43.5" customHeight="1" x14ac:dyDescent="0.25">
      <c r="F13" s="473"/>
      <c r="G13" s="481" t="s">
        <v>8</v>
      </c>
      <c r="H13" s="231"/>
      <c r="I13" s="231"/>
      <c r="J13" s="231"/>
      <c r="K13" s="231"/>
      <c r="L13" s="231"/>
      <c r="M13" s="232"/>
      <c r="N13" s="231"/>
      <c r="O13" s="231"/>
      <c r="P13" s="231"/>
      <c r="Q13" s="231"/>
      <c r="R13" s="482" t="s">
        <v>7</v>
      </c>
      <c r="S13" s="480"/>
    </row>
    <row r="14" spans="2:19" ht="43.5" customHeight="1" x14ac:dyDescent="0.25">
      <c r="F14" s="473"/>
      <c r="G14" s="481"/>
      <c r="M14" s="229"/>
      <c r="R14" s="482"/>
      <c r="S14" s="480"/>
    </row>
    <row r="15" spans="2:19" ht="43.5" customHeight="1" x14ac:dyDescent="0.25">
      <c r="F15" s="473"/>
      <c r="G15" s="228"/>
      <c r="M15" s="229"/>
      <c r="R15" s="230"/>
      <c r="S15" s="480"/>
    </row>
    <row r="16" spans="2:19" ht="43.5" customHeight="1" x14ac:dyDescent="0.25">
      <c r="G16" s="228"/>
      <c r="M16" s="229"/>
      <c r="R16" s="230"/>
    </row>
    <row r="17" spans="7:18" ht="43.5" customHeight="1" x14ac:dyDescent="0.25">
      <c r="G17" s="228"/>
      <c r="M17" s="229"/>
      <c r="R17" s="230"/>
    </row>
    <row r="18" spans="7:18" ht="43.5" customHeight="1" x14ac:dyDescent="0.25">
      <c r="G18" s="228"/>
      <c r="M18" s="229"/>
      <c r="R18" s="230"/>
    </row>
    <row r="19" spans="7:18" ht="43.5" customHeight="1" thickBot="1" x14ac:dyDescent="0.3">
      <c r="G19" s="233" t="s">
        <v>501</v>
      </c>
      <c r="H19" s="234" t="s">
        <v>502</v>
      </c>
      <c r="I19" s="235"/>
      <c r="J19" s="235"/>
      <c r="K19" s="235"/>
      <c r="L19" s="483" t="s">
        <v>10</v>
      </c>
      <c r="M19" s="483"/>
      <c r="N19" s="236"/>
      <c r="O19" s="236"/>
      <c r="P19" s="236"/>
      <c r="Q19" s="237" t="s">
        <v>503</v>
      </c>
      <c r="R19" s="238" t="s">
        <v>504</v>
      </c>
    </row>
    <row r="20" spans="7:18" ht="38.25" customHeight="1" thickTop="1" x14ac:dyDescent="0.25">
      <c r="K20" s="484" t="s">
        <v>505</v>
      </c>
      <c r="L20" s="484"/>
      <c r="M20" s="484"/>
      <c r="N20" s="484"/>
    </row>
  </sheetData>
  <mergeCells count="14">
    <mergeCell ref="S12:S15"/>
    <mergeCell ref="G13:G14"/>
    <mergeCell ref="R13:R14"/>
    <mergeCell ref="L19:M19"/>
    <mergeCell ref="K20:N20"/>
    <mergeCell ref="L8:M8"/>
    <mergeCell ref="F12:F15"/>
    <mergeCell ref="B3:B4"/>
    <mergeCell ref="E3:E4"/>
    <mergeCell ref="B5:B6"/>
    <mergeCell ref="E5:E6"/>
    <mergeCell ref="K7:N7"/>
    <mergeCell ref="F3:F4"/>
    <mergeCell ref="F5:F6"/>
  </mergeCells>
  <pageMargins left="0.7" right="0.7" top="0.75" bottom="0.75" header="0.3" footer="0.3"/>
  <pageSetup orientation="portrait" horizontalDpi="4294967292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CEE5C-4092-4DB3-8207-7D31EFB9FDE7}">
  <dimension ref="A1:D16"/>
  <sheetViews>
    <sheetView zoomScale="70" zoomScaleNormal="70" workbookViewId="0">
      <selection activeCell="H21" sqref="H21"/>
    </sheetView>
  </sheetViews>
  <sheetFormatPr defaultRowHeight="15" x14ac:dyDescent="0.25"/>
  <cols>
    <col min="1" max="1" width="13.7109375" bestFit="1" customWidth="1"/>
    <col min="2" max="2" width="14" bestFit="1" customWidth="1"/>
    <col min="3" max="3" width="12.7109375" bestFit="1" customWidth="1"/>
    <col min="4" max="4" width="12" bestFit="1" customWidth="1"/>
  </cols>
  <sheetData>
    <row r="1" spans="1:4" x14ac:dyDescent="0.25">
      <c r="A1" t="s">
        <v>481</v>
      </c>
      <c r="B1" t="s">
        <v>482</v>
      </c>
    </row>
    <row r="2" spans="1:4" x14ac:dyDescent="0.25">
      <c r="A2" t="s">
        <v>438</v>
      </c>
      <c r="B2" t="s">
        <v>478</v>
      </c>
    </row>
    <row r="3" spans="1:4" x14ac:dyDescent="0.25">
      <c r="A3" s="371">
        <v>3.748947368421053</v>
      </c>
      <c r="B3" s="371">
        <v>-3.1999999999999997</v>
      </c>
      <c r="D3" s="357"/>
    </row>
    <row r="4" spans="1:4" x14ac:dyDescent="0.25">
      <c r="A4" s="371" t="s">
        <v>486</v>
      </c>
      <c r="B4" s="371" t="s">
        <v>480</v>
      </c>
      <c r="C4" s="357"/>
      <c r="D4" s="357"/>
    </row>
    <row r="5" spans="1:4" x14ac:dyDescent="0.25">
      <c r="A5" s="371">
        <v>3.7000000000000006</v>
      </c>
      <c r="B5" s="371">
        <v>-3.2733333333333339</v>
      </c>
      <c r="D5" s="357"/>
    </row>
    <row r="6" spans="1:4" x14ac:dyDescent="0.25">
      <c r="B6" s="357"/>
      <c r="C6" s="357"/>
    </row>
    <row r="8" spans="1:4" x14ac:dyDescent="0.25">
      <c r="A8" t="s">
        <v>646</v>
      </c>
      <c r="B8" t="s">
        <v>644</v>
      </c>
      <c r="C8" t="s">
        <v>645</v>
      </c>
    </row>
    <row r="9" spans="1:4" x14ac:dyDescent="0.25">
      <c r="A9" t="s">
        <v>640</v>
      </c>
      <c r="B9" s="357">
        <v>3.748947368421053</v>
      </c>
      <c r="C9" s="357">
        <v>3.7</v>
      </c>
    </row>
    <row r="10" spans="1:4" x14ac:dyDescent="0.25">
      <c r="A10" t="s">
        <v>641</v>
      </c>
      <c r="B10" s="357">
        <v>3.748947368421053</v>
      </c>
      <c r="C10" s="357">
        <v>-3.2733333333333339</v>
      </c>
    </row>
    <row r="11" spans="1:4" x14ac:dyDescent="0.25">
      <c r="A11" t="s">
        <v>642</v>
      </c>
      <c r="B11" s="357">
        <v>-3.2</v>
      </c>
      <c r="C11" s="357">
        <v>-3.27</v>
      </c>
    </row>
    <row r="12" spans="1:4" x14ac:dyDescent="0.25">
      <c r="A12" t="s">
        <v>643</v>
      </c>
      <c r="B12" s="357">
        <v>-3.2</v>
      </c>
      <c r="C12" s="357">
        <v>3.7</v>
      </c>
    </row>
    <row r="14" spans="1:4" x14ac:dyDescent="0.25">
      <c r="A14" t="s">
        <v>658</v>
      </c>
      <c r="B14" t="s">
        <v>644</v>
      </c>
      <c r="C14" t="s">
        <v>645</v>
      </c>
    </row>
    <row r="15" spans="1:4" x14ac:dyDescent="0.25">
      <c r="A15" t="s">
        <v>659</v>
      </c>
      <c r="B15" s="357">
        <v>0.55000000000000004</v>
      </c>
      <c r="C15" s="357">
        <v>0.43</v>
      </c>
    </row>
    <row r="16" spans="1:4" x14ac:dyDescent="0.25">
      <c r="B16" s="357"/>
      <c r="C16" s="357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2"/>
  <sheetViews>
    <sheetView showGridLines="0" topLeftCell="A7" zoomScale="85" zoomScaleNormal="85" workbookViewId="0">
      <selection activeCell="E13" sqref="E13"/>
    </sheetView>
  </sheetViews>
  <sheetFormatPr defaultColWidth="9.140625" defaultRowHeight="15" x14ac:dyDescent="0.25"/>
  <cols>
    <col min="1" max="1" width="68.5703125" style="241" customWidth="1"/>
    <col min="2" max="2" width="8.42578125" style="242" customWidth="1"/>
    <col min="3" max="3" width="6.42578125" style="242" customWidth="1"/>
    <col min="4" max="4" width="4.5703125" style="242" bestFit="1" customWidth="1"/>
    <col min="5" max="5" width="70.5703125" style="241" customWidth="1"/>
    <col min="6" max="7" width="6.42578125" style="242" customWidth="1"/>
    <col min="8" max="8" width="81.42578125" style="241" bestFit="1" customWidth="1"/>
    <col min="9" max="10" width="6.42578125" style="242" customWidth="1"/>
    <col min="11" max="16384" width="9.140625" style="242"/>
  </cols>
  <sheetData>
    <row r="1" spans="1:10" x14ac:dyDescent="0.25">
      <c r="J1" s="243" t="s">
        <v>506</v>
      </c>
    </row>
    <row r="2" spans="1:10" ht="15.75" thickBot="1" x14ac:dyDescent="0.3">
      <c r="A2" s="244"/>
      <c r="B2" s="245"/>
      <c r="C2" s="245"/>
      <c r="D2" s="245"/>
      <c r="E2" s="259"/>
      <c r="F2" s="247" t="s">
        <v>507</v>
      </c>
      <c r="G2" s="248" t="s">
        <v>508</v>
      </c>
      <c r="H2" s="246"/>
      <c r="I2" s="249" t="s">
        <v>509</v>
      </c>
      <c r="J2" s="250" t="s">
        <v>510</v>
      </c>
    </row>
    <row r="3" spans="1:10" ht="15.75" thickTop="1" x14ac:dyDescent="0.25">
      <c r="A3" s="516" t="s">
        <v>591</v>
      </c>
      <c r="B3" s="517"/>
      <c r="C3" s="517"/>
      <c r="D3" s="518"/>
      <c r="E3" s="337" t="s">
        <v>601</v>
      </c>
      <c r="F3" s="329"/>
      <c r="G3" s="338"/>
      <c r="H3" s="349" t="s">
        <v>667</v>
      </c>
      <c r="I3" s="297"/>
      <c r="J3" s="298"/>
    </row>
    <row r="4" spans="1:10" ht="30" x14ac:dyDescent="0.25">
      <c r="A4" s="519"/>
      <c r="B4" s="520"/>
      <c r="C4" s="520"/>
      <c r="D4" s="521"/>
      <c r="E4" s="339" t="s">
        <v>691</v>
      </c>
      <c r="F4" s="330"/>
      <c r="G4" s="340"/>
      <c r="H4" s="314" t="s">
        <v>606</v>
      </c>
      <c r="I4" s="284"/>
      <c r="J4" s="287"/>
    </row>
    <row r="5" spans="1:10" x14ac:dyDescent="0.25">
      <c r="A5" s="519"/>
      <c r="B5" s="520"/>
      <c r="C5" s="520"/>
      <c r="D5" s="521"/>
      <c r="E5" s="341" t="s">
        <v>693</v>
      </c>
      <c r="F5" s="331"/>
      <c r="G5" s="342"/>
      <c r="H5" s="314" t="s">
        <v>692</v>
      </c>
      <c r="I5" s="284"/>
      <c r="J5" s="287"/>
    </row>
    <row r="6" spans="1:10" x14ac:dyDescent="0.25">
      <c r="A6" s="519"/>
      <c r="B6" s="520"/>
      <c r="C6" s="520"/>
      <c r="D6" s="521"/>
      <c r="E6" s="341" t="s">
        <v>685</v>
      </c>
      <c r="F6" s="278"/>
      <c r="G6" s="340"/>
      <c r="H6" s="314" t="s">
        <v>694</v>
      </c>
      <c r="I6" s="284"/>
      <c r="J6" s="287"/>
    </row>
    <row r="7" spans="1:10" x14ac:dyDescent="0.25">
      <c r="A7" s="519"/>
      <c r="B7" s="520"/>
      <c r="C7" s="520"/>
      <c r="D7" s="521"/>
      <c r="E7" s="341" t="s">
        <v>671</v>
      </c>
      <c r="F7" s="251"/>
      <c r="G7" s="342"/>
      <c r="H7" s="314" t="s">
        <v>662</v>
      </c>
      <c r="I7" s="284"/>
      <c r="J7" s="287"/>
    </row>
    <row r="8" spans="1:10" x14ac:dyDescent="0.25">
      <c r="A8" s="519"/>
      <c r="B8" s="520"/>
      <c r="C8" s="520"/>
      <c r="D8" s="521"/>
      <c r="E8" s="343" t="s">
        <v>690</v>
      </c>
      <c r="F8" s="274"/>
      <c r="G8" s="342"/>
      <c r="H8" s="314" t="s">
        <v>627</v>
      </c>
      <c r="I8" s="284"/>
      <c r="J8" s="287"/>
    </row>
    <row r="9" spans="1:10" x14ac:dyDescent="0.25">
      <c r="A9" s="519"/>
      <c r="B9" s="520"/>
      <c r="C9" s="520"/>
      <c r="D9" s="521"/>
      <c r="E9" s="341" t="s">
        <v>673</v>
      </c>
      <c r="F9" s="283"/>
      <c r="G9" s="342"/>
      <c r="H9" s="350" t="s">
        <v>633</v>
      </c>
      <c r="I9" s="284"/>
      <c r="J9" s="288"/>
    </row>
    <row r="10" spans="1:10" ht="30" x14ac:dyDescent="0.25">
      <c r="A10" s="519"/>
      <c r="B10" s="520"/>
      <c r="C10" s="520"/>
      <c r="D10" s="521"/>
      <c r="E10" s="341" t="s">
        <v>722</v>
      </c>
      <c r="F10" s="327"/>
      <c r="G10" s="342"/>
      <c r="H10" s="314" t="s">
        <v>617</v>
      </c>
      <c r="I10" s="281"/>
      <c r="J10" s="261"/>
    </row>
    <row r="11" spans="1:10" ht="30" x14ac:dyDescent="0.25">
      <c r="A11" s="519"/>
      <c r="B11" s="520"/>
      <c r="C11" s="520"/>
      <c r="D11" s="521"/>
      <c r="E11" s="344" t="s">
        <v>689</v>
      </c>
      <c r="F11" s="283"/>
      <c r="G11" s="342"/>
      <c r="H11" s="314" t="s">
        <v>674</v>
      </c>
      <c r="I11" s="284"/>
      <c r="J11" s="287"/>
    </row>
    <row r="12" spans="1:10" x14ac:dyDescent="0.25">
      <c r="A12" s="519"/>
      <c r="B12" s="520"/>
      <c r="C12" s="520"/>
      <c r="D12" s="521"/>
      <c r="E12" s="341" t="s">
        <v>676</v>
      </c>
      <c r="F12" s="327"/>
      <c r="G12" s="342"/>
      <c r="H12" s="314" t="s">
        <v>586</v>
      </c>
      <c r="I12" s="293"/>
      <c r="J12" s="253"/>
    </row>
    <row r="13" spans="1:10" x14ac:dyDescent="0.25">
      <c r="A13" s="519"/>
      <c r="B13" s="520"/>
      <c r="C13" s="520"/>
      <c r="D13" s="521"/>
      <c r="E13" s="345" t="s">
        <v>683</v>
      </c>
      <c r="F13" s="254"/>
      <c r="G13" s="342"/>
      <c r="H13" s="314" t="s">
        <v>622</v>
      </c>
      <c r="I13" s="281"/>
      <c r="J13" s="287"/>
    </row>
    <row r="14" spans="1:10" x14ac:dyDescent="0.25">
      <c r="A14" s="519"/>
      <c r="B14" s="520"/>
      <c r="C14" s="520"/>
      <c r="D14" s="521"/>
      <c r="E14" s="345"/>
      <c r="F14" s="254"/>
      <c r="G14" s="342"/>
      <c r="H14" s="314" t="s">
        <v>629</v>
      </c>
      <c r="I14" s="284"/>
      <c r="J14" s="287"/>
    </row>
    <row r="15" spans="1:10" x14ac:dyDescent="0.25">
      <c r="A15" s="519"/>
      <c r="B15" s="520"/>
      <c r="C15" s="520"/>
      <c r="D15" s="521"/>
      <c r="E15" s="345"/>
      <c r="F15" s="327"/>
      <c r="G15" s="342"/>
      <c r="H15" s="314" t="s">
        <v>635</v>
      </c>
      <c r="I15" s="293"/>
      <c r="J15" s="253"/>
    </row>
    <row r="16" spans="1:10" x14ac:dyDescent="0.25">
      <c r="A16" s="519"/>
      <c r="B16" s="520"/>
      <c r="C16" s="520"/>
      <c r="D16" s="521"/>
      <c r="E16" s="344"/>
      <c r="F16" s="254"/>
      <c r="G16" s="342"/>
      <c r="H16" s="313" t="s">
        <v>596</v>
      </c>
      <c r="I16" s="281"/>
      <c r="J16" s="253"/>
    </row>
    <row r="17" spans="1:10" x14ac:dyDescent="0.25">
      <c r="A17" s="519"/>
      <c r="B17" s="520"/>
      <c r="C17" s="520"/>
      <c r="D17" s="521"/>
      <c r="E17" s="345"/>
      <c r="F17" s="254"/>
      <c r="G17" s="342"/>
      <c r="H17" s="314" t="s">
        <v>678</v>
      </c>
      <c r="I17" s="281"/>
      <c r="J17" s="287"/>
    </row>
    <row r="18" spans="1:10" x14ac:dyDescent="0.25">
      <c r="A18" s="519"/>
      <c r="B18" s="520"/>
      <c r="C18" s="520"/>
      <c r="D18" s="521"/>
      <c r="E18" s="345"/>
      <c r="F18" s="254"/>
      <c r="G18" s="342"/>
      <c r="H18" s="314" t="s">
        <v>608</v>
      </c>
      <c r="I18" s="281"/>
      <c r="J18" s="287"/>
    </row>
    <row r="19" spans="1:10" x14ac:dyDescent="0.25">
      <c r="A19" s="519"/>
      <c r="B19" s="520"/>
      <c r="C19" s="520"/>
      <c r="D19" s="521"/>
      <c r="E19" s="345"/>
      <c r="F19" s="254"/>
      <c r="G19" s="342"/>
      <c r="H19" s="314" t="s">
        <v>666</v>
      </c>
      <c r="I19" s="284"/>
      <c r="J19" s="287"/>
    </row>
    <row r="20" spans="1:10" x14ac:dyDescent="0.25">
      <c r="A20" s="519"/>
      <c r="B20" s="520"/>
      <c r="C20" s="520"/>
      <c r="D20" s="521"/>
      <c r="E20" s="345"/>
      <c r="F20" s="327"/>
      <c r="G20" s="342"/>
      <c r="H20" s="314" t="s">
        <v>638</v>
      </c>
      <c r="I20" s="293"/>
      <c r="J20" s="253"/>
    </row>
    <row r="21" spans="1:10" x14ac:dyDescent="0.25">
      <c r="A21" s="519"/>
      <c r="B21" s="520"/>
      <c r="C21" s="520"/>
      <c r="D21" s="521"/>
      <c r="E21" s="344"/>
      <c r="F21" s="254"/>
      <c r="G21" s="342"/>
      <c r="H21" s="313"/>
      <c r="I21" s="281"/>
      <c r="J21" s="253"/>
    </row>
    <row r="22" spans="1:10" ht="15.75" thickBot="1" x14ac:dyDescent="0.3">
      <c r="A22" s="519"/>
      <c r="B22" s="520"/>
      <c r="C22" s="520"/>
      <c r="D22" s="521"/>
      <c r="E22" s="346"/>
      <c r="F22" s="347"/>
      <c r="G22" s="348"/>
      <c r="H22" s="351"/>
      <c r="I22" s="352"/>
      <c r="J22" s="353"/>
    </row>
    <row r="23" spans="1:10" ht="16.5" thickTop="1" thickBot="1" x14ac:dyDescent="0.3">
      <c r="A23" s="359"/>
      <c r="B23" s="360" t="s">
        <v>507</v>
      </c>
      <c r="C23" s="361" t="s">
        <v>509</v>
      </c>
      <c r="D23" s="245"/>
      <c r="E23" s="507" t="s">
        <v>438</v>
      </c>
      <c r="F23" s="508"/>
      <c r="G23" s="509"/>
      <c r="H23" s="510" t="s">
        <v>478</v>
      </c>
      <c r="I23" s="511"/>
      <c r="J23" s="512"/>
    </row>
    <row r="24" spans="1:10" ht="30.75" thickTop="1" x14ac:dyDescent="0.25">
      <c r="A24" s="362" t="s">
        <v>664</v>
      </c>
      <c r="B24" s="419"/>
      <c r="C24" s="363"/>
      <c r="D24" s="522" t="s">
        <v>486</v>
      </c>
      <c r="E24" s="526" t="s">
        <v>540</v>
      </c>
      <c r="F24" s="523" t="s">
        <v>511</v>
      </c>
      <c r="G24" s="524"/>
      <c r="H24" s="416" t="s">
        <v>595</v>
      </c>
      <c r="I24" s="501" t="s">
        <v>512</v>
      </c>
      <c r="J24" s="502"/>
    </row>
    <row r="25" spans="1:10" ht="45" x14ac:dyDescent="0.25">
      <c r="A25" s="314" t="s">
        <v>696</v>
      </c>
      <c r="B25" s="282"/>
      <c r="C25" s="284"/>
      <c r="D25" s="514"/>
      <c r="E25" s="526" t="s">
        <v>724</v>
      </c>
      <c r="F25" s="497" t="s">
        <v>513</v>
      </c>
      <c r="G25" s="498"/>
      <c r="H25" s="529" t="s">
        <v>697</v>
      </c>
      <c r="I25" s="505" t="s">
        <v>514</v>
      </c>
      <c r="J25" s="506"/>
    </row>
    <row r="26" spans="1:10" ht="30" x14ac:dyDescent="0.25">
      <c r="A26" s="314" t="s">
        <v>619</v>
      </c>
      <c r="B26" s="420"/>
      <c r="C26" s="252"/>
      <c r="D26" s="514"/>
      <c r="E26" s="413" t="s">
        <v>519</v>
      </c>
      <c r="F26" s="497" t="s">
        <v>515</v>
      </c>
      <c r="G26" s="498"/>
      <c r="H26" s="529" t="s">
        <v>727</v>
      </c>
      <c r="I26" s="505" t="s">
        <v>516</v>
      </c>
      <c r="J26" s="506"/>
    </row>
    <row r="27" spans="1:10" ht="30" x14ac:dyDescent="0.25">
      <c r="A27" s="314" t="s">
        <v>614</v>
      </c>
      <c r="B27" s="290"/>
      <c r="C27" s="284"/>
      <c r="D27" s="514"/>
      <c r="E27" s="413" t="s">
        <v>554</v>
      </c>
      <c r="F27" s="497" t="s">
        <v>517</v>
      </c>
      <c r="G27" s="498"/>
      <c r="H27" s="443" t="s">
        <v>705</v>
      </c>
      <c r="I27" s="505" t="s">
        <v>518</v>
      </c>
      <c r="J27" s="506"/>
    </row>
    <row r="28" spans="1:10" ht="30" x14ac:dyDescent="0.25">
      <c r="A28" s="314" t="s">
        <v>631</v>
      </c>
      <c r="B28" s="420"/>
      <c r="C28" s="260"/>
      <c r="D28" s="514"/>
      <c r="E28" s="413" t="s">
        <v>703</v>
      </c>
      <c r="F28" s="497" t="s">
        <v>520</v>
      </c>
      <c r="G28" s="498"/>
      <c r="H28" s="415" t="s">
        <v>556</v>
      </c>
      <c r="I28" s="505" t="s">
        <v>521</v>
      </c>
      <c r="J28" s="506"/>
    </row>
    <row r="29" spans="1:10" x14ac:dyDescent="0.25">
      <c r="A29" s="367" t="s">
        <v>623</v>
      </c>
      <c r="B29" s="290"/>
      <c r="C29" s="284"/>
      <c r="D29" s="514"/>
      <c r="E29" s="413" t="s">
        <v>594</v>
      </c>
      <c r="F29" s="497" t="s">
        <v>522</v>
      </c>
      <c r="G29" s="498"/>
      <c r="H29" s="415" t="s">
        <v>574</v>
      </c>
      <c r="I29" s="505" t="s">
        <v>523</v>
      </c>
      <c r="J29" s="506"/>
    </row>
    <row r="30" spans="1:10" ht="30" x14ac:dyDescent="0.25">
      <c r="A30" s="315" t="s">
        <v>636</v>
      </c>
      <c r="B30" s="328"/>
      <c r="C30" s="284"/>
      <c r="D30" s="514"/>
      <c r="E30" s="452" t="s">
        <v>701</v>
      </c>
      <c r="F30" s="497" t="s">
        <v>524</v>
      </c>
      <c r="G30" s="498"/>
      <c r="H30" s="366" t="s">
        <v>576</v>
      </c>
      <c r="I30" s="505" t="s">
        <v>537</v>
      </c>
      <c r="J30" s="506"/>
    </row>
    <row r="31" spans="1:10" x14ac:dyDescent="0.25">
      <c r="A31" s="314" t="s">
        <v>582</v>
      </c>
      <c r="B31" s="290"/>
      <c r="C31" s="293"/>
      <c r="D31" s="514"/>
      <c r="E31" s="436" t="s">
        <v>699</v>
      </c>
      <c r="F31" s="497" t="s">
        <v>538</v>
      </c>
      <c r="G31" s="498"/>
      <c r="H31" s="415" t="s">
        <v>706</v>
      </c>
      <c r="I31" s="505" t="s">
        <v>539</v>
      </c>
      <c r="J31" s="506"/>
    </row>
    <row r="32" spans="1:10" x14ac:dyDescent="0.25">
      <c r="A32" s="314" t="s">
        <v>721</v>
      </c>
      <c r="B32" s="435"/>
      <c r="C32" s="276"/>
      <c r="D32" s="514"/>
      <c r="E32" s="414" t="s">
        <v>700</v>
      </c>
      <c r="F32" s="497" t="s">
        <v>555</v>
      </c>
      <c r="G32" s="498"/>
      <c r="H32" s="443" t="s">
        <v>717</v>
      </c>
      <c r="I32" s="505" t="s">
        <v>719</v>
      </c>
      <c r="J32" s="506"/>
    </row>
    <row r="33" spans="1:10" x14ac:dyDescent="0.25">
      <c r="A33" s="314"/>
      <c r="B33" s="275"/>
      <c r="C33" s="276"/>
      <c r="D33" s="514"/>
      <c r="E33" s="437" t="s">
        <v>704</v>
      </c>
      <c r="F33" s="497" t="s">
        <v>593</v>
      </c>
      <c r="G33" s="498"/>
      <c r="H33" s="443" t="s">
        <v>718</v>
      </c>
      <c r="I33" s="505" t="s">
        <v>720</v>
      </c>
      <c r="J33" s="506"/>
    </row>
    <row r="34" spans="1:10" x14ac:dyDescent="0.25">
      <c r="A34" s="314"/>
      <c r="B34" s="275"/>
      <c r="C34" s="276"/>
      <c r="D34" s="514"/>
      <c r="E34" s="527" t="s">
        <v>725</v>
      </c>
      <c r="F34" s="497" t="s">
        <v>723</v>
      </c>
      <c r="G34" s="498"/>
      <c r="H34" s="277"/>
      <c r="I34" s="505"/>
      <c r="J34" s="506"/>
    </row>
    <row r="35" spans="1:10" x14ac:dyDescent="0.25">
      <c r="A35" s="314"/>
      <c r="B35" s="275"/>
      <c r="C35" s="276"/>
      <c r="D35" s="514"/>
      <c r="E35" s="528" t="s">
        <v>726</v>
      </c>
      <c r="F35" s="497" t="s">
        <v>728</v>
      </c>
      <c r="G35" s="498"/>
      <c r="H35" s="294"/>
      <c r="I35" s="505"/>
      <c r="J35" s="506"/>
    </row>
    <row r="36" spans="1:10" ht="15.75" thickBot="1" x14ac:dyDescent="0.3">
      <c r="A36" s="351"/>
      <c r="B36" s="364"/>
      <c r="C36" s="365"/>
      <c r="D36" s="515"/>
      <c r="E36" s="369"/>
      <c r="F36" s="499"/>
      <c r="G36" s="500"/>
      <c r="H36" s="317"/>
      <c r="I36" s="503"/>
      <c r="J36" s="504"/>
    </row>
    <row r="37" spans="1:10" ht="15.75" thickTop="1" x14ac:dyDescent="0.25">
      <c r="A37" s="318" t="s">
        <v>639</v>
      </c>
      <c r="B37" s="319"/>
      <c r="C37" s="320"/>
      <c r="D37" s="513" t="s">
        <v>480</v>
      </c>
      <c r="E37" s="438" t="s">
        <v>707</v>
      </c>
      <c r="F37" s="491" t="s">
        <v>525</v>
      </c>
      <c r="G37" s="492"/>
      <c r="H37" s="321" t="s">
        <v>576</v>
      </c>
      <c r="I37" s="485" t="s">
        <v>526</v>
      </c>
      <c r="J37" s="486"/>
    </row>
    <row r="38" spans="1:10" x14ac:dyDescent="0.25">
      <c r="A38" s="314" t="s">
        <v>663</v>
      </c>
      <c r="B38" s="291"/>
      <c r="C38" s="286"/>
      <c r="D38" s="514"/>
      <c r="E38" s="439" t="s">
        <v>712</v>
      </c>
      <c r="F38" s="495" t="s">
        <v>527</v>
      </c>
      <c r="G38" s="496"/>
      <c r="H38" s="370" t="s">
        <v>543</v>
      </c>
      <c r="I38" s="489" t="s">
        <v>528</v>
      </c>
      <c r="J38" s="490"/>
    </row>
    <row r="39" spans="1:10" ht="30" x14ac:dyDescent="0.25">
      <c r="A39" s="314" t="s">
        <v>611</v>
      </c>
      <c r="B39" s="285"/>
      <c r="C39" s="286"/>
      <c r="D39" s="514"/>
      <c r="E39" s="439" t="s">
        <v>710</v>
      </c>
      <c r="F39" s="495" t="s">
        <v>529</v>
      </c>
      <c r="G39" s="496"/>
      <c r="H39" s="442" t="s">
        <v>713</v>
      </c>
      <c r="I39" s="489" t="s">
        <v>530</v>
      </c>
      <c r="J39" s="490"/>
    </row>
    <row r="40" spans="1:10" x14ac:dyDescent="0.25">
      <c r="A40" s="314" t="s">
        <v>604</v>
      </c>
      <c r="B40" s="285"/>
      <c r="C40" s="292"/>
      <c r="D40" s="514"/>
      <c r="E40" s="439" t="s">
        <v>708</v>
      </c>
      <c r="F40" s="495" t="s">
        <v>531</v>
      </c>
      <c r="G40" s="496"/>
      <c r="H40" s="531" t="s">
        <v>656</v>
      </c>
      <c r="I40" s="489" t="s">
        <v>532</v>
      </c>
      <c r="J40" s="490"/>
    </row>
    <row r="41" spans="1:10" x14ac:dyDescent="0.25">
      <c r="A41" s="314" t="s">
        <v>630</v>
      </c>
      <c r="B41" s="285"/>
      <c r="C41" s="286"/>
      <c r="D41" s="514"/>
      <c r="E41" s="440" t="s">
        <v>594</v>
      </c>
      <c r="F41" s="495" t="s">
        <v>533</v>
      </c>
      <c r="G41" s="496"/>
      <c r="H41" s="530" t="s">
        <v>715</v>
      </c>
      <c r="I41" s="489" t="s">
        <v>534</v>
      </c>
      <c r="J41" s="490"/>
    </row>
    <row r="42" spans="1:10" x14ac:dyDescent="0.25">
      <c r="A42" s="314" t="s">
        <v>618</v>
      </c>
      <c r="B42" s="279"/>
      <c r="C42" s="286"/>
      <c r="D42" s="514"/>
      <c r="E42" s="440" t="s">
        <v>709</v>
      </c>
      <c r="F42" s="495" t="s">
        <v>535</v>
      </c>
      <c r="G42" s="496"/>
      <c r="H42" s="442" t="s">
        <v>702</v>
      </c>
      <c r="I42" s="489" t="s">
        <v>536</v>
      </c>
      <c r="J42" s="490"/>
    </row>
    <row r="43" spans="1:10" x14ac:dyDescent="0.25">
      <c r="A43" s="314"/>
      <c r="B43" s="279"/>
      <c r="C43" s="286"/>
      <c r="D43" s="514"/>
      <c r="E43" s="439" t="s">
        <v>711</v>
      </c>
      <c r="F43" s="495" t="s">
        <v>541</v>
      </c>
      <c r="G43" s="496"/>
      <c r="H43" s="442" t="s">
        <v>714</v>
      </c>
      <c r="I43" s="489" t="s">
        <v>544</v>
      </c>
      <c r="J43" s="490"/>
    </row>
    <row r="44" spans="1:10" x14ac:dyDescent="0.25">
      <c r="A44" s="314"/>
      <c r="B44" s="255"/>
      <c r="C44" s="286"/>
      <c r="D44" s="514"/>
      <c r="E44" s="439" t="s">
        <v>716</v>
      </c>
      <c r="F44" s="495" t="s">
        <v>542</v>
      </c>
      <c r="G44" s="496"/>
      <c r="H44" s="280" t="s">
        <v>557</v>
      </c>
      <c r="I44" s="489" t="s">
        <v>558</v>
      </c>
      <c r="J44" s="490"/>
    </row>
    <row r="45" spans="1:10" x14ac:dyDescent="0.25">
      <c r="A45" s="314"/>
      <c r="B45" s="335"/>
      <c r="C45" s="286"/>
      <c r="D45" s="514"/>
      <c r="E45" s="368"/>
      <c r="F45" s="495"/>
      <c r="G45" s="496"/>
      <c r="H45" s="322" t="s">
        <v>592</v>
      </c>
      <c r="I45" s="489" t="s">
        <v>577</v>
      </c>
      <c r="J45" s="490"/>
    </row>
    <row r="46" spans="1:10" x14ac:dyDescent="0.25">
      <c r="A46" s="314"/>
      <c r="B46" s="256"/>
      <c r="C46" s="336"/>
      <c r="D46" s="514"/>
      <c r="E46" s="417"/>
      <c r="F46" s="495"/>
      <c r="G46" s="496"/>
      <c r="H46" s="418" t="s">
        <v>698</v>
      </c>
      <c r="I46" s="489" t="s">
        <v>657</v>
      </c>
      <c r="J46" s="490"/>
    </row>
    <row r="47" spans="1:10" x14ac:dyDescent="0.25">
      <c r="A47" s="314"/>
      <c r="B47" s="256"/>
      <c r="C47" s="336"/>
      <c r="D47" s="514"/>
      <c r="E47" s="368"/>
      <c r="F47" s="495"/>
      <c r="G47" s="496"/>
      <c r="H47" s="322"/>
      <c r="I47" s="489"/>
      <c r="J47" s="490"/>
    </row>
    <row r="48" spans="1:10" x14ac:dyDescent="0.25">
      <c r="A48" s="316"/>
      <c r="B48" s="256"/>
      <c r="C48" s="336"/>
      <c r="D48" s="514"/>
      <c r="E48" s="332"/>
      <c r="F48" s="495"/>
      <c r="G48" s="496"/>
      <c r="H48" s="333"/>
      <c r="I48" s="489"/>
      <c r="J48" s="490"/>
    </row>
    <row r="49" spans="1:11" ht="15.75" thickBot="1" x14ac:dyDescent="0.3">
      <c r="A49" s="334"/>
      <c r="B49" s="324"/>
      <c r="C49" s="299"/>
      <c r="D49" s="515"/>
      <c r="E49" s="325"/>
      <c r="F49" s="493"/>
      <c r="G49" s="494"/>
      <c r="H49" s="326"/>
      <c r="I49" s="487"/>
      <c r="J49" s="488"/>
    </row>
    <row r="50" spans="1:11" ht="15.75" thickTop="1" x14ac:dyDescent="0.25">
      <c r="A50" s="242"/>
      <c r="B50" s="295" t="s">
        <v>508</v>
      </c>
      <c r="C50" s="296" t="s">
        <v>510</v>
      </c>
    </row>
    <row r="51" spans="1:11" x14ac:dyDescent="0.25">
      <c r="A51" s="242"/>
      <c r="H51" s="323"/>
      <c r="J51" s="257"/>
      <c r="K51" s="258"/>
    </row>
    <row r="52" spans="1:11" x14ac:dyDescent="0.25">
      <c r="J52" s="258"/>
      <c r="K52" s="258"/>
    </row>
    <row r="53" spans="1:11" x14ac:dyDescent="0.25">
      <c r="J53" s="258"/>
      <c r="K53" s="258"/>
    </row>
    <row r="54" spans="1:11" x14ac:dyDescent="0.25">
      <c r="J54" s="258"/>
      <c r="K54" s="258"/>
    </row>
    <row r="55" spans="1:11" x14ac:dyDescent="0.25">
      <c r="J55" s="258"/>
      <c r="K55" s="258"/>
    </row>
    <row r="56" spans="1:11" x14ac:dyDescent="0.25">
      <c r="J56" s="257"/>
    </row>
    <row r="62" spans="1:11" x14ac:dyDescent="0.25">
      <c r="E62" s="441"/>
    </row>
  </sheetData>
  <mergeCells count="57">
    <mergeCell ref="E23:G23"/>
    <mergeCell ref="H23:J23"/>
    <mergeCell ref="D37:D49"/>
    <mergeCell ref="A3:D22"/>
    <mergeCell ref="D24:D36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I24:J24"/>
    <mergeCell ref="I36:J36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F37:G37"/>
    <mergeCell ref="F49:G49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I37:J37"/>
    <mergeCell ref="I49:J49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</mergeCells>
  <phoneticPr fontId="53" type="noConversion"/>
  <printOptions horizontalCentered="1" verticalCentered="1"/>
  <pageMargins left="0.23622047244094491" right="0.23622047244094491" top="0.35433070866141736" bottom="0.35433070866141736" header="0" footer="0"/>
  <pageSetup paperSize="9" scale="60" orientation="landscape" horizontalDpi="4294967293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91ACE-CFEE-428E-A52C-F7A31B94F4A8}">
  <dimension ref="C3:E5"/>
  <sheetViews>
    <sheetView topLeftCell="A12" workbookViewId="0">
      <selection activeCell="F3" sqref="F3"/>
    </sheetView>
  </sheetViews>
  <sheetFormatPr defaultColWidth="16.7109375" defaultRowHeight="80.099999999999994" customHeight="1" x14ac:dyDescent="0.25"/>
  <sheetData>
    <row r="3" spans="3:5" ht="80.099999999999994" customHeight="1" x14ac:dyDescent="0.25">
      <c r="C3" s="358" t="s">
        <v>647</v>
      </c>
      <c r="D3" s="358" t="s">
        <v>648</v>
      </c>
      <c r="E3" s="358" t="s">
        <v>649</v>
      </c>
    </row>
    <row r="4" spans="3:5" ht="80.099999999999994" customHeight="1" x14ac:dyDescent="0.25">
      <c r="C4" s="358" t="s">
        <v>650</v>
      </c>
      <c r="D4" s="358" t="s">
        <v>651</v>
      </c>
      <c r="E4" s="358" t="s">
        <v>652</v>
      </c>
    </row>
    <row r="5" spans="3:5" ht="80.099999999999994" customHeight="1" x14ac:dyDescent="0.25">
      <c r="C5" s="358" t="s">
        <v>653</v>
      </c>
      <c r="D5" s="358" t="s">
        <v>654</v>
      </c>
      <c r="E5" s="358" t="s">
        <v>655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1"/>
  <sheetViews>
    <sheetView showGridLines="0" zoomScale="90" zoomScaleNormal="90" workbookViewId="0">
      <selection activeCell="B24" sqref="B24"/>
    </sheetView>
  </sheetViews>
  <sheetFormatPr defaultRowHeight="15" x14ac:dyDescent="0.25"/>
  <cols>
    <col min="1" max="1" width="9.28515625" customWidth="1"/>
    <col min="2" max="2" width="18.5703125" customWidth="1"/>
    <col min="3" max="3" width="78.140625" bestFit="1" customWidth="1"/>
  </cols>
  <sheetData>
    <row r="1" spans="1:10" x14ac:dyDescent="0.25">
      <c r="A1" s="196" t="s">
        <v>443</v>
      </c>
    </row>
    <row r="2" spans="1:10" x14ac:dyDescent="0.25">
      <c r="A2" s="197" t="s">
        <v>444</v>
      </c>
      <c r="B2" s="198"/>
      <c r="C2" s="198"/>
      <c r="D2" s="198"/>
      <c r="E2" s="198"/>
      <c r="F2" s="198"/>
      <c r="G2" s="198"/>
      <c r="H2" s="198"/>
      <c r="I2" s="198"/>
      <c r="J2" s="198"/>
    </row>
    <row r="3" spans="1:10" x14ac:dyDescent="0.25">
      <c r="A3" s="199" t="s">
        <v>445</v>
      </c>
      <c r="B3" s="199" t="s">
        <v>446</v>
      </c>
      <c r="C3" s="199" t="s">
        <v>447</v>
      </c>
      <c r="D3" s="198"/>
      <c r="E3" s="198"/>
      <c r="F3" s="198"/>
      <c r="G3" s="198"/>
      <c r="H3" s="198"/>
    </row>
    <row r="4" spans="1:10" x14ac:dyDescent="0.25">
      <c r="A4" s="200">
        <v>1</v>
      </c>
      <c r="B4" s="201" t="s">
        <v>448</v>
      </c>
      <c r="C4" s="201" t="s">
        <v>449</v>
      </c>
    </row>
    <row r="5" spans="1:10" x14ac:dyDescent="0.25">
      <c r="A5" s="200">
        <v>2</v>
      </c>
      <c r="B5" s="201" t="s">
        <v>450</v>
      </c>
      <c r="C5" s="201" t="s">
        <v>451</v>
      </c>
    </row>
    <row r="6" spans="1:10" x14ac:dyDescent="0.25">
      <c r="A6" s="200">
        <v>3</v>
      </c>
      <c r="B6" s="201" t="s">
        <v>452</v>
      </c>
      <c r="C6" s="201" t="s">
        <v>453</v>
      </c>
    </row>
    <row r="7" spans="1:10" x14ac:dyDescent="0.25">
      <c r="A7" s="200">
        <v>4</v>
      </c>
      <c r="B7" s="201" t="s">
        <v>454</v>
      </c>
      <c r="C7" s="201" t="s">
        <v>455</v>
      </c>
    </row>
    <row r="8" spans="1:10" x14ac:dyDescent="0.25">
      <c r="A8" s="163"/>
    </row>
    <row r="9" spans="1:10" x14ac:dyDescent="0.25">
      <c r="A9" s="202" t="s">
        <v>456</v>
      </c>
    </row>
    <row r="10" spans="1:10" x14ac:dyDescent="0.25">
      <c r="A10" s="525" t="s">
        <v>457</v>
      </c>
      <c r="B10" s="525"/>
      <c r="C10" s="525"/>
      <c r="D10" s="525"/>
      <c r="E10" s="525"/>
      <c r="F10" s="525"/>
      <c r="G10" s="525"/>
      <c r="H10" s="525"/>
      <c r="I10" s="525"/>
      <c r="J10" s="525"/>
    </row>
    <row r="11" spans="1:10" x14ac:dyDescent="0.25">
      <c r="A11" s="163"/>
    </row>
    <row r="12" spans="1:10" x14ac:dyDescent="0.25">
      <c r="A12" s="202" t="s">
        <v>458</v>
      </c>
    </row>
    <row r="13" spans="1:10" x14ac:dyDescent="0.25">
      <c r="A13" t="s">
        <v>459</v>
      </c>
    </row>
    <row r="14" spans="1:10" x14ac:dyDescent="0.25">
      <c r="A14" s="199" t="s">
        <v>445</v>
      </c>
      <c r="B14" s="199" t="s">
        <v>446</v>
      </c>
      <c r="C14" s="199" t="s">
        <v>447</v>
      </c>
    </row>
    <row r="15" spans="1:10" x14ac:dyDescent="0.25">
      <c r="A15" s="201" t="s">
        <v>460</v>
      </c>
      <c r="B15" s="201" t="s">
        <v>461</v>
      </c>
      <c r="C15" s="201" t="s">
        <v>462</v>
      </c>
    </row>
    <row r="16" spans="1:10" x14ac:dyDescent="0.25">
      <c r="A16" s="201" t="s">
        <v>463</v>
      </c>
      <c r="B16" s="201" t="s">
        <v>464</v>
      </c>
      <c r="C16" s="201" t="s">
        <v>465</v>
      </c>
    </row>
    <row r="17" spans="1:3" x14ac:dyDescent="0.25">
      <c r="A17" s="201" t="s">
        <v>466</v>
      </c>
      <c r="B17" s="201" t="s">
        <v>467</v>
      </c>
      <c r="C17" s="201" t="s">
        <v>468</v>
      </c>
    </row>
    <row r="18" spans="1:3" x14ac:dyDescent="0.25">
      <c r="A18" s="201" t="s">
        <v>469</v>
      </c>
      <c r="B18" s="201" t="s">
        <v>470</v>
      </c>
      <c r="C18" s="201" t="s">
        <v>471</v>
      </c>
    </row>
    <row r="19" spans="1:3" x14ac:dyDescent="0.25">
      <c r="A19" s="204"/>
      <c r="B19" s="205"/>
      <c r="C19" s="205" t="s">
        <v>472</v>
      </c>
    </row>
    <row r="20" spans="1:3" x14ac:dyDescent="0.25">
      <c r="A20" s="202" t="s">
        <v>473</v>
      </c>
    </row>
    <row r="21" spans="1:3" x14ac:dyDescent="0.25">
      <c r="A21" s="203" t="s">
        <v>474</v>
      </c>
    </row>
  </sheetData>
  <mergeCells count="1">
    <mergeCell ref="A10:J10"/>
  </mergeCells>
  <pageMargins left="0.7" right="0.7" top="0.75" bottom="0.75" header="0.3" footer="0.3"/>
  <pageSetup orientation="portrait" horizontalDpi="4294967292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582F9-C58F-4CDC-9BE2-09052B6E5007}">
  <sheetPr>
    <pageSetUpPr fitToPage="1"/>
  </sheetPr>
  <dimension ref="A1:X78"/>
  <sheetViews>
    <sheetView showGridLines="0" topLeftCell="A31" zoomScale="70" zoomScaleNormal="70" zoomScaleSheetLayoutView="85" workbookViewId="0">
      <selection activeCell="E9" sqref="E9"/>
    </sheetView>
  </sheetViews>
  <sheetFormatPr defaultColWidth="7.85546875" defaultRowHeight="15.75" x14ac:dyDescent="0.25"/>
  <cols>
    <col min="1" max="1" width="1.7109375" style="594" customWidth="1"/>
    <col min="2" max="2" width="31.140625" style="635" customWidth="1"/>
    <col min="3" max="3" width="37" style="594" customWidth="1"/>
    <col min="4" max="4" width="42.7109375" style="594" customWidth="1"/>
    <col min="5" max="5" width="30" style="594" customWidth="1"/>
    <col min="6" max="6" width="18.7109375" style="688" bestFit="1" customWidth="1"/>
    <col min="7" max="7" width="12.140625" style="688" customWidth="1"/>
    <col min="8" max="8" width="12.7109375" style="594" customWidth="1"/>
    <col min="9" max="9" width="15.85546875" style="594" bestFit="1" customWidth="1"/>
    <col min="10" max="10" width="17.85546875" style="594" customWidth="1"/>
    <col min="11" max="12" width="16.140625" style="594" customWidth="1"/>
    <col min="13" max="13" width="15.42578125" style="594" customWidth="1"/>
    <col min="14" max="14" width="20.28515625" style="594" bestFit="1" customWidth="1"/>
    <col min="15" max="15" width="43.28515625" style="594" customWidth="1"/>
    <col min="16" max="16" width="8.7109375" style="594" bestFit="1" customWidth="1"/>
    <col min="17" max="17" width="10.85546875" style="594" bestFit="1" customWidth="1"/>
    <col min="18" max="18" width="11.140625" style="595" bestFit="1" customWidth="1"/>
    <col min="19" max="19" width="11.140625" style="860" customWidth="1"/>
    <col min="20" max="20" width="18.28515625" style="532" bestFit="1" customWidth="1"/>
    <col min="21" max="21" width="18.85546875" style="595" bestFit="1" customWidth="1"/>
    <col min="22" max="22" width="10.5703125" style="594" bestFit="1" customWidth="1"/>
    <col min="23" max="24" width="7.85546875" style="594" customWidth="1"/>
    <col min="25" max="25" width="7.7109375" style="594" customWidth="1"/>
    <col min="26" max="16384" width="7.85546875" style="594"/>
  </cols>
  <sheetData>
    <row r="1" spans="2:24" ht="28.5" customHeight="1" x14ac:dyDescent="0.25">
      <c r="B1" s="593" t="s">
        <v>805</v>
      </c>
      <c r="C1" s="593"/>
      <c r="D1" s="593"/>
      <c r="E1" s="593"/>
      <c r="F1" s="593"/>
      <c r="G1" s="593"/>
      <c r="H1" s="593"/>
      <c r="I1" s="593"/>
      <c r="J1" s="593"/>
      <c r="K1" s="593"/>
      <c r="L1" s="593"/>
      <c r="M1" s="593"/>
      <c r="N1" s="593"/>
    </row>
    <row r="2" spans="2:24" ht="28.5" customHeight="1" x14ac:dyDescent="0.25">
      <c r="B2" s="593"/>
      <c r="C2" s="593"/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</row>
    <row r="3" spans="2:24" x14ac:dyDescent="0.25">
      <c r="B3" s="596"/>
      <c r="C3" s="596"/>
      <c r="D3" s="596"/>
      <c r="E3" s="596"/>
      <c r="F3" s="596"/>
      <c r="G3" s="596"/>
      <c r="H3" s="596"/>
      <c r="I3" s="596"/>
      <c r="J3" s="596"/>
      <c r="K3" s="597" t="s">
        <v>729</v>
      </c>
      <c r="L3" s="597"/>
      <c r="M3" s="597"/>
      <c r="N3" s="597"/>
    </row>
    <row r="4" spans="2:24" ht="33.6" customHeight="1" x14ac:dyDescent="0.25">
      <c r="B4" s="821"/>
      <c r="C4" s="822"/>
      <c r="D4" s="822"/>
      <c r="E4" s="823" t="s">
        <v>730</v>
      </c>
      <c r="F4" s="824"/>
      <c r="G4" s="825"/>
      <c r="H4" s="823" t="s">
        <v>806</v>
      </c>
      <c r="I4" s="824"/>
      <c r="J4" s="824"/>
      <c r="K4" s="825"/>
      <c r="L4" s="826" t="s">
        <v>732</v>
      </c>
      <c r="M4" s="826"/>
      <c r="N4" s="826"/>
      <c r="O4" s="598" t="s">
        <v>957</v>
      </c>
      <c r="P4" s="598"/>
      <c r="Q4" s="599">
        <v>1.2</v>
      </c>
      <c r="R4" s="600">
        <v>1.2</v>
      </c>
      <c r="S4" s="861"/>
      <c r="T4" s="827"/>
      <c r="U4" s="601" t="s">
        <v>731</v>
      </c>
      <c r="V4" s="601"/>
      <c r="W4" s="601"/>
      <c r="X4" s="601"/>
    </row>
    <row r="5" spans="2:24" ht="33.6" customHeight="1" x14ac:dyDescent="0.25">
      <c r="B5" s="821"/>
      <c r="C5" s="822"/>
      <c r="D5" s="822"/>
      <c r="E5" s="828"/>
      <c r="F5" s="829"/>
      <c r="G5" s="830"/>
      <c r="H5" s="828"/>
      <c r="I5" s="829"/>
      <c r="J5" s="829"/>
      <c r="K5" s="830"/>
      <c r="L5" s="826"/>
      <c r="M5" s="826"/>
      <c r="N5" s="826"/>
      <c r="O5" s="602" t="s">
        <v>956</v>
      </c>
      <c r="P5" s="603"/>
      <c r="Q5" s="604">
        <v>1</v>
      </c>
      <c r="R5" s="605">
        <v>1.2</v>
      </c>
      <c r="S5" s="862"/>
      <c r="U5" s="601" t="s">
        <v>806</v>
      </c>
      <c r="V5" s="601"/>
      <c r="W5" s="601"/>
      <c r="X5" s="601"/>
    </row>
    <row r="6" spans="2:24" ht="33.6" customHeight="1" x14ac:dyDescent="0.25">
      <c r="B6" s="831"/>
      <c r="C6" s="832"/>
      <c r="D6" s="832"/>
      <c r="E6" s="823" t="s">
        <v>733</v>
      </c>
      <c r="F6" s="824"/>
      <c r="G6" s="825"/>
      <c r="H6" s="833">
        <f>N52</f>
        <v>0.1</v>
      </c>
      <c r="I6" s="834"/>
      <c r="J6" s="834"/>
      <c r="K6" s="835"/>
      <c r="L6" s="836">
        <f>COUNTA(F14:F33)</f>
        <v>18</v>
      </c>
      <c r="M6" s="836"/>
      <c r="N6" s="836"/>
      <c r="O6" s="607" t="s">
        <v>955</v>
      </c>
      <c r="P6" s="608"/>
      <c r="Q6" s="609">
        <v>1</v>
      </c>
      <c r="R6" s="610">
        <v>1</v>
      </c>
      <c r="S6" s="862"/>
      <c r="T6" s="872" t="s">
        <v>807</v>
      </c>
      <c r="U6" s="611"/>
      <c r="V6" s="595"/>
    </row>
    <row r="7" spans="2:24" ht="33.6" customHeight="1" x14ac:dyDescent="0.25">
      <c r="B7" s="831"/>
      <c r="C7" s="822"/>
      <c r="D7" s="822"/>
      <c r="E7" s="828"/>
      <c r="F7" s="829"/>
      <c r="G7" s="830"/>
      <c r="H7" s="837"/>
      <c r="I7" s="838"/>
      <c r="J7" s="838"/>
      <c r="K7" s="839"/>
      <c r="L7" s="836"/>
      <c r="M7" s="836"/>
      <c r="N7" s="836"/>
      <c r="O7" s="612" t="s">
        <v>954</v>
      </c>
      <c r="P7" s="613"/>
      <c r="Q7" s="614">
        <v>0.7</v>
      </c>
      <c r="R7" s="615">
        <v>1</v>
      </c>
      <c r="S7" s="863"/>
      <c r="T7" s="872" t="s">
        <v>808</v>
      </c>
      <c r="U7" s="532"/>
      <c r="V7" s="595"/>
    </row>
    <row r="8" spans="2:24" ht="33.6" customHeight="1" x14ac:dyDescent="0.25">
      <c r="B8" s="831"/>
      <c r="C8" s="822"/>
      <c r="D8" s="822"/>
      <c r="E8" s="840" t="s">
        <v>734</v>
      </c>
      <c r="F8" s="841"/>
      <c r="G8" s="842"/>
      <c r="H8" s="843" t="str">
        <f>N53</f>
        <v>Need Development</v>
      </c>
      <c r="I8" s="844"/>
      <c r="J8" s="844"/>
      <c r="K8" s="845"/>
      <c r="L8" s="836"/>
      <c r="M8" s="836"/>
      <c r="N8" s="836"/>
      <c r="O8" s="616" t="s">
        <v>953</v>
      </c>
      <c r="P8" s="617"/>
      <c r="Q8" s="533">
        <v>0</v>
      </c>
      <c r="R8" s="534">
        <v>0.7</v>
      </c>
      <c r="S8" s="624"/>
      <c r="T8" s="872" t="s">
        <v>809</v>
      </c>
      <c r="U8" s="595" t="s">
        <v>755</v>
      </c>
      <c r="V8" s="594" t="s">
        <v>756</v>
      </c>
    </row>
    <row r="9" spans="2:24" ht="12.75" customHeight="1" x14ac:dyDescent="0.25">
      <c r="B9" s="601"/>
      <c r="C9" s="601"/>
      <c r="D9" s="618"/>
      <c r="E9" s="619"/>
      <c r="F9" s="619"/>
      <c r="G9" s="619"/>
      <c r="H9" s="619"/>
      <c r="I9" s="619"/>
      <c r="J9" s="620"/>
      <c r="K9" s="621"/>
      <c r="L9" s="622"/>
      <c r="M9" s="623"/>
      <c r="N9" s="624"/>
      <c r="T9" s="532" t="s">
        <v>810</v>
      </c>
      <c r="U9" s="595" t="s">
        <v>761</v>
      </c>
      <c r="V9" s="594" t="s">
        <v>811</v>
      </c>
    </row>
    <row r="10" spans="2:24" ht="21" customHeight="1" x14ac:dyDescent="0.25">
      <c r="B10" s="625" t="s">
        <v>831</v>
      </c>
      <c r="C10" s="601" t="s">
        <v>813</v>
      </c>
      <c r="D10" s="618"/>
      <c r="E10" s="619"/>
      <c r="F10" s="619"/>
      <c r="G10" s="619"/>
      <c r="H10" s="619"/>
      <c r="I10" s="619"/>
      <c r="J10" s="620"/>
      <c r="K10" s="621"/>
      <c r="L10" s="622"/>
      <c r="M10" s="623"/>
      <c r="N10" s="624"/>
      <c r="T10" s="532" t="s">
        <v>812</v>
      </c>
      <c r="U10" s="595" t="s">
        <v>765</v>
      </c>
    </row>
    <row r="11" spans="2:24" ht="14.25" customHeight="1" thickBot="1" x14ac:dyDescent="0.3">
      <c r="B11" s="626"/>
      <c r="C11" s="601"/>
      <c r="D11" s="618"/>
      <c r="E11" s="619"/>
      <c r="F11" s="619"/>
      <c r="G11" s="619"/>
      <c r="H11" s="619"/>
      <c r="I11" s="619"/>
      <c r="J11" s="620"/>
      <c r="K11" s="621"/>
      <c r="L11" s="622"/>
      <c r="M11" s="623"/>
      <c r="N11" s="624"/>
      <c r="T11" s="532" t="s">
        <v>814</v>
      </c>
      <c r="U11" s="595" t="s">
        <v>815</v>
      </c>
    </row>
    <row r="12" spans="2:24" s="595" customFormat="1" x14ac:dyDescent="0.25">
      <c r="B12" s="627" t="s">
        <v>735</v>
      </c>
      <c r="C12" s="628" t="s">
        <v>736</v>
      </c>
      <c r="D12" s="628" t="s">
        <v>816</v>
      </c>
      <c r="E12" s="628" t="s">
        <v>738</v>
      </c>
      <c r="F12" s="628" t="s">
        <v>739</v>
      </c>
      <c r="G12" s="628" t="s">
        <v>740</v>
      </c>
      <c r="H12" s="629" t="s">
        <v>741</v>
      </c>
      <c r="I12" s="628" t="s">
        <v>817</v>
      </c>
      <c r="J12" s="630" t="s">
        <v>742</v>
      </c>
      <c r="K12" s="629" t="s">
        <v>743</v>
      </c>
      <c r="L12" s="629" t="s">
        <v>744</v>
      </c>
      <c r="M12" s="629" t="s">
        <v>473</v>
      </c>
      <c r="N12" s="629" t="s">
        <v>745</v>
      </c>
      <c r="O12" s="846" t="s">
        <v>952</v>
      </c>
      <c r="P12" s="724"/>
      <c r="Q12" s="724"/>
      <c r="R12" s="725"/>
      <c r="S12" s="864"/>
      <c r="T12" s="535" t="s">
        <v>818</v>
      </c>
      <c r="U12" s="595" t="s">
        <v>819</v>
      </c>
    </row>
    <row r="13" spans="2:24" s="595" customFormat="1" ht="16.5" thickBot="1" x14ac:dyDescent="0.3">
      <c r="B13" s="631"/>
      <c r="C13" s="632"/>
      <c r="D13" s="632"/>
      <c r="E13" s="632"/>
      <c r="F13" s="632"/>
      <c r="G13" s="632"/>
      <c r="H13" s="633" t="s">
        <v>746</v>
      </c>
      <c r="I13" s="632"/>
      <c r="J13" s="634" t="s">
        <v>747</v>
      </c>
      <c r="K13" s="633" t="s">
        <v>748</v>
      </c>
      <c r="L13" s="633" t="s">
        <v>749</v>
      </c>
      <c r="M13" s="633" t="s">
        <v>750</v>
      </c>
      <c r="N13" s="633" t="s">
        <v>751</v>
      </c>
      <c r="O13" s="847"/>
      <c r="P13" s="851"/>
      <c r="Q13" s="851"/>
      <c r="R13" s="729"/>
      <c r="S13" s="864"/>
      <c r="T13" s="538" t="s">
        <v>820</v>
      </c>
    </row>
    <row r="14" spans="2:24" ht="48" customHeight="1" x14ac:dyDescent="0.25">
      <c r="B14" s="637" t="s">
        <v>752</v>
      </c>
      <c r="C14" s="638" t="s">
        <v>753</v>
      </c>
      <c r="D14" s="639" t="s">
        <v>754</v>
      </c>
      <c r="E14" s="640" t="s">
        <v>821</v>
      </c>
      <c r="F14" s="641" t="s">
        <v>755</v>
      </c>
      <c r="G14" s="641" t="s">
        <v>756</v>
      </c>
      <c r="H14" s="536">
        <v>0.1</v>
      </c>
      <c r="I14" s="536" t="s">
        <v>951</v>
      </c>
      <c r="J14" s="642">
        <f>HLOOKUP(B10,'Database Corp.'!B2:N3,2,0)</f>
        <v>373892.32478734234</v>
      </c>
      <c r="K14" s="642">
        <f>HLOOKUP(B10,'Database Corp.'!B2:N4,3,0)</f>
        <v>0</v>
      </c>
      <c r="L14" s="642">
        <f>IF(F14="Maximize",K14-J14,IF(F14="Minimize",J14-K14,K14-J14))</f>
        <v>-373892.32478734234</v>
      </c>
      <c r="M14" s="537">
        <f t="shared" ref="M14:M50" si="0">IFERROR(IF(AND(F14="Maximize",G14="Unlock"),IF(((K14-J14)/ABS(J14))+1&lt;0,0,((K14-J14)/ABS(J14))+1),IF(AND(F14="Maximize",G14="Lock"),IF(((K14-J14)/ABS(J14))+1&lt;0,0,IF(((K14-J14)/ABS(J14))+1&gt;$N$4,$N$4,((K14-J14)/ABS(J14))+1)),IF(AND(F14="Minimize",G14="Unlock"),IF(((J14-K14)/ABS(J14))+1&lt;0,0,((J14-K14)/ABS(J14))+1),IF(AND(F14="Minimize",G14="Lock"),IF(((J14-K14)/ABS(J14))+1&lt;0,0,IF(((J14-K14)/ABS(J14))+1&gt;$N$4,$N$4,((J14-K14)/ABS(J14))+1)),IF(F14="Min to Zero",IF(K14&gt;J14,0,IF(K14&lt;J14,0,100%)),IF(F14="Stabilize to Target",IF(K14-J14=0,100%,IF(ABS(K14-J14)&gt;=ABS(J14),0,ABS(IF(K14&gt;J14,1-((K14-J14)/J14),IF(K14&lt;J14,1-((J14-ABS(K14))/J14),0))))),IF(F14="Stabilize to Zero",IF(AND(K14&lt;=J14,K14&gt;=-J14),ABS(IF(K14&gt;J14,K14-J14,IF(K14&lt;J14,J14-ABS(K14),0)))/ABS(J14),0)))))))),0)</f>
        <v>0</v>
      </c>
      <c r="N14" s="850">
        <f t="shared" ref="N14:N19" si="1">M14*H14</f>
        <v>0</v>
      </c>
      <c r="O14" s="852"/>
      <c r="P14" s="853"/>
      <c r="Q14" s="853"/>
      <c r="R14" s="854"/>
      <c r="S14" s="865"/>
      <c r="T14" s="538" t="s">
        <v>823</v>
      </c>
      <c r="U14" s="538"/>
    </row>
    <row r="15" spans="2:24" ht="62.25" customHeight="1" x14ac:dyDescent="0.25">
      <c r="B15" s="644"/>
      <c r="C15" s="645" t="s">
        <v>757</v>
      </c>
      <c r="D15" s="646" t="s">
        <v>824</v>
      </c>
      <c r="E15" s="640" t="s">
        <v>825</v>
      </c>
      <c r="F15" s="641" t="s">
        <v>755</v>
      </c>
      <c r="G15" s="641" t="s">
        <v>756</v>
      </c>
      <c r="H15" s="539">
        <v>0.05</v>
      </c>
      <c r="I15" s="536" t="s">
        <v>951</v>
      </c>
      <c r="J15" s="647">
        <f>HLOOKUP(B10,'Database Corp.'!B11:N12,2,0)</f>
        <v>67779.093473017725</v>
      </c>
      <c r="K15" s="648">
        <f>HLOOKUP(B10,'Database Corp.'!B11:N13,3,0)</f>
        <v>0</v>
      </c>
      <c r="L15" s="540">
        <f t="shared" ref="L15" si="2">IF(F15="Maximize",K15-J15,IF(F15="Minimize",J15-K15,K15-J15))</f>
        <v>-67779.093473017725</v>
      </c>
      <c r="M15" s="537">
        <f t="shared" si="0"/>
        <v>0</v>
      </c>
      <c r="N15" s="848">
        <f t="shared" si="1"/>
        <v>0</v>
      </c>
      <c r="O15" s="855"/>
      <c r="P15" s="849"/>
      <c r="Q15" s="849"/>
      <c r="R15" s="856"/>
      <c r="S15" s="865"/>
      <c r="T15" s="538" t="s">
        <v>826</v>
      </c>
      <c r="U15" s="538"/>
    </row>
    <row r="16" spans="2:24" ht="33" customHeight="1" x14ac:dyDescent="0.25">
      <c r="B16" s="644"/>
      <c r="C16" s="649"/>
      <c r="D16" s="639" t="s">
        <v>827</v>
      </c>
      <c r="E16" s="640" t="s">
        <v>759</v>
      </c>
      <c r="F16" s="641" t="s">
        <v>755</v>
      </c>
      <c r="G16" s="641" t="s">
        <v>756</v>
      </c>
      <c r="H16" s="536">
        <v>0.1</v>
      </c>
      <c r="I16" s="536" t="s">
        <v>951</v>
      </c>
      <c r="J16" s="642">
        <f>HLOOKUP(B10,'Database Corp.'!B20:N21,2,0)</f>
        <v>19460.617260740386</v>
      </c>
      <c r="K16" s="642">
        <f>HLOOKUP(B10,'Database Corp.'!B20:N22,3,0)</f>
        <v>0</v>
      </c>
      <c r="L16" s="642">
        <f>IF(F16="Maximize",K16-J16,IF(F16="Minimize",J16-K16,K16-J16))</f>
        <v>-19460.617260740386</v>
      </c>
      <c r="M16" s="537">
        <f t="shared" si="0"/>
        <v>0</v>
      </c>
      <c r="N16" s="848">
        <f t="shared" si="1"/>
        <v>0</v>
      </c>
      <c r="O16" s="855"/>
      <c r="P16" s="849"/>
      <c r="Q16" s="849"/>
      <c r="R16" s="856"/>
      <c r="S16" s="865"/>
      <c r="T16" s="538" t="s">
        <v>828</v>
      </c>
      <c r="U16" s="538"/>
    </row>
    <row r="17" spans="2:21" ht="42.75" customHeight="1" x14ac:dyDescent="0.25">
      <c r="B17" s="644"/>
      <c r="C17" s="650" t="s">
        <v>760</v>
      </c>
      <c r="D17" s="646" t="s">
        <v>829</v>
      </c>
      <c r="E17" s="640" t="s">
        <v>821</v>
      </c>
      <c r="F17" s="641" t="s">
        <v>761</v>
      </c>
      <c r="G17" s="641" t="s">
        <v>756</v>
      </c>
      <c r="H17" s="539">
        <v>0.05</v>
      </c>
      <c r="I17" s="539" t="s">
        <v>830</v>
      </c>
      <c r="J17" s="651">
        <f>HLOOKUP(B10,'Database Corp.'!B29:N30,2,0)</f>
        <v>7.4999999999999983E-2</v>
      </c>
      <c r="K17" s="651">
        <f>HLOOKUP(B10,'Database Corp.'!B29:N31,3,0)</f>
        <v>0</v>
      </c>
      <c r="L17" s="541">
        <f t="shared" ref="L17" si="3">IF(F17="Maximize",K17-J17,IF(F17="Minimize",J17-K17,K17-J17))</f>
        <v>7.4999999999999983E-2</v>
      </c>
      <c r="M17" s="537">
        <f t="shared" si="0"/>
        <v>0</v>
      </c>
      <c r="N17" s="848">
        <f t="shared" si="1"/>
        <v>0</v>
      </c>
      <c r="O17" s="855"/>
      <c r="P17" s="849"/>
      <c r="Q17" s="849"/>
      <c r="R17" s="856"/>
      <c r="S17" s="865"/>
      <c r="T17" s="538" t="s">
        <v>831</v>
      </c>
      <c r="U17" s="538"/>
    </row>
    <row r="18" spans="2:21" ht="30" customHeight="1" x14ac:dyDescent="0.25">
      <c r="B18" s="644"/>
      <c r="C18" s="652"/>
      <c r="D18" s="639" t="s">
        <v>832</v>
      </c>
      <c r="E18" s="640" t="s">
        <v>759</v>
      </c>
      <c r="F18" s="641" t="s">
        <v>761</v>
      </c>
      <c r="G18" s="641" t="s">
        <v>756</v>
      </c>
      <c r="H18" s="536">
        <v>0.05</v>
      </c>
      <c r="I18" s="536" t="s">
        <v>830</v>
      </c>
      <c r="J18" s="653">
        <f>HLOOKUP(B10,'Database Corp.'!B37:N38,2,0)</f>
        <v>0.94999999999999984</v>
      </c>
      <c r="K18" s="653" t="e">
        <f>HLOOKUP(B10,'Database Corp.'!B37:N39,3,0)</f>
        <v>#DIV/0!</v>
      </c>
      <c r="L18" s="653" t="e">
        <f>IF(F18="Maximize",K18-J18,IF(F18="Minimize",J18-K18,K18-J18))</f>
        <v>#DIV/0!</v>
      </c>
      <c r="M18" s="537">
        <f t="shared" si="0"/>
        <v>0</v>
      </c>
      <c r="N18" s="848">
        <f t="shared" si="1"/>
        <v>0</v>
      </c>
      <c r="O18" s="855"/>
      <c r="P18" s="849"/>
      <c r="Q18" s="849"/>
      <c r="R18" s="856"/>
      <c r="S18" s="865"/>
      <c r="T18" s="538"/>
      <c r="U18" s="538"/>
    </row>
    <row r="19" spans="2:21" ht="39.75" customHeight="1" x14ac:dyDescent="0.25">
      <c r="B19" s="644"/>
      <c r="C19" s="654"/>
      <c r="D19" s="655" t="s">
        <v>833</v>
      </c>
      <c r="E19" s="656" t="s">
        <v>834</v>
      </c>
      <c r="F19" s="641" t="s">
        <v>761</v>
      </c>
      <c r="G19" s="641" t="s">
        <v>756</v>
      </c>
      <c r="H19" s="542">
        <v>0.04</v>
      </c>
      <c r="I19" s="542" t="s">
        <v>830</v>
      </c>
      <c r="J19" s="657">
        <f>HLOOKUP(B10,'Database Corp.'!B44:N45,2,0)</f>
        <v>1.1999999999999999E-2</v>
      </c>
      <c r="K19" s="657" t="e">
        <f>HLOOKUP(B10,'Database Corp.'!B44:N46,3,0)</f>
        <v>#DIV/0!</v>
      </c>
      <c r="L19" s="658" t="e">
        <f t="shared" ref="L19" si="4">IF(F19="Maximize",K19-J19,IF(F19="Minimize",J19-K19,K19-J19))</f>
        <v>#DIV/0!</v>
      </c>
      <c r="M19" s="537">
        <f t="shared" si="0"/>
        <v>0</v>
      </c>
      <c r="N19" s="848">
        <f t="shared" si="1"/>
        <v>0</v>
      </c>
      <c r="O19" s="855"/>
      <c r="P19" s="849"/>
      <c r="Q19" s="849"/>
      <c r="R19" s="856"/>
      <c r="S19" s="865"/>
      <c r="U19" s="538"/>
    </row>
    <row r="20" spans="2:21" x14ac:dyDescent="0.25">
      <c r="B20" s="644"/>
      <c r="C20" s="543" t="s">
        <v>762</v>
      </c>
      <c r="D20" s="543"/>
      <c r="E20" s="543"/>
      <c r="F20" s="543"/>
      <c r="G20" s="543"/>
      <c r="H20" s="544">
        <f>SUM(H14:H19)</f>
        <v>0.38999999999999996</v>
      </c>
      <c r="I20" s="544"/>
      <c r="J20" s="545"/>
      <c r="K20" s="545"/>
      <c r="L20" s="545"/>
      <c r="M20" s="545"/>
      <c r="N20" s="848">
        <f>SUM(N14:N19)</f>
        <v>0</v>
      </c>
      <c r="O20" s="855"/>
      <c r="P20" s="849"/>
      <c r="Q20" s="849"/>
      <c r="R20" s="856"/>
      <c r="S20" s="865"/>
    </row>
    <row r="21" spans="2:21" ht="40.5" customHeight="1" x14ac:dyDescent="0.25">
      <c r="B21" s="659" t="s">
        <v>546</v>
      </c>
      <c r="C21" s="660" t="s">
        <v>763</v>
      </c>
      <c r="D21" s="639" t="s">
        <v>835</v>
      </c>
      <c r="E21" s="640" t="s">
        <v>836</v>
      </c>
      <c r="F21" s="641" t="s">
        <v>755</v>
      </c>
      <c r="G21" s="641" t="s">
        <v>756</v>
      </c>
      <c r="H21" s="536">
        <v>0.02</v>
      </c>
      <c r="I21" s="536" t="s">
        <v>830</v>
      </c>
      <c r="J21" s="653">
        <v>1</v>
      </c>
      <c r="K21" s="653" t="s">
        <v>837</v>
      </c>
      <c r="L21" s="653" t="e">
        <f t="shared" ref="L21:L27" si="5">IF(F21="Maximize",K21-J21,IF(F21="Minimize",J21-K21,K21-J21))</f>
        <v>#VALUE!</v>
      </c>
      <c r="M21" s="537">
        <f t="shared" si="0"/>
        <v>0</v>
      </c>
      <c r="N21" s="848">
        <f t="shared" ref="N21:N27" si="6">M21*H21</f>
        <v>0</v>
      </c>
      <c r="O21" s="855"/>
      <c r="P21" s="849"/>
      <c r="Q21" s="849"/>
      <c r="R21" s="856"/>
      <c r="S21" s="865"/>
    </row>
    <row r="22" spans="2:21" ht="40.5" customHeight="1" x14ac:dyDescent="0.25">
      <c r="B22" s="659"/>
      <c r="C22" s="660"/>
      <c r="D22" s="646" t="s">
        <v>838</v>
      </c>
      <c r="E22" s="640" t="s">
        <v>836</v>
      </c>
      <c r="F22" s="641" t="s">
        <v>755</v>
      </c>
      <c r="G22" s="641" t="s">
        <v>756</v>
      </c>
      <c r="H22" s="539">
        <v>0.02</v>
      </c>
      <c r="I22" s="536" t="s">
        <v>839</v>
      </c>
      <c r="J22" s="547">
        <v>4</v>
      </c>
      <c r="K22" s="661" t="s">
        <v>837</v>
      </c>
      <c r="L22" s="540" t="e">
        <f t="shared" si="5"/>
        <v>#VALUE!</v>
      </c>
      <c r="M22" s="537">
        <f t="shared" si="0"/>
        <v>0</v>
      </c>
      <c r="N22" s="848">
        <f t="shared" si="6"/>
        <v>0</v>
      </c>
      <c r="O22" s="855"/>
      <c r="P22" s="849"/>
      <c r="Q22" s="849"/>
      <c r="R22" s="856"/>
      <c r="S22" s="865"/>
    </row>
    <row r="23" spans="2:21" ht="58.5" customHeight="1" x14ac:dyDescent="0.25">
      <c r="B23" s="659"/>
      <c r="C23" s="649"/>
      <c r="D23" s="646" t="s">
        <v>764</v>
      </c>
      <c r="E23" s="640" t="s">
        <v>840</v>
      </c>
      <c r="F23" s="641" t="s">
        <v>765</v>
      </c>
      <c r="G23" s="641" t="s">
        <v>756</v>
      </c>
      <c r="H23" s="539">
        <v>0.01</v>
      </c>
      <c r="I23" s="536" t="s">
        <v>841</v>
      </c>
      <c r="J23" s="547">
        <f>HLOOKUP(B10,'Database Corp.'!B52:N53,2,0)</f>
        <v>0</v>
      </c>
      <c r="K23" s="661">
        <v>0</v>
      </c>
      <c r="L23" s="540">
        <f t="shared" si="5"/>
        <v>0</v>
      </c>
      <c r="M23" s="537">
        <f t="shared" si="0"/>
        <v>1</v>
      </c>
      <c r="N23" s="848">
        <f t="shared" si="6"/>
        <v>0.01</v>
      </c>
      <c r="O23" s="855"/>
      <c r="P23" s="849"/>
      <c r="Q23" s="849"/>
      <c r="R23" s="856"/>
      <c r="S23" s="865"/>
    </row>
    <row r="24" spans="2:21" ht="40.5" customHeight="1" x14ac:dyDescent="0.25">
      <c r="B24" s="659"/>
      <c r="C24" s="662" t="s">
        <v>766</v>
      </c>
      <c r="D24" s="646" t="s">
        <v>767</v>
      </c>
      <c r="E24" s="640" t="s">
        <v>842</v>
      </c>
      <c r="F24" s="641" t="s">
        <v>755</v>
      </c>
      <c r="G24" s="641" t="s">
        <v>756</v>
      </c>
      <c r="H24" s="539">
        <v>0.02</v>
      </c>
      <c r="I24" s="536">
        <v>0.05</v>
      </c>
      <c r="J24" s="663">
        <v>0.75</v>
      </c>
      <c r="K24" s="548" t="s">
        <v>837</v>
      </c>
      <c r="L24" s="548" t="e">
        <f t="shared" si="5"/>
        <v>#VALUE!</v>
      </c>
      <c r="M24" s="537">
        <f t="shared" si="0"/>
        <v>0</v>
      </c>
      <c r="N24" s="848">
        <f t="shared" si="6"/>
        <v>0</v>
      </c>
      <c r="O24" s="855"/>
      <c r="P24" s="849"/>
      <c r="Q24" s="849"/>
      <c r="R24" s="856"/>
      <c r="S24" s="865"/>
    </row>
    <row r="25" spans="2:21" ht="40.5" customHeight="1" x14ac:dyDescent="0.25">
      <c r="B25" s="659"/>
      <c r="C25" s="650" t="s">
        <v>768</v>
      </c>
      <c r="D25" s="655" t="s">
        <v>843</v>
      </c>
      <c r="E25" s="640" t="s">
        <v>844</v>
      </c>
      <c r="F25" s="641" t="s">
        <v>755</v>
      </c>
      <c r="G25" s="641" t="s">
        <v>756</v>
      </c>
      <c r="H25" s="542">
        <v>0.02</v>
      </c>
      <c r="I25" s="536" t="s">
        <v>845</v>
      </c>
      <c r="J25" s="547">
        <v>8</v>
      </c>
      <c r="K25" s="547">
        <f>HLOOKUP(B10,'Database Corp.'!A112:N114,2,0)</f>
        <v>0</v>
      </c>
      <c r="L25" s="664">
        <f t="shared" si="5"/>
        <v>-8</v>
      </c>
      <c r="M25" s="537">
        <f t="shared" si="0"/>
        <v>0</v>
      </c>
      <c r="N25" s="848">
        <f t="shared" si="6"/>
        <v>0</v>
      </c>
      <c r="O25" s="855"/>
      <c r="P25" s="849"/>
      <c r="Q25" s="849"/>
      <c r="R25" s="856"/>
      <c r="S25" s="865"/>
    </row>
    <row r="26" spans="2:21" ht="40.5" customHeight="1" x14ac:dyDescent="0.25">
      <c r="B26" s="659"/>
      <c r="C26" s="652"/>
      <c r="D26" s="655" t="s">
        <v>846</v>
      </c>
      <c r="E26" s="640" t="s">
        <v>844</v>
      </c>
      <c r="F26" s="641" t="s">
        <v>755</v>
      </c>
      <c r="G26" s="641" t="s">
        <v>756</v>
      </c>
      <c r="H26" s="542">
        <v>0.02</v>
      </c>
      <c r="I26" s="536" t="s">
        <v>845</v>
      </c>
      <c r="J26" s="653">
        <v>1</v>
      </c>
      <c r="K26" s="548">
        <v>1</v>
      </c>
      <c r="L26" s="549">
        <f t="shared" si="5"/>
        <v>0</v>
      </c>
      <c r="M26" s="537">
        <f t="shared" si="0"/>
        <v>0</v>
      </c>
      <c r="N26" s="848">
        <f t="shared" si="6"/>
        <v>0</v>
      </c>
      <c r="O26" s="855"/>
      <c r="P26" s="849"/>
      <c r="Q26" s="849"/>
      <c r="R26" s="856"/>
      <c r="S26" s="865"/>
    </row>
    <row r="27" spans="2:21" ht="40.5" customHeight="1" x14ac:dyDescent="0.25">
      <c r="B27" s="659"/>
      <c r="C27" s="654"/>
      <c r="D27" s="655" t="s">
        <v>847</v>
      </c>
      <c r="E27" s="640" t="s">
        <v>844</v>
      </c>
      <c r="F27" s="641" t="s">
        <v>755</v>
      </c>
      <c r="G27" s="641" t="s">
        <v>756</v>
      </c>
      <c r="H27" s="542">
        <v>0.02</v>
      </c>
      <c r="I27" s="536" t="s">
        <v>845</v>
      </c>
      <c r="J27" s="547">
        <v>5</v>
      </c>
      <c r="K27" s="547">
        <f>HLOOKUP(B10,'Database Corp.'!B120:N122,2,0)</f>
        <v>0</v>
      </c>
      <c r="L27" s="664">
        <f t="shared" si="5"/>
        <v>-5</v>
      </c>
      <c r="M27" s="537">
        <f t="shared" si="0"/>
        <v>0</v>
      </c>
      <c r="N27" s="848">
        <f t="shared" si="6"/>
        <v>0</v>
      </c>
      <c r="O27" s="855"/>
      <c r="P27" s="849"/>
      <c r="Q27" s="849"/>
      <c r="R27" s="856"/>
      <c r="S27" s="865"/>
    </row>
    <row r="28" spans="2:21" x14ac:dyDescent="0.25">
      <c r="B28" s="659"/>
      <c r="C28" s="550" t="s">
        <v>848</v>
      </c>
      <c r="D28" s="550"/>
      <c r="E28" s="550"/>
      <c r="F28" s="550"/>
      <c r="G28" s="550"/>
      <c r="H28" s="551">
        <f>SUM(H21:H27)</f>
        <v>0.13</v>
      </c>
      <c r="I28" s="551"/>
      <c r="J28" s="552"/>
      <c r="K28" s="552"/>
      <c r="L28" s="552"/>
      <c r="M28" s="552"/>
      <c r="N28" s="848">
        <f>SUM(N21:N27)</f>
        <v>0.01</v>
      </c>
      <c r="O28" s="855"/>
      <c r="P28" s="849"/>
      <c r="Q28" s="849"/>
      <c r="R28" s="856"/>
      <c r="S28" s="865"/>
    </row>
    <row r="29" spans="2:21" ht="42.75" customHeight="1" x14ac:dyDescent="0.25">
      <c r="B29" s="665" t="s">
        <v>770</v>
      </c>
      <c r="C29" s="660" t="s">
        <v>771</v>
      </c>
      <c r="D29" s="639" t="s">
        <v>772</v>
      </c>
      <c r="E29" s="640" t="s">
        <v>849</v>
      </c>
      <c r="F29" s="641" t="s">
        <v>761</v>
      </c>
      <c r="G29" s="641" t="s">
        <v>756</v>
      </c>
      <c r="H29" s="536">
        <v>0.03</v>
      </c>
      <c r="I29" s="536" t="s">
        <v>830</v>
      </c>
      <c r="J29" s="666">
        <f>HLOOKUP(B10,'[1]DB Dir Prod'!B66:N69,4,0)</f>
        <v>2.0000000000000005E-3</v>
      </c>
      <c r="K29" s="667" t="e">
        <f>HLOOKUP(B10,'Database Corp.'!B127:N129,3,0)</f>
        <v>#DIV/0!</v>
      </c>
      <c r="L29" s="546" t="e">
        <f t="shared" ref="L29:L50" si="7">IF(F29="Maximize",K29-J29,IF(F29="Minimize",J29-K29,K29-J29))</f>
        <v>#DIV/0!</v>
      </c>
      <c r="M29" s="537">
        <f t="shared" si="0"/>
        <v>0</v>
      </c>
      <c r="N29" s="848">
        <f t="shared" ref="N29:N40" si="8">M29*H29</f>
        <v>0</v>
      </c>
      <c r="O29" s="855"/>
      <c r="P29" s="849"/>
      <c r="Q29" s="849"/>
      <c r="R29" s="856"/>
      <c r="S29" s="865"/>
    </row>
    <row r="30" spans="2:21" ht="42.75" customHeight="1" x14ac:dyDescent="0.25">
      <c r="B30" s="665"/>
      <c r="C30" s="649"/>
      <c r="D30" s="646" t="s">
        <v>773</v>
      </c>
      <c r="E30" s="640" t="s">
        <v>850</v>
      </c>
      <c r="F30" s="641" t="s">
        <v>765</v>
      </c>
      <c r="G30" s="641" t="s">
        <v>756</v>
      </c>
      <c r="H30" s="539">
        <v>0.03</v>
      </c>
      <c r="I30" s="536" t="s">
        <v>851</v>
      </c>
      <c r="J30" s="668">
        <f>HLOOKUP(B10,'Database Corp.'!B61:N62,2,0)</f>
        <v>0</v>
      </c>
      <c r="K30" s="648">
        <f>HLOOKUP(B10,'Database Corp.'!B61:N63,3,0)</f>
        <v>0</v>
      </c>
      <c r="L30" s="540">
        <f t="shared" si="7"/>
        <v>0</v>
      </c>
      <c r="M30" s="537">
        <f t="shared" si="0"/>
        <v>1</v>
      </c>
      <c r="N30" s="848">
        <f t="shared" si="8"/>
        <v>0.03</v>
      </c>
      <c r="O30" s="855"/>
      <c r="P30" s="849"/>
      <c r="Q30" s="849"/>
      <c r="R30" s="856"/>
      <c r="S30" s="865"/>
    </row>
    <row r="31" spans="2:21" ht="42.75" customHeight="1" x14ac:dyDescent="0.25">
      <c r="B31" s="665"/>
      <c r="C31" s="645" t="s">
        <v>774</v>
      </c>
      <c r="D31" s="646" t="s">
        <v>775</v>
      </c>
      <c r="E31" s="640" t="s">
        <v>852</v>
      </c>
      <c r="F31" s="641" t="s">
        <v>755</v>
      </c>
      <c r="G31" s="641" t="s">
        <v>756</v>
      </c>
      <c r="H31" s="539">
        <v>0.06</v>
      </c>
      <c r="I31" s="539" t="s">
        <v>853</v>
      </c>
      <c r="J31" s="648">
        <f>HLOOKUP(B10,'[1]DB Dir Prod'!B76:N77,2,0)</f>
        <v>3000</v>
      </c>
      <c r="K31" s="648" t="e">
        <f>HLOOKUP(B10,'Database Corp.'!B134:N136,3,0)</f>
        <v>#DIV/0!</v>
      </c>
      <c r="L31" s="669" t="e">
        <f t="shared" si="7"/>
        <v>#DIV/0!</v>
      </c>
      <c r="M31" s="537">
        <f t="shared" si="0"/>
        <v>0</v>
      </c>
      <c r="N31" s="848">
        <f t="shared" si="8"/>
        <v>0</v>
      </c>
      <c r="O31" s="855"/>
      <c r="P31" s="849"/>
      <c r="Q31" s="849"/>
      <c r="R31" s="856"/>
      <c r="S31" s="865"/>
    </row>
    <row r="32" spans="2:21" ht="42.75" customHeight="1" x14ac:dyDescent="0.25">
      <c r="B32" s="665"/>
      <c r="C32" s="660"/>
      <c r="D32" s="646" t="s">
        <v>776</v>
      </c>
      <c r="E32" s="640" t="s">
        <v>854</v>
      </c>
      <c r="F32" s="641" t="s">
        <v>755</v>
      </c>
      <c r="G32" s="641" t="s">
        <v>756</v>
      </c>
      <c r="H32" s="539">
        <v>0.06</v>
      </c>
      <c r="I32" s="536" t="s">
        <v>830</v>
      </c>
      <c r="J32" s="546">
        <v>0.85</v>
      </c>
      <c r="K32" s="670" t="e">
        <f>HLOOKUP(B10,'Database Corp.'!B188:N193,6,0)</f>
        <v>#DIV/0!</v>
      </c>
      <c r="L32" s="548" t="e">
        <f t="shared" si="7"/>
        <v>#DIV/0!</v>
      </c>
      <c r="M32" s="537">
        <f t="shared" si="0"/>
        <v>0</v>
      </c>
      <c r="N32" s="848">
        <f t="shared" si="8"/>
        <v>0</v>
      </c>
      <c r="O32" s="855"/>
      <c r="P32" s="849"/>
      <c r="Q32" s="849"/>
      <c r="R32" s="856"/>
      <c r="S32" s="865"/>
    </row>
    <row r="33" spans="1:21" ht="42.75" customHeight="1" x14ac:dyDescent="0.25">
      <c r="B33" s="665"/>
      <c r="C33" s="649"/>
      <c r="D33" s="646" t="s">
        <v>855</v>
      </c>
      <c r="E33" s="640" t="s">
        <v>759</v>
      </c>
      <c r="F33" s="641" t="s">
        <v>755</v>
      </c>
      <c r="G33" s="641" t="s">
        <v>756</v>
      </c>
      <c r="H33" s="539">
        <v>0.03</v>
      </c>
      <c r="I33" s="536" t="s">
        <v>830</v>
      </c>
      <c r="J33" s="546">
        <v>0.98</v>
      </c>
      <c r="K33" s="670" t="e">
        <f>HLOOKUP(B10,'Database Corp.'!B141:N143,3,0)</f>
        <v>#DIV/0!</v>
      </c>
      <c r="L33" s="548" t="e">
        <f t="shared" si="7"/>
        <v>#DIV/0!</v>
      </c>
      <c r="M33" s="537">
        <f t="shared" si="0"/>
        <v>0</v>
      </c>
      <c r="N33" s="848">
        <f t="shared" si="8"/>
        <v>0</v>
      </c>
      <c r="O33" s="855"/>
      <c r="P33" s="849"/>
      <c r="Q33" s="849"/>
      <c r="R33" s="856"/>
      <c r="S33" s="865"/>
    </row>
    <row r="34" spans="1:21" ht="42.75" customHeight="1" x14ac:dyDescent="0.25">
      <c r="B34" s="665"/>
      <c r="C34" s="645" t="s">
        <v>856</v>
      </c>
      <c r="D34" s="646" t="s">
        <v>857</v>
      </c>
      <c r="E34" s="640" t="s">
        <v>759</v>
      </c>
      <c r="F34" s="641" t="s">
        <v>761</v>
      </c>
      <c r="G34" s="641" t="s">
        <v>756</v>
      </c>
      <c r="H34" s="539">
        <v>0.01</v>
      </c>
      <c r="I34" s="536" t="s">
        <v>858</v>
      </c>
      <c r="J34" s="671">
        <v>1.2E-2</v>
      </c>
      <c r="K34" s="672" t="s">
        <v>837</v>
      </c>
      <c r="L34" s="673" t="e">
        <f t="shared" si="7"/>
        <v>#VALUE!</v>
      </c>
      <c r="M34" s="537">
        <f t="shared" si="0"/>
        <v>0</v>
      </c>
      <c r="N34" s="848">
        <f t="shared" si="8"/>
        <v>0</v>
      </c>
      <c r="O34" s="855"/>
      <c r="P34" s="849"/>
      <c r="Q34" s="849"/>
      <c r="R34" s="856"/>
      <c r="S34" s="865"/>
    </row>
    <row r="35" spans="1:21" ht="42.75" customHeight="1" x14ac:dyDescent="0.25">
      <c r="B35" s="665"/>
      <c r="C35" s="660"/>
      <c r="D35" s="646" t="s">
        <v>859</v>
      </c>
      <c r="E35" s="640" t="s">
        <v>759</v>
      </c>
      <c r="F35" s="641" t="s">
        <v>761</v>
      </c>
      <c r="G35" s="641" t="s">
        <v>756</v>
      </c>
      <c r="H35" s="539">
        <v>0.01</v>
      </c>
      <c r="I35" s="536" t="s">
        <v>860</v>
      </c>
      <c r="J35" s="671">
        <v>3.3000000000000002E-2</v>
      </c>
      <c r="K35" s="672" t="s">
        <v>837</v>
      </c>
      <c r="L35" s="674" t="e">
        <f t="shared" si="7"/>
        <v>#VALUE!</v>
      </c>
      <c r="M35" s="537">
        <f t="shared" si="0"/>
        <v>0</v>
      </c>
      <c r="N35" s="848">
        <f t="shared" si="8"/>
        <v>0</v>
      </c>
      <c r="O35" s="855"/>
      <c r="P35" s="849"/>
      <c r="Q35" s="849"/>
      <c r="R35" s="856"/>
      <c r="S35" s="865"/>
    </row>
    <row r="36" spans="1:21" ht="42.75" customHeight="1" x14ac:dyDescent="0.25">
      <c r="B36" s="665"/>
      <c r="C36" s="660"/>
      <c r="D36" s="646" t="s">
        <v>861</v>
      </c>
      <c r="E36" s="640" t="s">
        <v>759</v>
      </c>
      <c r="F36" s="641" t="s">
        <v>761</v>
      </c>
      <c r="G36" s="641" t="s">
        <v>756</v>
      </c>
      <c r="H36" s="539">
        <v>0.01</v>
      </c>
      <c r="I36" s="536" t="s">
        <v>862</v>
      </c>
      <c r="J36" s="671">
        <v>0.06</v>
      </c>
      <c r="K36" s="672" t="s">
        <v>837</v>
      </c>
      <c r="L36" s="674" t="e">
        <f t="shared" si="7"/>
        <v>#VALUE!</v>
      </c>
      <c r="M36" s="537">
        <f t="shared" si="0"/>
        <v>0</v>
      </c>
      <c r="N36" s="848">
        <f t="shared" si="8"/>
        <v>0</v>
      </c>
      <c r="O36" s="855"/>
      <c r="P36" s="849"/>
      <c r="Q36" s="849"/>
      <c r="R36" s="856"/>
      <c r="S36" s="865"/>
    </row>
    <row r="37" spans="1:21" ht="42.75" customHeight="1" x14ac:dyDescent="0.25">
      <c r="A37" s="594" t="s">
        <v>777</v>
      </c>
      <c r="B37" s="665"/>
      <c r="C37" s="660"/>
      <c r="D37" s="655" t="s">
        <v>863</v>
      </c>
      <c r="E37" s="640" t="s">
        <v>759</v>
      </c>
      <c r="F37" s="641" t="s">
        <v>761</v>
      </c>
      <c r="G37" s="641" t="s">
        <v>756</v>
      </c>
      <c r="H37" s="542">
        <v>0.01</v>
      </c>
      <c r="I37" s="536" t="s">
        <v>864</v>
      </c>
      <c r="J37" s="675">
        <v>5.0000000000000001E-4</v>
      </c>
      <c r="K37" s="672" t="s">
        <v>837</v>
      </c>
      <c r="L37" s="676" t="e">
        <f t="shared" si="7"/>
        <v>#VALUE!</v>
      </c>
      <c r="M37" s="537">
        <f t="shared" si="0"/>
        <v>0</v>
      </c>
      <c r="N37" s="848">
        <f t="shared" si="8"/>
        <v>0</v>
      </c>
      <c r="O37" s="855"/>
      <c r="P37" s="849"/>
      <c r="Q37" s="849"/>
      <c r="R37" s="856"/>
      <c r="S37" s="865"/>
    </row>
    <row r="38" spans="1:21" ht="42.75" customHeight="1" x14ac:dyDescent="0.25">
      <c r="A38" s="594" t="s">
        <v>777</v>
      </c>
      <c r="B38" s="665"/>
      <c r="C38" s="649"/>
      <c r="D38" s="655" t="s">
        <v>865</v>
      </c>
      <c r="E38" s="640" t="s">
        <v>162</v>
      </c>
      <c r="F38" s="641" t="s">
        <v>755</v>
      </c>
      <c r="G38" s="641" t="s">
        <v>756</v>
      </c>
      <c r="H38" s="542">
        <v>0.01</v>
      </c>
      <c r="I38" s="536" t="s">
        <v>830</v>
      </c>
      <c r="J38" s="653">
        <v>1</v>
      </c>
      <c r="K38" s="672" t="s">
        <v>837</v>
      </c>
      <c r="L38" s="676" t="e">
        <f t="shared" si="7"/>
        <v>#VALUE!</v>
      </c>
      <c r="M38" s="537">
        <f t="shared" si="0"/>
        <v>0</v>
      </c>
      <c r="N38" s="848">
        <f t="shared" si="8"/>
        <v>0</v>
      </c>
      <c r="O38" s="855"/>
      <c r="P38" s="849"/>
      <c r="Q38" s="849"/>
      <c r="R38" s="856"/>
      <c r="S38" s="865"/>
    </row>
    <row r="39" spans="1:21" ht="42.75" customHeight="1" x14ac:dyDescent="0.25">
      <c r="A39" s="594" t="s">
        <v>777</v>
      </c>
      <c r="B39" s="665"/>
      <c r="C39" s="650" t="s">
        <v>778</v>
      </c>
      <c r="D39" s="655" t="s">
        <v>866</v>
      </c>
      <c r="E39" s="640" t="s">
        <v>867</v>
      </c>
      <c r="F39" s="641" t="s">
        <v>815</v>
      </c>
      <c r="G39" s="641" t="s">
        <v>756</v>
      </c>
      <c r="H39" s="542">
        <v>0.02</v>
      </c>
      <c r="I39" s="536" t="s">
        <v>822</v>
      </c>
      <c r="J39" s="668">
        <v>70</v>
      </c>
      <c r="K39" s="677">
        <f>HLOOKUP(B10,'Database Corp.'!B148:N150,3,0)</f>
        <v>0</v>
      </c>
      <c r="L39" s="676">
        <f t="shared" si="7"/>
        <v>-70</v>
      </c>
      <c r="M39" s="537">
        <f t="shared" si="0"/>
        <v>0</v>
      </c>
      <c r="N39" s="848">
        <f t="shared" si="8"/>
        <v>0</v>
      </c>
      <c r="O39" s="855"/>
      <c r="P39" s="849"/>
      <c r="Q39" s="849"/>
      <c r="R39" s="856"/>
      <c r="S39" s="865"/>
    </row>
    <row r="40" spans="1:21" ht="42.75" customHeight="1" x14ac:dyDescent="0.25">
      <c r="A40" s="594" t="s">
        <v>777</v>
      </c>
      <c r="B40" s="665"/>
      <c r="C40" s="654"/>
      <c r="D40" s="655" t="s">
        <v>868</v>
      </c>
      <c r="E40" s="640" t="s">
        <v>867</v>
      </c>
      <c r="F40" s="641" t="s">
        <v>765</v>
      </c>
      <c r="G40" s="641" t="s">
        <v>756</v>
      </c>
      <c r="H40" s="542">
        <v>0.02</v>
      </c>
      <c r="I40" s="536" t="s">
        <v>822</v>
      </c>
      <c r="J40" s="668">
        <v>0</v>
      </c>
      <c r="K40" s="677">
        <f>HLOOKUP(B10,'Database Corp.'!B156:N158,3,0)</f>
        <v>0</v>
      </c>
      <c r="L40" s="676">
        <f t="shared" si="7"/>
        <v>0</v>
      </c>
      <c r="M40" s="537">
        <f t="shared" si="0"/>
        <v>1</v>
      </c>
      <c r="N40" s="848">
        <f t="shared" si="8"/>
        <v>0.02</v>
      </c>
      <c r="O40" s="855"/>
      <c r="P40" s="849"/>
      <c r="Q40" s="849"/>
      <c r="R40" s="856"/>
      <c r="S40" s="865"/>
    </row>
    <row r="41" spans="1:21" x14ac:dyDescent="0.25">
      <c r="B41" s="665"/>
      <c r="C41" s="553" t="s">
        <v>769</v>
      </c>
      <c r="D41" s="553"/>
      <c r="E41" s="553"/>
      <c r="F41" s="553"/>
      <c r="G41" s="553"/>
      <c r="H41" s="554">
        <f>SUM(H29:H40)</f>
        <v>0.30000000000000004</v>
      </c>
      <c r="I41" s="554"/>
      <c r="J41" s="555"/>
      <c r="K41" s="555"/>
      <c r="L41" s="555"/>
      <c r="M41" s="555"/>
      <c r="N41" s="848">
        <f>SUM(N29:N40)</f>
        <v>0.05</v>
      </c>
      <c r="O41" s="855"/>
      <c r="P41" s="849"/>
      <c r="Q41" s="849"/>
      <c r="R41" s="856"/>
      <c r="S41" s="865"/>
    </row>
    <row r="42" spans="1:21" s="643" customFormat="1" ht="45" customHeight="1" x14ac:dyDescent="0.25">
      <c r="B42" s="678" t="s">
        <v>779</v>
      </c>
      <c r="C42" s="660" t="s">
        <v>780</v>
      </c>
      <c r="D42" s="638" t="s">
        <v>781</v>
      </c>
      <c r="E42" s="679" t="s">
        <v>759</v>
      </c>
      <c r="F42" s="641" t="s">
        <v>755</v>
      </c>
      <c r="G42" s="641" t="s">
        <v>756</v>
      </c>
      <c r="H42" s="536">
        <v>0.02</v>
      </c>
      <c r="I42" s="536" t="s">
        <v>660</v>
      </c>
      <c r="J42" s="668">
        <v>16</v>
      </c>
      <c r="K42" s="668">
        <f>HLOOKUP(B10,'Database Corp.'!B95:N101,7,0)</f>
        <v>0</v>
      </c>
      <c r="L42" s="680">
        <f t="shared" ref="L42:L46" si="9">IF(F42="Maximize",K42-J42,IF(F42="Minimize",J42-K42,K42-J42))</f>
        <v>-16</v>
      </c>
      <c r="M42" s="537">
        <f t="shared" si="0"/>
        <v>0</v>
      </c>
      <c r="N42" s="848">
        <f>M42*H42</f>
        <v>0</v>
      </c>
      <c r="O42" s="855"/>
      <c r="P42" s="849"/>
      <c r="Q42" s="849"/>
      <c r="R42" s="856"/>
      <c r="S42" s="865"/>
      <c r="T42" s="532"/>
      <c r="U42" s="595"/>
    </row>
    <row r="43" spans="1:21" s="643" customFormat="1" ht="45" customHeight="1" x14ac:dyDescent="0.25">
      <c r="B43" s="678"/>
      <c r="C43" s="660"/>
      <c r="D43" s="681" t="s">
        <v>782</v>
      </c>
      <c r="E43" s="679" t="s">
        <v>759</v>
      </c>
      <c r="F43" s="641" t="s">
        <v>755</v>
      </c>
      <c r="G43" s="641" t="s">
        <v>756</v>
      </c>
      <c r="H43" s="542">
        <v>0.02</v>
      </c>
      <c r="I43" s="542" t="s">
        <v>830</v>
      </c>
      <c r="J43" s="548">
        <f>HLOOKUP(B10,'Database Corp.'!B70:N71,2,0)</f>
        <v>0.75</v>
      </c>
      <c r="K43" s="682">
        <f>HLOOKUP(B10,'Database Corp.'!B70:N72,3,0)</f>
        <v>0.75</v>
      </c>
      <c r="L43" s="683">
        <f t="shared" si="9"/>
        <v>0</v>
      </c>
      <c r="M43" s="537">
        <f t="shared" si="0"/>
        <v>0</v>
      </c>
      <c r="N43" s="848">
        <f t="shared" ref="N43:N44" si="10">M43*H43</f>
        <v>0</v>
      </c>
      <c r="O43" s="855"/>
      <c r="P43" s="849"/>
      <c r="Q43" s="849"/>
      <c r="R43" s="856"/>
      <c r="S43" s="865"/>
      <c r="T43" s="532"/>
      <c r="U43" s="595"/>
    </row>
    <row r="44" spans="1:21" s="643" customFormat="1" ht="45" customHeight="1" x14ac:dyDescent="0.25">
      <c r="B44" s="678"/>
      <c r="C44" s="660"/>
      <c r="D44" s="681" t="s">
        <v>869</v>
      </c>
      <c r="E44" s="679" t="s">
        <v>759</v>
      </c>
      <c r="F44" s="641" t="s">
        <v>765</v>
      </c>
      <c r="G44" s="641" t="s">
        <v>756</v>
      </c>
      <c r="H44" s="542">
        <v>0.02</v>
      </c>
      <c r="I44" s="542" t="s">
        <v>870</v>
      </c>
      <c r="J44" s="661">
        <f>HLOOKUP(B10,'Database Corp.'!B78:N79,2,0)</f>
        <v>0</v>
      </c>
      <c r="K44" s="684">
        <f>HLOOKUP(B10,'Database Corp.'!B78:N80,3,0)</f>
        <v>0</v>
      </c>
      <c r="L44" s="674">
        <f t="shared" si="9"/>
        <v>0</v>
      </c>
      <c r="M44" s="537">
        <f t="shared" si="0"/>
        <v>1</v>
      </c>
      <c r="N44" s="848">
        <f t="shared" si="10"/>
        <v>0.02</v>
      </c>
      <c r="O44" s="855"/>
      <c r="P44" s="849"/>
      <c r="Q44" s="849"/>
      <c r="R44" s="856"/>
      <c r="S44" s="865"/>
      <c r="T44" s="532"/>
      <c r="U44" s="595"/>
    </row>
    <row r="45" spans="1:21" s="643" customFormat="1" ht="45" customHeight="1" x14ac:dyDescent="0.25">
      <c r="B45" s="678"/>
      <c r="C45" s="660"/>
      <c r="D45" s="681" t="s">
        <v>871</v>
      </c>
      <c r="E45" s="679" t="s">
        <v>759</v>
      </c>
      <c r="F45" s="641" t="s">
        <v>755</v>
      </c>
      <c r="G45" s="641" t="s">
        <v>756</v>
      </c>
      <c r="H45" s="542">
        <v>0.02</v>
      </c>
      <c r="I45" s="542" t="s">
        <v>830</v>
      </c>
      <c r="J45" s="548">
        <v>1</v>
      </c>
      <c r="K45" s="682" t="e">
        <f>HLOOKUP(B10,'Database Corp.'!B162:N164,3,0)</f>
        <v>#DIV/0!</v>
      </c>
      <c r="L45" s="683" t="e">
        <f t="shared" si="9"/>
        <v>#DIV/0!</v>
      </c>
      <c r="M45" s="537">
        <f t="shared" si="0"/>
        <v>0</v>
      </c>
      <c r="N45" s="848">
        <f>M45*H45</f>
        <v>0</v>
      </c>
      <c r="O45" s="855"/>
      <c r="P45" s="849"/>
      <c r="Q45" s="849"/>
      <c r="R45" s="856"/>
      <c r="S45" s="865"/>
      <c r="T45" s="532"/>
      <c r="U45" s="595"/>
    </row>
    <row r="46" spans="1:21" s="643" customFormat="1" ht="45" customHeight="1" x14ac:dyDescent="0.25">
      <c r="B46" s="678"/>
      <c r="C46" s="649"/>
      <c r="D46" s="681" t="s">
        <v>872</v>
      </c>
      <c r="E46" s="679" t="s">
        <v>759</v>
      </c>
      <c r="F46" s="641" t="s">
        <v>755</v>
      </c>
      <c r="G46" s="641" t="s">
        <v>756</v>
      </c>
      <c r="H46" s="542">
        <v>0.02</v>
      </c>
      <c r="I46" s="542" t="s">
        <v>873</v>
      </c>
      <c r="J46" s="548">
        <v>1</v>
      </c>
      <c r="K46" s="682">
        <f>HLOOKUP(B10,'Database Corp.'!B168:N171,4,0)</f>
        <v>1</v>
      </c>
      <c r="L46" s="683">
        <f t="shared" si="9"/>
        <v>0</v>
      </c>
      <c r="M46" s="537">
        <f t="shared" si="0"/>
        <v>0</v>
      </c>
      <c r="N46" s="848">
        <f>M46*H46</f>
        <v>0</v>
      </c>
      <c r="O46" s="855"/>
      <c r="P46" s="849"/>
      <c r="Q46" s="849"/>
      <c r="R46" s="856"/>
      <c r="S46" s="865"/>
      <c r="T46" s="532"/>
      <c r="U46" s="595"/>
    </row>
    <row r="47" spans="1:21" s="643" customFormat="1" ht="45" customHeight="1" x14ac:dyDescent="0.25">
      <c r="B47" s="678"/>
      <c r="C47" s="645" t="s">
        <v>783</v>
      </c>
      <c r="D47" s="655" t="s">
        <v>874</v>
      </c>
      <c r="E47" s="679" t="s">
        <v>759</v>
      </c>
      <c r="F47" s="641" t="s">
        <v>755</v>
      </c>
      <c r="G47" s="641" t="s">
        <v>756</v>
      </c>
      <c r="H47" s="542">
        <v>0.02</v>
      </c>
      <c r="I47" s="685" t="s">
        <v>875</v>
      </c>
      <c r="J47" s="548">
        <v>1</v>
      </c>
      <c r="K47" s="682">
        <f>HLOOKUP(B10,'Database Corp.'!A174:N184,11,0)</f>
        <v>1.25</v>
      </c>
      <c r="L47" s="683">
        <f t="shared" si="7"/>
        <v>0.25</v>
      </c>
      <c r="M47" s="537">
        <f t="shared" si="0"/>
        <v>0</v>
      </c>
      <c r="N47" s="848">
        <f>M47*H47</f>
        <v>0</v>
      </c>
      <c r="O47" s="855"/>
      <c r="P47" s="849"/>
      <c r="Q47" s="849"/>
      <c r="R47" s="856"/>
      <c r="S47" s="865"/>
      <c r="T47" s="532"/>
      <c r="U47" s="595"/>
    </row>
    <row r="48" spans="1:21" s="643" customFormat="1" ht="45" customHeight="1" x14ac:dyDescent="0.25">
      <c r="B48" s="678"/>
      <c r="C48" s="649"/>
      <c r="D48" s="655" t="s">
        <v>876</v>
      </c>
      <c r="E48" s="679" t="s">
        <v>759</v>
      </c>
      <c r="F48" s="641" t="s">
        <v>765</v>
      </c>
      <c r="G48" s="641" t="s">
        <v>756</v>
      </c>
      <c r="H48" s="542">
        <v>0.02</v>
      </c>
      <c r="I48" s="542" t="s">
        <v>873</v>
      </c>
      <c r="J48" s="540">
        <f>HLOOKUP(B10,'Database Corp.'!B87:N88,2,0)</f>
        <v>0</v>
      </c>
      <c r="K48" s="676">
        <f>HLOOKUP(B10,'Database Corp.'!B87:N89,3,0)</f>
        <v>0</v>
      </c>
      <c r="L48" s="674">
        <f t="shared" si="7"/>
        <v>0</v>
      </c>
      <c r="M48" s="537">
        <f t="shared" si="0"/>
        <v>1</v>
      </c>
      <c r="N48" s="848">
        <f t="shared" ref="N48:N49" si="11">M48*H48</f>
        <v>0.02</v>
      </c>
      <c r="O48" s="855"/>
      <c r="P48" s="849"/>
      <c r="Q48" s="849"/>
      <c r="R48" s="856"/>
      <c r="S48" s="865"/>
      <c r="T48" s="532"/>
      <c r="U48" s="595"/>
    </row>
    <row r="49" spans="2:22" s="643" customFormat="1" ht="45" customHeight="1" x14ac:dyDescent="0.25">
      <c r="B49" s="678"/>
      <c r="C49" s="645" t="s">
        <v>784</v>
      </c>
      <c r="D49" s="655" t="s">
        <v>877</v>
      </c>
      <c r="E49" s="679" t="s">
        <v>759</v>
      </c>
      <c r="F49" s="641" t="s">
        <v>755</v>
      </c>
      <c r="G49" s="641" t="s">
        <v>756</v>
      </c>
      <c r="H49" s="542">
        <v>0.02</v>
      </c>
      <c r="I49" s="542" t="s">
        <v>830</v>
      </c>
      <c r="J49" s="548">
        <v>1</v>
      </c>
      <c r="K49" s="682">
        <f>HLOOKUP(B10,'Database Corp.'!A104:N108,4,0)</f>
        <v>0</v>
      </c>
      <c r="L49" s="674">
        <f t="shared" si="7"/>
        <v>-1</v>
      </c>
      <c r="M49" s="537">
        <f t="shared" si="0"/>
        <v>0</v>
      </c>
      <c r="N49" s="848">
        <f t="shared" si="11"/>
        <v>0</v>
      </c>
      <c r="O49" s="855"/>
      <c r="P49" s="849"/>
      <c r="Q49" s="849"/>
      <c r="R49" s="856"/>
      <c r="S49" s="865"/>
      <c r="T49" s="532"/>
      <c r="U49" s="595"/>
    </row>
    <row r="50" spans="2:22" s="643" customFormat="1" ht="45" customHeight="1" x14ac:dyDescent="0.25">
      <c r="B50" s="678"/>
      <c r="C50" s="660"/>
      <c r="D50" s="681" t="s">
        <v>878</v>
      </c>
      <c r="E50" s="679" t="s">
        <v>854</v>
      </c>
      <c r="F50" s="641" t="s">
        <v>755</v>
      </c>
      <c r="G50" s="641" t="s">
        <v>756</v>
      </c>
      <c r="H50" s="542">
        <v>0.02</v>
      </c>
      <c r="I50" s="542" t="s">
        <v>830</v>
      </c>
      <c r="J50" s="549">
        <f>HLOOKUP(B10,'[1]DB Dir Prod'!B111:N114,4,0)</f>
        <v>0.7</v>
      </c>
      <c r="K50" s="682">
        <f>HLOOKUP(B10,'Database Corp.'!B198:N200,3,0)</f>
        <v>0</v>
      </c>
      <c r="L50" s="686">
        <f t="shared" si="7"/>
        <v>-0.7</v>
      </c>
      <c r="M50" s="537">
        <f t="shared" si="0"/>
        <v>0</v>
      </c>
      <c r="N50" s="848">
        <f>M50*H50</f>
        <v>0</v>
      </c>
      <c r="O50" s="857"/>
      <c r="P50" s="858"/>
      <c r="Q50" s="858"/>
      <c r="R50" s="859"/>
      <c r="S50" s="865"/>
      <c r="T50" s="532"/>
      <c r="U50" s="595"/>
    </row>
    <row r="51" spans="2:22" ht="16.5" thickBot="1" x14ac:dyDescent="0.3">
      <c r="B51" s="687"/>
      <c r="C51" s="556" t="s">
        <v>785</v>
      </c>
      <c r="D51" s="556"/>
      <c r="E51" s="556"/>
      <c r="F51" s="556"/>
      <c r="G51" s="556"/>
      <c r="H51" s="557">
        <f>SUM(H42:H50)</f>
        <v>0.18</v>
      </c>
      <c r="I51" s="557"/>
      <c r="J51" s="558"/>
      <c r="K51" s="558"/>
      <c r="L51" s="558"/>
      <c r="M51" s="558"/>
      <c r="N51" s="559">
        <f>SUM(N42:N50)</f>
        <v>0.04</v>
      </c>
    </row>
    <row r="52" spans="2:22" s="560" customFormat="1" ht="16.5" thickBot="1" x14ac:dyDescent="0.3">
      <c r="B52" s="561"/>
      <c r="C52" s="562" t="s">
        <v>786</v>
      </c>
      <c r="D52" s="562"/>
      <c r="E52" s="562"/>
      <c r="F52" s="562"/>
      <c r="G52" s="562"/>
      <c r="H52" s="563">
        <f>SUM(H51,H41,H20,H28)</f>
        <v>1</v>
      </c>
      <c r="I52" s="563"/>
      <c r="J52" s="564"/>
      <c r="K52" s="565" t="s">
        <v>787</v>
      </c>
      <c r="L52" s="566"/>
      <c r="M52" s="567"/>
      <c r="N52" s="568">
        <f>SUM(N14:N19,N29:N40,N42:N50,N21:N27)</f>
        <v>0.1</v>
      </c>
      <c r="R52" s="569"/>
      <c r="S52" s="866"/>
      <c r="T52" s="532"/>
      <c r="U52" s="569"/>
    </row>
    <row r="53" spans="2:22" s="570" customFormat="1" ht="16.5" thickBot="1" x14ac:dyDescent="0.3">
      <c r="B53" s="571"/>
      <c r="C53" s="571"/>
      <c r="D53" s="571"/>
      <c r="E53" s="571"/>
      <c r="F53" s="572"/>
      <c r="G53" s="572"/>
      <c r="H53" s="573"/>
      <c r="I53" s="573"/>
      <c r="J53" s="574"/>
      <c r="K53" s="565" t="s">
        <v>788</v>
      </c>
      <c r="L53" s="566"/>
      <c r="M53" s="566"/>
      <c r="N53" s="575" t="str">
        <f>IF(AND(H52&gt;100%,H52,100%),"Error",IF(N52&gt;=$R$4,"Excellence",IF(AND(N52&lt;$R$5,N52&gt;=$Q$5),"Outstanding",IF(AND(N52&lt;$R$6,N52&gt;=$Q$6),"Meet Requirement",IF(AND(N52&lt;$R$7,N52&gt;=$Q$7),"Need Improvement",IF(N52&lt;$R$8,"Need Development"))))))</f>
        <v>Need Development</v>
      </c>
      <c r="R53" s="569"/>
      <c r="S53" s="866"/>
      <c r="T53" s="532"/>
      <c r="U53" s="569"/>
    </row>
    <row r="56" spans="2:22" ht="32.25" hidden="1" thickBot="1" x14ac:dyDescent="0.3">
      <c r="B56" s="689" t="s">
        <v>735</v>
      </c>
      <c r="C56" s="690" t="s">
        <v>736</v>
      </c>
      <c r="D56" s="690" t="s">
        <v>737</v>
      </c>
      <c r="E56" s="691" t="s">
        <v>738</v>
      </c>
      <c r="F56" s="691" t="s">
        <v>739</v>
      </c>
      <c r="G56" s="691" t="s">
        <v>740</v>
      </c>
      <c r="H56" s="692" t="s">
        <v>789</v>
      </c>
      <c r="I56" s="693"/>
      <c r="J56" s="693" t="s">
        <v>790</v>
      </c>
      <c r="K56" s="692" t="s">
        <v>791</v>
      </c>
      <c r="L56" s="692" t="s">
        <v>744</v>
      </c>
      <c r="M56" s="692" t="s">
        <v>792</v>
      </c>
      <c r="N56" s="692" t="s">
        <v>793</v>
      </c>
      <c r="R56" s="594"/>
      <c r="S56" s="867"/>
      <c r="V56" s="595"/>
    </row>
    <row r="57" spans="2:22" ht="16.5" hidden="1" thickBot="1" x14ac:dyDescent="0.3">
      <c r="B57" s="694" t="s">
        <v>794</v>
      </c>
      <c r="C57" s="695"/>
      <c r="D57" s="695"/>
      <c r="E57" s="695"/>
      <c r="F57" s="695"/>
      <c r="G57" s="695"/>
      <c r="H57" s="695"/>
      <c r="I57" s="695"/>
      <c r="J57" s="695"/>
      <c r="K57" s="695"/>
      <c r="L57" s="695"/>
      <c r="M57" s="695"/>
      <c r="N57" s="696"/>
      <c r="R57" s="594"/>
      <c r="S57" s="867"/>
      <c r="V57" s="595"/>
    </row>
    <row r="58" spans="2:22" s="643" customFormat="1" ht="31.5" hidden="1" x14ac:dyDescent="0.25">
      <c r="B58" s="697" t="s">
        <v>879</v>
      </c>
      <c r="C58" s="698" t="s">
        <v>753</v>
      </c>
      <c r="D58" s="699" t="s">
        <v>880</v>
      </c>
      <c r="E58" s="700" t="s">
        <v>821</v>
      </c>
      <c r="F58" s="701" t="s">
        <v>755</v>
      </c>
      <c r="G58" s="702" t="s">
        <v>756</v>
      </c>
      <c r="H58" s="703">
        <v>0.05</v>
      </c>
      <c r="I58" s="703"/>
      <c r="J58" s="704">
        <v>600</v>
      </c>
      <c r="K58" s="705">
        <v>450</v>
      </c>
      <c r="L58" s="706">
        <f t="shared" ref="L58" si="12">IF(F58="Maximize",K58-J58,IF(F58="Minimize",J58-K58,K58-J58))</f>
        <v>-150</v>
      </c>
      <c r="M58" s="576">
        <f t="shared" ref="M58:M60" si="13">IFERROR(IF(AND(F58="Maximize",G58="Unlock"),IF(((K58-J58)/ABS(J58))+1&lt;0,0,((K58-J58)/ABS(J58))+1),IF(AND(F58="Maximize",G58="Lock"),IF(((K58-J58)/ABS(J58))+1&lt;0,0,IF(((K58-J58)/ABS(J58))+1&gt;$N$4,$N$4,((K58-J58)/ABS(J58))+1)),IF(AND(F58="Minimize",G58="Unlock"),IF(((J58-K58)/ABS(J58))+1&lt;0,0,((J58-K58)/ABS(J58))+1),IF(AND(F58="Minimize",G58="Lock"),IF(((J58-K58)/ABS(J58))+1&lt;0,0,IF(((J58-K58)/ABS(J58))+1&gt;$N$4,$N$4,((J58-K58)/ABS(J58))+1)),IF(F58="Min To Zero",IF(K58&gt;J58,0,IF(K58&lt;J58,0,100%))))))),0)</f>
        <v>0</v>
      </c>
      <c r="N58" s="577">
        <f>M58*H58</f>
        <v>0</v>
      </c>
      <c r="S58" s="868"/>
      <c r="T58" s="532"/>
      <c r="U58" s="595"/>
      <c r="V58" s="595"/>
    </row>
    <row r="59" spans="2:22" hidden="1" x14ac:dyDescent="0.25">
      <c r="B59" s="707"/>
      <c r="C59" s="708"/>
      <c r="D59" s="578"/>
      <c r="E59" s="578"/>
      <c r="F59" s="709"/>
      <c r="G59" s="641"/>
      <c r="H59" s="578"/>
      <c r="I59" s="578"/>
      <c r="J59" s="710"/>
      <c r="K59" s="711"/>
      <c r="L59" s="711"/>
      <c r="M59" s="579" t="b">
        <f t="shared" si="13"/>
        <v>0</v>
      </c>
      <c r="N59" s="580">
        <f>M59*H59</f>
        <v>0</v>
      </c>
      <c r="R59" s="594"/>
      <c r="S59" s="867"/>
      <c r="V59" s="595"/>
    </row>
    <row r="60" spans="2:22" ht="16.5" hidden="1" thickBot="1" x14ac:dyDescent="0.3">
      <c r="B60" s="712"/>
      <c r="C60" s="713"/>
      <c r="D60" s="581"/>
      <c r="E60" s="581"/>
      <c r="F60" s="714"/>
      <c r="G60" s="715"/>
      <c r="H60" s="581"/>
      <c r="I60" s="581"/>
      <c r="J60" s="582"/>
      <c r="K60" s="716"/>
      <c r="L60" s="716"/>
      <c r="M60" s="583" t="b">
        <f t="shared" si="13"/>
        <v>0</v>
      </c>
      <c r="N60" s="584">
        <f>M60*H60</f>
        <v>0</v>
      </c>
      <c r="R60" s="594"/>
      <c r="S60" s="867"/>
      <c r="V60" s="595"/>
    </row>
    <row r="61" spans="2:22" ht="16.5" hidden="1" thickBot="1" x14ac:dyDescent="0.3">
      <c r="B61" s="717" t="s">
        <v>795</v>
      </c>
      <c r="C61" s="718"/>
      <c r="D61" s="585"/>
      <c r="E61" s="586"/>
      <c r="F61" s="586"/>
      <c r="G61" s="586"/>
      <c r="H61" s="586">
        <f>SUM(H58:H60)</f>
        <v>0.05</v>
      </c>
      <c r="I61" s="586"/>
      <c r="J61" s="586"/>
      <c r="K61" s="717" t="s">
        <v>473</v>
      </c>
      <c r="L61" s="719"/>
      <c r="M61" s="718"/>
      <c r="N61" s="575">
        <f>SUM(N58:N60)+N52</f>
        <v>0.1</v>
      </c>
      <c r="R61" s="594"/>
      <c r="S61" s="867"/>
      <c r="V61" s="595"/>
    </row>
    <row r="62" spans="2:22" ht="16.5" hidden="1" thickBot="1" x14ac:dyDescent="0.3">
      <c r="B62" s="717" t="s">
        <v>796</v>
      </c>
      <c r="C62" s="718"/>
      <c r="D62" s="587"/>
      <c r="E62" s="588"/>
      <c r="F62" s="588"/>
      <c r="G62" s="588"/>
      <c r="H62" s="588">
        <f>SUM(H58:H60)</f>
        <v>0.05</v>
      </c>
      <c r="I62" s="588"/>
      <c r="J62" s="588"/>
      <c r="K62" s="717" t="s">
        <v>788</v>
      </c>
      <c r="L62" s="720"/>
      <c r="M62" s="721"/>
      <c r="N62" s="575" t="str">
        <f>IF(N61&gt;=N4,"HP",IF(AND(N61&lt;N5,N61&gt;=M5),"P",IF(AND(N61&lt;N6,N61&gt;=M6),"T",IF(AND(N61&lt;N7,N61&gt;=M7),"C",IF(N61&lt;N8,"U")))))</f>
        <v>HP</v>
      </c>
      <c r="R62" s="594"/>
      <c r="S62" s="867"/>
      <c r="V62" s="595"/>
    </row>
    <row r="63" spans="2:22" hidden="1" x14ac:dyDescent="0.25">
      <c r="T63" s="589"/>
    </row>
    <row r="64" spans="2:22" ht="16.5" hidden="1" thickBot="1" x14ac:dyDescent="0.3">
      <c r="B64" s="722" t="s">
        <v>797</v>
      </c>
      <c r="C64" s="722"/>
      <c r="D64" s="722"/>
      <c r="E64" s="722"/>
      <c r="F64" s="722"/>
      <c r="G64" s="722"/>
      <c r="H64" s="722"/>
      <c r="I64" s="722"/>
      <c r="J64" s="722"/>
      <c r="K64" s="722"/>
      <c r="L64" s="723"/>
      <c r="M64" s="723"/>
      <c r="N64" s="723"/>
      <c r="O64" s="723"/>
      <c r="P64" s="723"/>
      <c r="Q64" s="723"/>
      <c r="R64" s="723"/>
      <c r="S64" s="869"/>
      <c r="T64" s="590"/>
    </row>
    <row r="65" spans="2:21" hidden="1" x14ac:dyDescent="0.25">
      <c r="B65" s="627" t="s">
        <v>14</v>
      </c>
      <c r="C65" s="724" t="str">
        <f>B64</f>
        <v>KEY BEHAVIOR INDICATOR (BASED CHITOSE CORE VALUE)</v>
      </c>
      <c r="D65" s="724"/>
      <c r="E65" s="724"/>
      <c r="F65" s="724"/>
      <c r="G65" s="724"/>
      <c r="H65" s="724"/>
      <c r="I65" s="724"/>
      <c r="J65" s="724"/>
      <c r="K65" s="724"/>
      <c r="L65" s="724"/>
      <c r="M65" s="725"/>
      <c r="N65" s="726" t="s">
        <v>442</v>
      </c>
      <c r="O65" s="595"/>
      <c r="R65" s="594"/>
      <c r="S65" s="867"/>
      <c r="T65" s="590"/>
      <c r="U65" s="594"/>
    </row>
    <row r="66" spans="2:21" ht="16.5" hidden="1" thickBot="1" x14ac:dyDescent="0.3">
      <c r="B66" s="727"/>
      <c r="C66" s="728"/>
      <c r="D66" s="728"/>
      <c r="E66" s="728"/>
      <c r="F66" s="728"/>
      <c r="G66" s="728"/>
      <c r="H66" s="728"/>
      <c r="I66" s="728"/>
      <c r="J66" s="728"/>
      <c r="K66" s="728"/>
      <c r="L66" s="728"/>
      <c r="M66" s="729"/>
      <c r="N66" s="730"/>
      <c r="O66" s="595"/>
      <c r="R66" s="594"/>
      <c r="S66" s="867"/>
      <c r="T66" s="590"/>
      <c r="U66" s="594"/>
    </row>
    <row r="67" spans="2:21" hidden="1" x14ac:dyDescent="0.25">
      <c r="B67" s="731">
        <v>1</v>
      </c>
      <c r="C67" s="732" t="s">
        <v>798</v>
      </c>
      <c r="D67" s="732"/>
      <c r="E67" s="732"/>
      <c r="F67" s="732"/>
      <c r="G67" s="732"/>
      <c r="H67" s="732"/>
      <c r="I67" s="732"/>
      <c r="J67" s="732"/>
      <c r="K67" s="732"/>
      <c r="L67" s="732"/>
      <c r="M67" s="732"/>
      <c r="N67" s="733">
        <v>0</v>
      </c>
      <c r="O67" s="595"/>
      <c r="R67" s="594"/>
      <c r="S67" s="867"/>
      <c r="T67" s="590"/>
      <c r="U67" s="594"/>
    </row>
    <row r="68" spans="2:21" hidden="1" x14ac:dyDescent="0.25">
      <c r="B68" s="734">
        <v>2</v>
      </c>
      <c r="C68" s="735" t="s">
        <v>799</v>
      </c>
      <c r="D68" s="736"/>
      <c r="E68" s="736"/>
      <c r="F68" s="736"/>
      <c r="G68" s="736"/>
      <c r="H68" s="736"/>
      <c r="I68" s="736"/>
      <c r="J68" s="736"/>
      <c r="K68" s="736"/>
      <c r="L68" s="736"/>
      <c r="M68" s="736"/>
      <c r="N68" s="737">
        <v>0</v>
      </c>
      <c r="O68" s="595"/>
      <c r="R68" s="594"/>
      <c r="S68" s="867"/>
      <c r="T68" s="590"/>
      <c r="U68" s="594"/>
    </row>
    <row r="69" spans="2:21" hidden="1" x14ac:dyDescent="0.25">
      <c r="B69" s="734">
        <v>3</v>
      </c>
      <c r="C69" s="735" t="s">
        <v>800</v>
      </c>
      <c r="D69" s="735"/>
      <c r="E69" s="735"/>
      <c r="F69" s="735"/>
      <c r="G69" s="735"/>
      <c r="H69" s="735"/>
      <c r="I69" s="735"/>
      <c r="J69" s="735"/>
      <c r="K69" s="735"/>
      <c r="L69" s="735"/>
      <c r="M69" s="735"/>
      <c r="N69" s="737">
        <v>0</v>
      </c>
      <c r="O69" s="595"/>
      <c r="R69" s="594"/>
      <c r="S69" s="867"/>
      <c r="T69" s="590"/>
      <c r="U69" s="594"/>
    </row>
    <row r="70" spans="2:21" hidden="1" x14ac:dyDescent="0.25">
      <c r="B70" s="734">
        <v>4</v>
      </c>
      <c r="C70" s="735" t="s">
        <v>801</v>
      </c>
      <c r="D70" s="736"/>
      <c r="E70" s="736"/>
      <c r="F70" s="736"/>
      <c r="G70" s="736"/>
      <c r="H70" s="736"/>
      <c r="I70" s="736"/>
      <c r="J70" s="736"/>
      <c r="K70" s="736"/>
      <c r="L70" s="736"/>
      <c r="M70" s="736"/>
      <c r="N70" s="737">
        <v>0</v>
      </c>
      <c r="O70" s="595"/>
      <c r="R70" s="594"/>
      <c r="S70" s="867"/>
      <c r="T70" s="590"/>
      <c r="U70" s="594"/>
    </row>
    <row r="71" spans="2:21" ht="16.5" hidden="1" thickBot="1" x14ac:dyDescent="0.3">
      <c r="B71" s="738">
        <v>5</v>
      </c>
      <c r="C71" s="739" t="s">
        <v>802</v>
      </c>
      <c r="D71" s="740"/>
      <c r="E71" s="740"/>
      <c r="F71" s="740"/>
      <c r="G71" s="740"/>
      <c r="H71" s="740"/>
      <c r="I71" s="740"/>
      <c r="J71" s="740"/>
      <c r="K71" s="740"/>
      <c r="L71" s="740"/>
      <c r="M71" s="740"/>
      <c r="N71" s="741">
        <v>0</v>
      </c>
      <c r="O71" s="595"/>
      <c r="R71" s="594"/>
      <c r="S71" s="867"/>
      <c r="T71" s="590"/>
      <c r="U71" s="594"/>
    </row>
    <row r="72" spans="2:21" ht="16.5" hidden="1" thickBot="1" x14ac:dyDescent="0.3">
      <c r="B72" s="742" t="s">
        <v>803</v>
      </c>
      <c r="C72" s="743"/>
      <c r="D72" s="743"/>
      <c r="E72" s="743"/>
      <c r="F72" s="743"/>
      <c r="G72" s="743"/>
      <c r="H72" s="743"/>
      <c r="I72" s="743"/>
      <c r="J72" s="743"/>
      <c r="K72" s="743"/>
      <c r="L72" s="743"/>
      <c r="M72" s="744"/>
      <c r="N72" s="745"/>
      <c r="O72" s="595"/>
      <c r="P72" s="595"/>
      <c r="R72" s="594"/>
      <c r="S72" s="867"/>
      <c r="T72" s="590"/>
      <c r="U72" s="594"/>
    </row>
    <row r="73" spans="2:21" ht="16.5" hidden="1" thickBot="1" x14ac:dyDescent="0.3">
      <c r="B73" s="746"/>
      <c r="C73" s="747"/>
      <c r="D73" s="748"/>
      <c r="E73" s="748"/>
      <c r="F73" s="749"/>
      <c r="G73" s="749"/>
      <c r="H73" s="749"/>
      <c r="I73" s="749"/>
      <c r="J73" s="749"/>
      <c r="K73" s="749"/>
      <c r="L73" s="749"/>
      <c r="M73" s="749" t="s">
        <v>804</v>
      </c>
      <c r="N73" s="750">
        <f>AVERAGE(N67:N72)</f>
        <v>0</v>
      </c>
      <c r="O73" s="595"/>
      <c r="P73" s="595"/>
      <c r="R73" s="594"/>
      <c r="S73" s="867"/>
      <c r="T73" s="591"/>
      <c r="U73" s="594"/>
    </row>
    <row r="74" spans="2:21" x14ac:dyDescent="0.25">
      <c r="B74" s="606"/>
      <c r="C74" s="606"/>
      <c r="D74" s="751"/>
      <c r="E74" s="751"/>
      <c r="F74" s="752"/>
      <c r="G74" s="752"/>
      <c r="H74" s="752"/>
      <c r="I74" s="752"/>
      <c r="J74" s="752"/>
      <c r="K74" s="752"/>
      <c r="L74" s="752"/>
      <c r="M74" s="752"/>
      <c r="N74" s="752"/>
      <c r="O74" s="752"/>
      <c r="P74" s="752"/>
      <c r="Q74" s="753"/>
      <c r="R74" s="753"/>
      <c r="S74" s="870"/>
      <c r="T74" s="590"/>
    </row>
    <row r="75" spans="2:21" x14ac:dyDescent="0.25">
      <c r="B75" s="752"/>
      <c r="C75" s="636"/>
      <c r="D75" s="636"/>
      <c r="E75" s="636"/>
      <c r="F75" s="752"/>
      <c r="G75" s="752"/>
      <c r="H75" s="752"/>
      <c r="I75" s="752"/>
      <c r="J75" s="752"/>
      <c r="K75" s="752"/>
      <c r="L75" s="752"/>
      <c r="M75" s="752"/>
      <c r="N75" s="596"/>
      <c r="O75" s="596"/>
      <c r="P75" s="595"/>
      <c r="R75" s="594"/>
      <c r="S75" s="867"/>
      <c r="T75" s="590"/>
      <c r="U75" s="594"/>
    </row>
    <row r="76" spans="2:21" x14ac:dyDescent="0.25">
      <c r="B76" s="636"/>
      <c r="C76" s="636"/>
      <c r="D76" s="752"/>
      <c r="E76" s="752"/>
      <c r="F76" s="723"/>
      <c r="G76" s="723"/>
      <c r="H76" s="723"/>
      <c r="I76" s="723"/>
      <c r="J76" s="723"/>
      <c r="K76" s="723"/>
      <c r="L76" s="723"/>
      <c r="M76" s="723"/>
      <c r="N76" s="723"/>
      <c r="O76" s="723"/>
      <c r="P76" s="595"/>
      <c r="R76" s="594"/>
      <c r="S76" s="867"/>
      <c r="T76" s="592"/>
      <c r="U76" s="594"/>
    </row>
    <row r="77" spans="2:21" x14ac:dyDescent="0.25">
      <c r="B77" s="751"/>
      <c r="C77" s="751"/>
      <c r="D77" s="754"/>
      <c r="E77" s="754"/>
      <c r="F77" s="751"/>
      <c r="G77" s="751"/>
      <c r="H77" s="751"/>
      <c r="I77" s="751"/>
      <c r="J77" s="751"/>
      <c r="K77" s="751"/>
      <c r="L77" s="751"/>
      <c r="M77" s="751"/>
      <c r="N77" s="751"/>
      <c r="O77" s="751"/>
      <c r="P77" s="754"/>
      <c r="Q77" s="751"/>
      <c r="R77" s="751"/>
      <c r="S77" s="871"/>
      <c r="T77" s="590"/>
    </row>
    <row r="78" spans="2:21" x14ac:dyDescent="0.25">
      <c r="T78" s="594"/>
    </row>
  </sheetData>
  <sheetProtection formatCells="0" formatColumns="0" insertRows="0" deleteRows="0"/>
  <mergeCells count="101">
    <mergeCell ref="O48:R48"/>
    <mergeCell ref="O49:R49"/>
    <mergeCell ref="O50:R50"/>
    <mergeCell ref="O40:R40"/>
    <mergeCell ref="O41:R41"/>
    <mergeCell ref="O42:R42"/>
    <mergeCell ref="O43:R43"/>
    <mergeCell ref="O44:R44"/>
    <mergeCell ref="O45:R45"/>
    <mergeCell ref="O28:R28"/>
    <mergeCell ref="O29:R29"/>
    <mergeCell ref="O30:R30"/>
    <mergeCell ref="O31:R31"/>
    <mergeCell ref="O32:R32"/>
    <mergeCell ref="O33:R33"/>
    <mergeCell ref="O15:R15"/>
    <mergeCell ref="O16:R16"/>
    <mergeCell ref="O17:R17"/>
    <mergeCell ref="O18:R18"/>
    <mergeCell ref="O19:R19"/>
    <mergeCell ref="O20:R20"/>
    <mergeCell ref="O21:R21"/>
    <mergeCell ref="O46:R46"/>
    <mergeCell ref="O47:R47"/>
    <mergeCell ref="O36:R36"/>
    <mergeCell ref="O37:R37"/>
    <mergeCell ref="O38:R38"/>
    <mergeCell ref="O39:R39"/>
    <mergeCell ref="O34:R34"/>
    <mergeCell ref="O35:R35"/>
    <mergeCell ref="O24:R24"/>
    <mergeCell ref="O25:R25"/>
    <mergeCell ref="O26:R26"/>
    <mergeCell ref="O27:R27"/>
    <mergeCell ref="O22:R22"/>
    <mergeCell ref="O23:R23"/>
    <mergeCell ref="O8:P8"/>
    <mergeCell ref="O12:R13"/>
    <mergeCell ref="O14:R14"/>
    <mergeCell ref="O5:P5"/>
    <mergeCell ref="C6:D6"/>
    <mergeCell ref="E6:G7"/>
    <mergeCell ref="H6:K7"/>
    <mergeCell ref="L6:N8"/>
    <mergeCell ref="O6:P6"/>
    <mergeCell ref="C7:D7"/>
    <mergeCell ref="O7:P7"/>
    <mergeCell ref="C8:D8"/>
    <mergeCell ref="E8:G8"/>
    <mergeCell ref="C4:D4"/>
    <mergeCell ref="E4:G5"/>
    <mergeCell ref="H4:K5"/>
    <mergeCell ref="L4:N5"/>
    <mergeCell ref="O4:P4"/>
    <mergeCell ref="C5:D5"/>
    <mergeCell ref="C70:M70"/>
    <mergeCell ref="C71:M71"/>
    <mergeCell ref="B72:M72"/>
    <mergeCell ref="B65:B66"/>
    <mergeCell ref="C65:M66"/>
    <mergeCell ref="N65:N66"/>
    <mergeCell ref="C67:M67"/>
    <mergeCell ref="C68:M68"/>
    <mergeCell ref="C69:M69"/>
    <mergeCell ref="K52:M52"/>
    <mergeCell ref="K53:M53"/>
    <mergeCell ref="B57:N57"/>
    <mergeCell ref="B61:C61"/>
    <mergeCell ref="K61:M61"/>
    <mergeCell ref="B62:C62"/>
    <mergeCell ref="K62:M62"/>
    <mergeCell ref="B42:B51"/>
    <mergeCell ref="C42:C46"/>
    <mergeCell ref="C47:C48"/>
    <mergeCell ref="C49:C50"/>
    <mergeCell ref="C51:G51"/>
    <mergeCell ref="C52:G52"/>
    <mergeCell ref="B29:B41"/>
    <mergeCell ref="C29:C30"/>
    <mergeCell ref="C31:C33"/>
    <mergeCell ref="C34:C38"/>
    <mergeCell ref="C39:C40"/>
    <mergeCell ref="C41:G41"/>
    <mergeCell ref="I12:I13"/>
    <mergeCell ref="B14:B20"/>
    <mergeCell ref="C15:C16"/>
    <mergeCell ref="C17:C19"/>
    <mergeCell ref="C20:G20"/>
    <mergeCell ref="B21:B28"/>
    <mergeCell ref="C21:C23"/>
    <mergeCell ref="C25:C27"/>
    <mergeCell ref="C28:G28"/>
    <mergeCell ref="B12:B13"/>
    <mergeCell ref="C12:C13"/>
    <mergeCell ref="D12:D13"/>
    <mergeCell ref="E12:E13"/>
    <mergeCell ref="F12:F13"/>
    <mergeCell ref="G12:G13"/>
    <mergeCell ref="H8:K8"/>
    <mergeCell ref="B1:N2"/>
    <mergeCell ref="K3:N3"/>
  </mergeCells>
  <phoneticPr fontId="53" type="noConversion"/>
  <conditionalFormatting sqref="E9:E11">
    <cfRule type="containsText" dxfId="135" priority="76" operator="containsText" text="U">
      <formula>NOT(ISERROR(SEARCH("U",E9)))</formula>
    </cfRule>
    <cfRule type="containsText" dxfId="134" priority="77" operator="containsText" text="C">
      <formula>NOT(ISERROR(SEARCH("C",E9)))</formula>
    </cfRule>
    <cfRule type="containsText" dxfId="133" priority="78" operator="containsText" text="T">
      <formula>NOT(ISERROR(SEARCH("T",E9)))</formula>
    </cfRule>
    <cfRule type="containsText" dxfId="132" priority="79" operator="containsText" text="P">
      <formula>NOT(ISERROR(SEARCH("P",E9)))</formula>
    </cfRule>
    <cfRule type="containsText" dxfId="131" priority="80" operator="containsText" text="HP">
      <formula>NOT(ISERROR(SEARCH("HP",E9)))</formula>
    </cfRule>
  </conditionalFormatting>
  <conditionalFormatting sqref="M14:M19">
    <cfRule type="cellIs" dxfId="130" priority="49" operator="greaterThan">
      <formula>1.25</formula>
    </cfRule>
    <cfRule type="cellIs" dxfId="129" priority="50" operator="equal">
      <formula>1.25</formula>
    </cfRule>
    <cfRule type="cellIs" dxfId="128" priority="51" operator="greaterThan">
      <formula>1.05</formula>
    </cfRule>
    <cfRule type="cellIs" dxfId="127" priority="52" operator="equal">
      <formula>1.05</formula>
    </cfRule>
    <cfRule type="cellIs" dxfId="126" priority="53" operator="greaterThan">
      <formula>0.95</formula>
    </cfRule>
    <cfRule type="cellIs" dxfId="125" priority="54" operator="equal">
      <formula>0.95</formula>
    </cfRule>
    <cfRule type="cellIs" dxfId="124" priority="55" operator="greaterThan">
      <formula>0.8</formula>
    </cfRule>
    <cfRule type="cellIs" dxfId="123" priority="56" operator="equal">
      <formula>0.8</formula>
    </cfRule>
    <cfRule type="cellIs" dxfId="122" priority="57" operator="lessThan">
      <formula>0.8</formula>
    </cfRule>
  </conditionalFormatting>
  <conditionalFormatting sqref="M21:M27">
    <cfRule type="cellIs" dxfId="121" priority="33" operator="greaterThan">
      <formula>1.25</formula>
    </cfRule>
    <cfRule type="cellIs" dxfId="120" priority="34" operator="equal">
      <formula>1.25</formula>
    </cfRule>
    <cfRule type="cellIs" dxfId="119" priority="35" operator="greaterThan">
      <formula>1.05</formula>
    </cfRule>
    <cfRule type="cellIs" dxfId="118" priority="36" operator="equal">
      <formula>1.05</formula>
    </cfRule>
    <cfRule type="cellIs" dxfId="117" priority="37" operator="greaterThan">
      <formula>0.95</formula>
    </cfRule>
    <cfRule type="cellIs" dxfId="116" priority="38" operator="equal">
      <formula>0.95</formula>
    </cfRule>
    <cfRule type="cellIs" dxfId="115" priority="39" operator="greaterThan">
      <formula>0.8</formula>
    </cfRule>
    <cfRule type="cellIs" dxfId="114" priority="40" operator="equal">
      <formula>0.8</formula>
    </cfRule>
    <cfRule type="cellIs" dxfId="113" priority="41" operator="lessThan">
      <formula>0.8</formula>
    </cfRule>
  </conditionalFormatting>
  <conditionalFormatting sqref="M25:M27">
    <cfRule type="cellIs" dxfId="112" priority="42" operator="greaterThan">
      <formula>1.25</formula>
    </cfRule>
    <cfRule type="cellIs" dxfId="111" priority="43" operator="equal">
      <formula>1.25</formula>
    </cfRule>
    <cfRule type="cellIs" dxfId="110" priority="44" operator="greaterThan">
      <formula>1.05</formula>
    </cfRule>
    <cfRule type="cellIs" dxfId="109" priority="45" operator="equal">
      <formula>1.05</formula>
    </cfRule>
    <cfRule type="cellIs" dxfId="108" priority="46" operator="greaterThan">
      <formula>0.95</formula>
    </cfRule>
    <cfRule type="cellIs" dxfId="107" priority="47" operator="equal">
      <formula>0.95</formula>
    </cfRule>
    <cfRule type="cellIs" dxfId="106" priority="48" operator="greaterThan">
      <formula>0.8</formula>
    </cfRule>
  </conditionalFormatting>
  <conditionalFormatting sqref="M29:M40">
    <cfRule type="cellIs" dxfId="105" priority="24" operator="greaterThan">
      <formula>1.25</formula>
    </cfRule>
    <cfRule type="cellIs" dxfId="104" priority="25" operator="equal">
      <formula>1.25</formula>
    </cfRule>
    <cfRule type="cellIs" dxfId="103" priority="26" operator="greaterThan">
      <formula>1.05</formula>
    </cfRule>
    <cfRule type="cellIs" dxfId="102" priority="27" operator="equal">
      <formula>1.05</formula>
    </cfRule>
    <cfRule type="cellIs" dxfId="101" priority="28" operator="greaterThan">
      <formula>0.95</formula>
    </cfRule>
    <cfRule type="cellIs" dxfId="100" priority="29" operator="equal">
      <formula>0.95</formula>
    </cfRule>
    <cfRule type="cellIs" dxfId="99" priority="30" operator="greaterThan">
      <formula>0.8</formula>
    </cfRule>
    <cfRule type="cellIs" dxfId="98" priority="31" operator="equal">
      <formula>0.8</formula>
    </cfRule>
    <cfRule type="cellIs" dxfId="97" priority="32" operator="lessThan">
      <formula>0.8</formula>
    </cfRule>
  </conditionalFormatting>
  <conditionalFormatting sqref="M42:M50">
    <cfRule type="cellIs" dxfId="96" priority="15" operator="greaterThan">
      <formula>1.25</formula>
    </cfRule>
    <cfRule type="cellIs" dxfId="95" priority="16" operator="equal">
      <formula>1.25</formula>
    </cfRule>
    <cfRule type="cellIs" dxfId="94" priority="17" operator="greaterThan">
      <formula>1.05</formula>
    </cfRule>
    <cfRule type="cellIs" dxfId="93" priority="18" operator="equal">
      <formula>1.05</formula>
    </cfRule>
    <cfRule type="cellIs" dxfId="92" priority="19" operator="greaterThan">
      <formula>0.95</formula>
    </cfRule>
    <cfRule type="cellIs" dxfId="91" priority="20" operator="equal">
      <formula>0.95</formula>
    </cfRule>
    <cfRule type="cellIs" dxfId="90" priority="21" operator="greaterThan">
      <formula>0.8</formula>
    </cfRule>
    <cfRule type="cellIs" dxfId="89" priority="22" operator="equal">
      <formula>0.8</formula>
    </cfRule>
    <cfRule type="cellIs" dxfId="88" priority="23" operator="lessThan">
      <formula>0.8</formula>
    </cfRule>
  </conditionalFormatting>
  <conditionalFormatting sqref="M58:M60">
    <cfRule type="cellIs" dxfId="87" priority="58" operator="greaterThan">
      <formula>1.25</formula>
    </cfRule>
    <cfRule type="cellIs" dxfId="86" priority="59" operator="equal">
      <formula>1.25</formula>
    </cfRule>
    <cfRule type="cellIs" dxfId="85" priority="60" operator="greaterThan">
      <formula>1.05</formula>
    </cfRule>
    <cfRule type="cellIs" dxfId="84" priority="61" operator="equal">
      <formula>1.05</formula>
    </cfRule>
    <cfRule type="cellIs" dxfId="83" priority="62" operator="greaterThan">
      <formula>0.95</formula>
    </cfRule>
    <cfRule type="cellIs" dxfId="82" priority="63" operator="equal">
      <formula>0.95</formula>
    </cfRule>
    <cfRule type="cellIs" dxfId="81" priority="64" operator="greaterThan">
      <formula>0.8</formula>
    </cfRule>
    <cfRule type="cellIs" dxfId="80" priority="65" operator="equal">
      <formula>0.8</formula>
    </cfRule>
    <cfRule type="cellIs" dxfId="79" priority="66" operator="lessThan">
      <formula>0.8</formula>
    </cfRule>
  </conditionalFormatting>
  <conditionalFormatting sqref="N56 N58:N60">
    <cfRule type="cellIs" dxfId="78" priority="81" stopIfTrue="1" operator="equal">
      <formula>"U"</formula>
    </cfRule>
    <cfRule type="cellIs" dxfId="77" priority="82" stopIfTrue="1" operator="equal">
      <formula>"HP"</formula>
    </cfRule>
    <cfRule type="cellIs" dxfId="76" priority="83" stopIfTrue="1" operator="equal">
      <formula>"P"</formula>
    </cfRule>
    <cfRule type="cellIs" dxfId="75" priority="84" stopIfTrue="1" operator="equal">
      <formula>"T"</formula>
    </cfRule>
    <cfRule type="cellIs" dxfId="74" priority="85" stopIfTrue="1" operator="equal">
      <formula>"C"</formula>
    </cfRule>
  </conditionalFormatting>
  <conditionalFormatting sqref="H6">
    <cfRule type="cellIs" dxfId="73" priority="1" operator="greaterThan">
      <formula>1.25</formula>
    </cfRule>
    <cfRule type="cellIs" dxfId="72" priority="2" operator="equal">
      <formula>1.25</formula>
    </cfRule>
    <cfRule type="cellIs" dxfId="71" priority="3" operator="greaterThan">
      <formula>1.05</formula>
    </cfRule>
    <cfRule type="cellIs" dxfId="70" priority="4" operator="equal">
      <formula>1.05</formula>
    </cfRule>
    <cfRule type="cellIs" dxfId="69" priority="5" operator="greaterThan">
      <formula>0.95</formula>
    </cfRule>
    <cfRule type="cellIs" dxfId="68" priority="6" operator="equal">
      <formula>0.95</formula>
    </cfRule>
    <cfRule type="cellIs" dxfId="67" priority="7" operator="greaterThan">
      <formula>0.8</formula>
    </cfRule>
    <cfRule type="cellIs" dxfId="66" priority="8" operator="equal">
      <formula>0.8</formula>
    </cfRule>
    <cfRule type="cellIs" dxfId="65" priority="9" operator="lessThan">
      <formula>0.8</formula>
    </cfRule>
  </conditionalFormatting>
  <conditionalFormatting sqref="H8">
    <cfRule type="containsText" dxfId="64" priority="10" operator="containsText" text="Need Development">
      <formula>NOT(ISERROR(SEARCH("Need Development",H8)))</formula>
    </cfRule>
    <cfRule type="containsText" dxfId="63" priority="11" operator="containsText" text="Need Improvement">
      <formula>NOT(ISERROR(SEARCH("Need Improvement",H8)))</formula>
    </cfRule>
    <cfRule type="containsText" dxfId="62" priority="12" operator="containsText" text="Meet Requirement">
      <formula>NOT(ISERROR(SEARCH("Meet Requirement",H8)))</formula>
    </cfRule>
    <cfRule type="containsText" dxfId="61" priority="13" operator="containsText" text="Outstanding">
      <formula>NOT(ISERROR(SEARCH("Outstanding",H8)))</formula>
    </cfRule>
    <cfRule type="containsText" dxfId="60" priority="14" operator="containsText" text="Excellence">
      <formula>NOT(ISERROR(SEARCH("Excellence",H8)))</formula>
    </cfRule>
  </conditionalFormatting>
  <dataValidations count="5">
    <dataValidation type="list" allowBlank="1" showInputMessage="1" showErrorMessage="1" sqref="B11" xr:uid="{0D3D7D09-6716-42CD-BAB5-CF5897EC0196}">
      <formula1>$T$7:$T$17</formula1>
    </dataValidation>
    <dataValidation type="list" allowBlank="1" showInputMessage="1" showErrorMessage="1" sqref="F58:F60 F42:F50 F29:F40 F21:F27 F14:F19" xr:uid="{E797F8B9-6FE5-493C-9285-F677D37F095A}">
      <formula1>$U$8:$U$12</formula1>
    </dataValidation>
    <dataValidation type="list" allowBlank="1" showInputMessage="1" showErrorMessage="1" sqref="G14:G19 G42:G50 G29:G40 G21:G27 G58:G60" xr:uid="{8D7694F5-CF42-4CF7-9574-48CB88380828}">
      <formula1>$V$8:$V$9</formula1>
    </dataValidation>
    <dataValidation type="list" allowBlank="1" showInputMessage="1" showErrorMessage="1" sqref="B10" xr:uid="{38CA6244-068E-4DD1-A01F-3C98232C338E}">
      <formula1>$T$6:$T$17</formula1>
    </dataValidation>
    <dataValidation type="list" allowBlank="1" showInputMessage="1" showErrorMessage="1" sqref="H4:K5" xr:uid="{7CE7C567-1B96-4014-BA60-FD3E4AA6D0F4}">
      <formula1>$U$4:$U$5</formula1>
    </dataValidation>
  </dataValidations>
  <pageMargins left="0.12" right="0.15" top="0.21" bottom="0.18" header="0.12" footer="0.12"/>
  <pageSetup paperSize="9" scale="22" fitToHeight="0" orientation="portrait" r:id="rId1"/>
  <rowBreaks count="1" manualBreakCount="1">
    <brk id="62" max="12" man="1"/>
  </rowBreaks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0F169-347B-421C-91CE-C3C94F780116}">
  <dimension ref="A1:AC201"/>
  <sheetViews>
    <sheetView zoomScale="85" zoomScaleNormal="85" workbookViewId="0">
      <selection activeCell="N108" sqref="N108"/>
    </sheetView>
  </sheetViews>
  <sheetFormatPr defaultRowHeight="15" x14ac:dyDescent="0.25"/>
  <cols>
    <col min="1" max="1" width="35.140625" style="756" bestFit="1" customWidth="1"/>
    <col min="2" max="4" width="10.85546875" style="756" bestFit="1" customWidth="1"/>
    <col min="5" max="5" width="10.7109375" style="756" bestFit="1" customWidth="1"/>
    <col min="6" max="12" width="11.5703125" style="756" bestFit="1" customWidth="1"/>
    <col min="13" max="13" width="11.85546875" style="756" bestFit="1" customWidth="1"/>
    <col min="14" max="14" width="16.85546875" style="756" bestFit="1" customWidth="1"/>
    <col min="15" max="15" width="10.28515625" style="756" bestFit="1" customWidth="1"/>
    <col min="16" max="16" width="13.42578125" style="756" hidden="1" customWidth="1"/>
    <col min="17" max="28" width="0" style="756" hidden="1" customWidth="1"/>
    <col min="29" max="29" width="17" style="756" hidden="1" customWidth="1"/>
    <col min="30" max="30" width="0" style="756" hidden="1" customWidth="1"/>
    <col min="31" max="16384" width="9.140625" style="756"/>
  </cols>
  <sheetData>
    <row r="1" spans="1:17" x14ac:dyDescent="0.25">
      <c r="A1" s="755" t="s">
        <v>881</v>
      </c>
    </row>
    <row r="2" spans="1:17" x14ac:dyDescent="0.25">
      <c r="A2" s="757" t="s">
        <v>882</v>
      </c>
      <c r="B2" s="757" t="s">
        <v>807</v>
      </c>
      <c r="C2" s="757" t="s">
        <v>808</v>
      </c>
      <c r="D2" s="757" t="s">
        <v>809</v>
      </c>
      <c r="E2" s="757" t="s">
        <v>810</v>
      </c>
      <c r="F2" s="757" t="s">
        <v>812</v>
      </c>
      <c r="G2" s="757" t="s">
        <v>883</v>
      </c>
      <c r="H2" s="757" t="s">
        <v>814</v>
      </c>
      <c r="I2" s="757" t="s">
        <v>818</v>
      </c>
      <c r="J2" s="757" t="s">
        <v>820</v>
      </c>
      <c r="K2" s="757" t="s">
        <v>823</v>
      </c>
      <c r="L2" s="757" t="s">
        <v>826</v>
      </c>
      <c r="M2" s="757" t="s">
        <v>828</v>
      </c>
      <c r="N2" s="757" t="s">
        <v>831</v>
      </c>
      <c r="P2" s="758" t="s">
        <v>837</v>
      </c>
      <c r="Q2" s="758" t="s">
        <v>884</v>
      </c>
    </row>
    <row r="3" spans="1:17" x14ac:dyDescent="0.25">
      <c r="A3" s="757" t="s">
        <v>742</v>
      </c>
      <c r="B3" s="759">
        <v>26058.29752760828</v>
      </c>
      <c r="C3" s="759">
        <v>28212.386688081293</v>
      </c>
      <c r="D3" s="759">
        <v>25163.736051234326</v>
      </c>
      <c r="E3" s="759">
        <v>23163.627828312612</v>
      </c>
      <c r="F3" s="759">
        <v>29405.729159207258</v>
      </c>
      <c r="G3" s="759">
        <v>30698.651192968151</v>
      </c>
      <c r="H3" s="759">
        <v>31817.252237371911</v>
      </c>
      <c r="I3" s="759">
        <v>34581.50442295587</v>
      </c>
      <c r="J3" s="759">
        <v>35647.792308846241</v>
      </c>
      <c r="K3" s="759">
        <v>35022.717074480388</v>
      </c>
      <c r="L3" s="759">
        <v>37825.222695087934</v>
      </c>
      <c r="M3" s="759">
        <v>36295.407601188061</v>
      </c>
      <c r="N3" s="759">
        <f>SUM(B3:M3)</f>
        <v>373892.32478734234</v>
      </c>
      <c r="P3" s="760" t="s">
        <v>742</v>
      </c>
      <c r="Q3" s="761">
        <f>N3</f>
        <v>373892.32478734234</v>
      </c>
    </row>
    <row r="4" spans="1:17" x14ac:dyDescent="0.25">
      <c r="A4" s="757" t="s">
        <v>743</v>
      </c>
      <c r="B4" s="759"/>
      <c r="C4" s="759"/>
      <c r="D4" s="759"/>
      <c r="E4" s="759"/>
      <c r="F4" s="759"/>
      <c r="G4" s="762"/>
      <c r="H4" s="762"/>
      <c r="I4" s="762"/>
      <c r="J4" s="762"/>
      <c r="K4" s="762"/>
      <c r="L4" s="762"/>
      <c r="M4" s="762"/>
      <c r="N4" s="759">
        <f>SUM(B4:M4)</f>
        <v>0</v>
      </c>
      <c r="P4" s="755" t="s">
        <v>743</v>
      </c>
      <c r="Q4" s="761">
        <f>N4</f>
        <v>0</v>
      </c>
    </row>
    <row r="5" spans="1:17" x14ac:dyDescent="0.25">
      <c r="A5" s="757" t="s">
        <v>885</v>
      </c>
      <c r="B5" s="759">
        <f>B4</f>
        <v>0</v>
      </c>
      <c r="C5" s="759">
        <f>SUM($B$4:C$4)</f>
        <v>0</v>
      </c>
      <c r="D5" s="759">
        <f>SUM($B$4:D$4)</f>
        <v>0</v>
      </c>
      <c r="E5" s="759">
        <f>SUM($B$4:E$4)</f>
        <v>0</v>
      </c>
      <c r="F5" s="759">
        <f>SUM($B$4:F$4)</f>
        <v>0</v>
      </c>
      <c r="G5" s="759">
        <f>SUM($B$4:G$4)</f>
        <v>0</v>
      </c>
      <c r="H5" s="759">
        <f>SUM($B$4:H$4)</f>
        <v>0</v>
      </c>
      <c r="I5" s="759">
        <f>SUM($B$4:I$4)</f>
        <v>0</v>
      </c>
      <c r="J5" s="759">
        <f>SUM($B$4:J$4)</f>
        <v>0</v>
      </c>
      <c r="K5" s="759">
        <f>SUM($B$4:K$4)</f>
        <v>0</v>
      </c>
      <c r="L5" s="759">
        <f>SUM($B$4:L$4)</f>
        <v>0</v>
      </c>
      <c r="M5" s="759">
        <f>SUM($B$4:M$4)</f>
        <v>0</v>
      </c>
      <c r="N5" s="759">
        <f>M5</f>
        <v>0</v>
      </c>
    </row>
    <row r="6" spans="1:17" x14ac:dyDescent="0.25">
      <c r="A6" s="757" t="s">
        <v>886</v>
      </c>
      <c r="B6" s="763">
        <f>B4/B3</f>
        <v>0</v>
      </c>
      <c r="C6" s="763">
        <f t="shared" ref="C6:N6" si="0">C4/C3</f>
        <v>0</v>
      </c>
      <c r="D6" s="763">
        <f t="shared" si="0"/>
        <v>0</v>
      </c>
      <c r="E6" s="763">
        <f t="shared" si="0"/>
        <v>0</v>
      </c>
      <c r="F6" s="763">
        <f t="shared" si="0"/>
        <v>0</v>
      </c>
      <c r="G6" s="763">
        <f t="shared" si="0"/>
        <v>0</v>
      </c>
      <c r="H6" s="763">
        <f t="shared" si="0"/>
        <v>0</v>
      </c>
      <c r="I6" s="763">
        <f t="shared" si="0"/>
        <v>0</v>
      </c>
      <c r="J6" s="763">
        <f t="shared" si="0"/>
        <v>0</v>
      </c>
      <c r="K6" s="763">
        <f t="shared" si="0"/>
        <v>0</v>
      </c>
      <c r="L6" s="763">
        <f t="shared" si="0"/>
        <v>0</v>
      </c>
      <c r="M6" s="763">
        <f t="shared" si="0"/>
        <v>0</v>
      </c>
      <c r="N6" s="763">
        <f t="shared" si="0"/>
        <v>0</v>
      </c>
      <c r="P6" s="758" t="s">
        <v>837</v>
      </c>
      <c r="Q6" s="755" t="s">
        <v>830</v>
      </c>
    </row>
    <row r="7" spans="1:17" x14ac:dyDescent="0.25">
      <c r="A7" s="757" t="s">
        <v>887</v>
      </c>
      <c r="B7" s="763">
        <f>B4/B3</f>
        <v>0</v>
      </c>
      <c r="C7" s="763">
        <f>SUM($B$4:C$4)/SUM($B$3:C$3)</f>
        <v>0</v>
      </c>
      <c r="D7" s="763">
        <f>SUM($B$4:D$4)/SUM($B$3:D$3)</f>
        <v>0</v>
      </c>
      <c r="E7" s="763">
        <f>SUM($B$4:E$4)/SUM($B$3:E$3)</f>
        <v>0</v>
      </c>
      <c r="F7" s="763">
        <f>SUM($B$4:F$4)/SUM($B$3:F$3)</f>
        <v>0</v>
      </c>
      <c r="G7" s="763">
        <f>SUM($B$4:G$4)/SUM($B$3:G$3)</f>
        <v>0</v>
      </c>
      <c r="H7" s="763">
        <f>SUM($B$4:H$4)/SUM($B$3:H$3)</f>
        <v>0</v>
      </c>
      <c r="I7" s="763">
        <f>SUM($B$4:I$4)/SUM($B$3:I$3)</f>
        <v>0</v>
      </c>
      <c r="J7" s="763">
        <f>SUM($B$4:J$4)/SUM($B$3:J$3)</f>
        <v>0</v>
      </c>
      <c r="K7" s="763">
        <f>SUM($B$4:K$4)/SUM($B$3:K$3)</f>
        <v>0</v>
      </c>
      <c r="L7" s="763">
        <f>SUM($B$4:L$4)/SUM($B$3:L$3)</f>
        <v>0</v>
      </c>
      <c r="M7" s="763">
        <f>SUM($B$4:M$4)/SUM($B$3:M$3)</f>
        <v>0</v>
      </c>
      <c r="N7" s="763"/>
      <c r="O7" s="764"/>
      <c r="P7" s="760" t="s">
        <v>742</v>
      </c>
      <c r="Q7" s="764">
        <f>(Q3-Q4)/Q3</f>
        <v>1</v>
      </c>
    </row>
    <row r="8" spans="1:17" x14ac:dyDescent="0.25">
      <c r="A8" s="760" t="s">
        <v>888</v>
      </c>
      <c r="P8" s="755" t="s">
        <v>743</v>
      </c>
      <c r="Q8" s="764">
        <f>Q4/Q3</f>
        <v>0</v>
      </c>
    </row>
    <row r="10" spans="1:17" x14ac:dyDescent="0.25">
      <c r="A10" s="755" t="s">
        <v>881</v>
      </c>
    </row>
    <row r="11" spans="1:17" x14ac:dyDescent="0.25">
      <c r="A11" s="757" t="s">
        <v>758</v>
      </c>
      <c r="B11" s="757" t="s">
        <v>807</v>
      </c>
      <c r="C11" s="757" t="s">
        <v>808</v>
      </c>
      <c r="D11" s="757" t="s">
        <v>809</v>
      </c>
      <c r="E11" s="757" t="s">
        <v>810</v>
      </c>
      <c r="F11" s="757" t="s">
        <v>812</v>
      </c>
      <c r="G11" s="757" t="s">
        <v>883</v>
      </c>
      <c r="H11" s="757" t="s">
        <v>814</v>
      </c>
      <c r="I11" s="757" t="s">
        <v>818</v>
      </c>
      <c r="J11" s="757" t="s">
        <v>820</v>
      </c>
      <c r="K11" s="757" t="s">
        <v>823</v>
      </c>
      <c r="L11" s="757" t="s">
        <v>826</v>
      </c>
      <c r="M11" s="757" t="s">
        <v>828</v>
      </c>
      <c r="N11" s="757" t="s">
        <v>831</v>
      </c>
    </row>
    <row r="12" spans="1:17" x14ac:dyDescent="0.25">
      <c r="A12" s="757" t="s">
        <v>742</v>
      </c>
      <c r="B12" s="759">
        <v>3213.4273307366784</v>
      </c>
      <c r="C12" s="759">
        <v>4485.2358835750529</v>
      </c>
      <c r="D12" s="759">
        <v>3307.2196819310666</v>
      </c>
      <c r="E12" s="759">
        <v>3205.5656884037271</v>
      </c>
      <c r="F12" s="759">
        <v>5590.2001161060834</v>
      </c>
      <c r="G12" s="759">
        <v>5433.3530361109115</v>
      </c>
      <c r="H12" s="759">
        <v>5997.7752997688003</v>
      </c>
      <c r="I12" s="759">
        <v>6941.7737142382939</v>
      </c>
      <c r="J12" s="759">
        <v>6874.2095369709969</v>
      </c>
      <c r="K12" s="759">
        <v>7491.8508131784729</v>
      </c>
      <c r="L12" s="759">
        <v>7997.0439488773663</v>
      </c>
      <c r="M12" s="759">
        <v>7241.4384231202748</v>
      </c>
      <c r="N12" s="765">
        <f>SUM(B12:M12)</f>
        <v>67779.093473017725</v>
      </c>
    </row>
    <row r="13" spans="1:17" x14ac:dyDescent="0.25">
      <c r="A13" s="757" t="s">
        <v>743</v>
      </c>
      <c r="B13" s="759"/>
      <c r="C13" s="759"/>
      <c r="D13" s="759"/>
      <c r="E13" s="759"/>
      <c r="F13" s="759"/>
      <c r="G13" s="766"/>
      <c r="H13" s="766"/>
      <c r="I13" s="766"/>
      <c r="J13" s="766"/>
      <c r="K13" s="766"/>
      <c r="L13" s="766"/>
      <c r="M13" s="766"/>
      <c r="N13" s="765">
        <f>SUM(B13:M13)</f>
        <v>0</v>
      </c>
    </row>
    <row r="14" spans="1:17" x14ac:dyDescent="0.25">
      <c r="A14" s="757" t="s">
        <v>885</v>
      </c>
      <c r="B14" s="759">
        <f>B13</f>
        <v>0</v>
      </c>
      <c r="C14" s="759">
        <f>SUM($B$13:C$13)</f>
        <v>0</v>
      </c>
      <c r="D14" s="759">
        <f>SUM($B$13:D$13)</f>
        <v>0</v>
      </c>
      <c r="E14" s="759">
        <f>SUM($B$13:E$13)</f>
        <v>0</v>
      </c>
      <c r="F14" s="759">
        <f>SUM($B$13:F$13)</f>
        <v>0</v>
      </c>
      <c r="G14" s="759">
        <f>SUM($B$13:G$13)</f>
        <v>0</v>
      </c>
      <c r="H14" s="759">
        <f>SUM($B$13:H$13)</f>
        <v>0</v>
      </c>
      <c r="I14" s="759">
        <f>SUM($B$13:I$13)</f>
        <v>0</v>
      </c>
      <c r="J14" s="759">
        <f>SUM($B$13:J$13)</f>
        <v>0</v>
      </c>
      <c r="K14" s="759">
        <f>SUM($B$13:K$13)</f>
        <v>0</v>
      </c>
      <c r="L14" s="759">
        <f>SUM($B$13:L$13)</f>
        <v>0</v>
      </c>
      <c r="M14" s="759">
        <f>SUM($B$13:M$13)</f>
        <v>0</v>
      </c>
      <c r="N14" s="767"/>
    </row>
    <row r="15" spans="1:17" x14ac:dyDescent="0.25">
      <c r="A15" s="757" t="s">
        <v>889</v>
      </c>
      <c r="B15" s="763">
        <f>B13/B12</f>
        <v>0</v>
      </c>
      <c r="C15" s="763">
        <f t="shared" ref="C15:N15" si="1">C13/C12</f>
        <v>0</v>
      </c>
      <c r="D15" s="763">
        <f t="shared" si="1"/>
        <v>0</v>
      </c>
      <c r="E15" s="763">
        <f t="shared" si="1"/>
        <v>0</v>
      </c>
      <c r="F15" s="763">
        <f t="shared" si="1"/>
        <v>0</v>
      </c>
      <c r="G15" s="763">
        <f t="shared" si="1"/>
        <v>0</v>
      </c>
      <c r="H15" s="763">
        <f t="shared" si="1"/>
        <v>0</v>
      </c>
      <c r="I15" s="763">
        <f t="shared" si="1"/>
        <v>0</v>
      </c>
      <c r="J15" s="763">
        <f t="shared" si="1"/>
        <v>0</v>
      </c>
      <c r="K15" s="763">
        <f t="shared" si="1"/>
        <v>0</v>
      </c>
      <c r="L15" s="763">
        <f t="shared" si="1"/>
        <v>0</v>
      </c>
      <c r="M15" s="763">
        <f t="shared" si="1"/>
        <v>0</v>
      </c>
      <c r="N15" s="763">
        <f t="shared" si="1"/>
        <v>0</v>
      </c>
    </row>
    <row r="16" spans="1:17" x14ac:dyDescent="0.25">
      <c r="A16" s="757" t="s">
        <v>887</v>
      </c>
      <c r="B16" s="763">
        <f>B13/N12</f>
        <v>0</v>
      </c>
      <c r="C16" s="763">
        <f>SUM($B$13:C$13)/$N$12</f>
        <v>0</v>
      </c>
      <c r="D16" s="763">
        <f>SUM($B$13:D$13)/$N$12</f>
        <v>0</v>
      </c>
      <c r="E16" s="763">
        <f>SUM($B$13:E$13)/$N$12</f>
        <v>0</v>
      </c>
      <c r="F16" s="763">
        <f>SUM($B$13:F$13)/$N$12</f>
        <v>0</v>
      </c>
      <c r="G16" s="763">
        <f>SUM($B$13:G$13)/$N$12</f>
        <v>0</v>
      </c>
      <c r="H16" s="763">
        <f>SUM($B$13:H$13)/$N$12</f>
        <v>0</v>
      </c>
      <c r="I16" s="763">
        <f>SUM($B$13:I$13)/$N$12</f>
        <v>0</v>
      </c>
      <c r="J16" s="763">
        <f>SUM($B$13:J$13)/$N$12</f>
        <v>0</v>
      </c>
      <c r="K16" s="763">
        <f>SUM($B$13:K$13)/$N$12</f>
        <v>0</v>
      </c>
      <c r="L16" s="763">
        <f>SUM($B$13:L$13)/$N$12</f>
        <v>0</v>
      </c>
      <c r="M16" s="763">
        <f>SUM($B$13:M$13)/$N$12</f>
        <v>0</v>
      </c>
      <c r="N16" s="763"/>
    </row>
    <row r="17" spans="1:29" x14ac:dyDescent="0.25">
      <c r="A17" s="760" t="s">
        <v>890</v>
      </c>
    </row>
    <row r="19" spans="1:29" x14ac:dyDescent="0.25">
      <c r="A19" s="755" t="s">
        <v>881</v>
      </c>
      <c r="N19" s="756">
        <v>19042000</v>
      </c>
    </row>
    <row r="20" spans="1:29" x14ac:dyDescent="0.25">
      <c r="A20" s="757" t="s">
        <v>891</v>
      </c>
      <c r="B20" s="757" t="s">
        <v>807</v>
      </c>
      <c r="C20" s="757" t="s">
        <v>808</v>
      </c>
      <c r="D20" s="757" t="s">
        <v>809</v>
      </c>
      <c r="E20" s="757" t="s">
        <v>810</v>
      </c>
      <c r="F20" s="757" t="s">
        <v>812</v>
      </c>
      <c r="G20" s="757" t="s">
        <v>883</v>
      </c>
      <c r="H20" s="757" t="s">
        <v>814</v>
      </c>
      <c r="I20" s="757" t="s">
        <v>818</v>
      </c>
      <c r="J20" s="757" t="s">
        <v>820</v>
      </c>
      <c r="K20" s="757" t="s">
        <v>823</v>
      </c>
      <c r="L20" s="757" t="s">
        <v>826</v>
      </c>
      <c r="M20" s="757" t="s">
        <v>828</v>
      </c>
      <c r="N20" s="757" t="s">
        <v>831</v>
      </c>
    </row>
    <row r="21" spans="1:29" x14ac:dyDescent="0.25">
      <c r="A21" s="757" t="s">
        <v>742</v>
      </c>
      <c r="B21" s="759">
        <v>-1982.6573263405703</v>
      </c>
      <c r="C21" s="759">
        <v>-494.73719735604499</v>
      </c>
      <c r="D21" s="759">
        <v>-716.64721252972208</v>
      </c>
      <c r="E21" s="759">
        <v>-1344.8821665240389</v>
      </c>
      <c r="F21" s="759">
        <v>7911.7640814054803</v>
      </c>
      <c r="G21" s="759">
        <v>1167.527179645497</v>
      </c>
      <c r="H21" s="759">
        <v>1103.0887759411071</v>
      </c>
      <c r="I21" s="759">
        <v>2586.4189717063041</v>
      </c>
      <c r="J21" s="759">
        <v>2233.464080156089</v>
      </c>
      <c r="K21" s="759">
        <v>2744.6376512037491</v>
      </c>
      <c r="L21" s="759">
        <v>3293.1640612100268</v>
      </c>
      <c r="M21" s="759">
        <v>2959.4763622225055</v>
      </c>
      <c r="N21" s="759">
        <f>SUM(B21:M21)</f>
        <v>19460.617260740386</v>
      </c>
    </row>
    <row r="22" spans="1:29" x14ac:dyDescent="0.25">
      <c r="A22" s="757" t="s">
        <v>743</v>
      </c>
      <c r="B22" s="759"/>
      <c r="C22" s="759"/>
      <c r="D22" s="759"/>
      <c r="E22" s="759"/>
      <c r="F22" s="759"/>
      <c r="G22" s="759"/>
      <c r="H22" s="766"/>
      <c r="I22" s="766"/>
      <c r="J22" s="766"/>
      <c r="K22" s="766"/>
      <c r="L22" s="766"/>
      <c r="M22" s="766"/>
      <c r="N22" s="759">
        <f>SUM(B22:M22)</f>
        <v>0</v>
      </c>
    </row>
    <row r="23" spans="1:29" x14ac:dyDescent="0.25">
      <c r="A23" s="757" t="s">
        <v>885</v>
      </c>
      <c r="B23" s="759">
        <f>B22</f>
        <v>0</v>
      </c>
      <c r="C23" s="759">
        <f>SUM($B$22:C$22)</f>
        <v>0</v>
      </c>
      <c r="D23" s="759">
        <f>SUM($B$22:D$22)</f>
        <v>0</v>
      </c>
      <c r="E23" s="759">
        <f>SUM($B$22:E$22)</f>
        <v>0</v>
      </c>
      <c r="F23" s="759">
        <f>SUM($B$22:F$22)</f>
        <v>0</v>
      </c>
      <c r="G23" s="759">
        <f>SUM($B$22:G$22)</f>
        <v>0</v>
      </c>
      <c r="H23" s="759">
        <f>SUM($B$22:H$22)</f>
        <v>0</v>
      </c>
      <c r="I23" s="759">
        <f>SUM($B$22:I$22)</f>
        <v>0</v>
      </c>
      <c r="J23" s="759">
        <f>SUM($B$22:J$22)</f>
        <v>0</v>
      </c>
      <c r="K23" s="759">
        <f>SUM($B$22:K$22)</f>
        <v>0</v>
      </c>
      <c r="L23" s="759">
        <f>SUM($B$22:L$22)</f>
        <v>0</v>
      </c>
      <c r="M23" s="759">
        <f>SUM($B$22:M$22)</f>
        <v>0</v>
      </c>
      <c r="N23" s="759"/>
    </row>
    <row r="24" spans="1:29" x14ac:dyDescent="0.25">
      <c r="A24" s="757" t="s">
        <v>886</v>
      </c>
      <c r="B24" s="763">
        <f>B22/B21</f>
        <v>0</v>
      </c>
      <c r="C24" s="763">
        <f t="shared" ref="C24:N24" si="2">C22/C21</f>
        <v>0</v>
      </c>
      <c r="D24" s="763">
        <f t="shared" si="2"/>
        <v>0</v>
      </c>
      <c r="E24" s="763">
        <f t="shared" si="2"/>
        <v>0</v>
      </c>
      <c r="F24" s="763">
        <f t="shared" si="2"/>
        <v>0</v>
      </c>
      <c r="G24" s="763">
        <f t="shared" si="2"/>
        <v>0</v>
      </c>
      <c r="H24" s="763">
        <f t="shared" si="2"/>
        <v>0</v>
      </c>
      <c r="I24" s="763">
        <f t="shared" si="2"/>
        <v>0</v>
      </c>
      <c r="J24" s="763">
        <f t="shared" si="2"/>
        <v>0</v>
      </c>
      <c r="K24" s="763">
        <f t="shared" si="2"/>
        <v>0</v>
      </c>
      <c r="L24" s="763">
        <f t="shared" si="2"/>
        <v>0</v>
      </c>
      <c r="M24" s="763">
        <f t="shared" si="2"/>
        <v>0</v>
      </c>
      <c r="N24" s="763">
        <f t="shared" si="2"/>
        <v>0</v>
      </c>
    </row>
    <row r="25" spans="1:29" x14ac:dyDescent="0.25">
      <c r="A25" s="757" t="s">
        <v>887</v>
      </c>
      <c r="B25" s="763">
        <f>SUM($B$22:B$22)/SUM($B$21:B$21)</f>
        <v>0</v>
      </c>
      <c r="C25" s="763">
        <f>SUM($B$22:C$22)/SUM($B$21:C$21)</f>
        <v>0</v>
      </c>
      <c r="D25" s="763">
        <f>SUM($B$22:D$22)/SUM($B$21:D$21)</f>
        <v>0</v>
      </c>
      <c r="E25" s="763">
        <f>SUM($B$22:E$22)/SUM($B$21:E$21)</f>
        <v>0</v>
      </c>
      <c r="F25" s="763">
        <f>SUM($B$22:F$22)/SUM($B$21:F$21)</f>
        <v>0</v>
      </c>
      <c r="G25" s="763">
        <f>SUM($B$22:G$22)/SUM($B$21:G$21)</f>
        <v>0</v>
      </c>
      <c r="H25" s="763">
        <f>SUM($B$22:H$22)/SUM($B$21:H$21)</f>
        <v>0</v>
      </c>
      <c r="I25" s="763">
        <f>SUM($B$22:I$22)/SUM($B$21:I$21)</f>
        <v>0</v>
      </c>
      <c r="J25" s="763">
        <f>SUM($B$22:J$22)/SUM($B$21:J$21)</f>
        <v>0</v>
      </c>
      <c r="K25" s="763">
        <f>SUM($B$22:K$22)/SUM($B$21:K$21)</f>
        <v>0</v>
      </c>
      <c r="L25" s="763">
        <f>SUM($B$22:L$22)/SUM($B$21:L$21)</f>
        <v>0</v>
      </c>
      <c r="M25" s="763">
        <f>SUM($B$22:M$22)/SUM($B$21:M$21)</f>
        <v>0</v>
      </c>
      <c r="N25" s="763"/>
    </row>
    <row r="26" spans="1:29" x14ac:dyDescent="0.25">
      <c r="A26" s="760" t="s">
        <v>890</v>
      </c>
    </row>
    <row r="28" spans="1:29" x14ac:dyDescent="0.25">
      <c r="A28" s="755" t="s">
        <v>881</v>
      </c>
    </row>
    <row r="29" spans="1:29" x14ac:dyDescent="0.25">
      <c r="A29" s="757" t="s">
        <v>892</v>
      </c>
      <c r="B29" s="757" t="s">
        <v>807</v>
      </c>
      <c r="C29" s="757" t="s">
        <v>808</v>
      </c>
      <c r="D29" s="757" t="s">
        <v>809</v>
      </c>
      <c r="E29" s="757" t="s">
        <v>810</v>
      </c>
      <c r="F29" s="757" t="s">
        <v>812</v>
      </c>
      <c r="G29" s="757" t="s">
        <v>883</v>
      </c>
      <c r="H29" s="757" t="s">
        <v>814</v>
      </c>
      <c r="I29" s="757" t="s">
        <v>818</v>
      </c>
      <c r="J29" s="757" t="s">
        <v>820</v>
      </c>
      <c r="K29" s="757" t="s">
        <v>823</v>
      </c>
      <c r="L29" s="757" t="s">
        <v>826</v>
      </c>
      <c r="M29" s="757" t="s">
        <v>828</v>
      </c>
      <c r="N29" s="757" t="s">
        <v>831</v>
      </c>
      <c r="P29" s="758" t="s">
        <v>893</v>
      </c>
      <c r="Q29" s="757" t="s">
        <v>807</v>
      </c>
      <c r="R29" s="757" t="s">
        <v>808</v>
      </c>
      <c r="S29" s="757" t="s">
        <v>809</v>
      </c>
      <c r="T29" s="757" t="s">
        <v>810</v>
      </c>
      <c r="U29" s="757" t="s">
        <v>812</v>
      </c>
      <c r="V29" s="757" t="s">
        <v>883</v>
      </c>
      <c r="W29" s="757" t="s">
        <v>814</v>
      </c>
      <c r="X29" s="757" t="s">
        <v>818</v>
      </c>
      <c r="Y29" s="757" t="s">
        <v>820</v>
      </c>
      <c r="Z29" s="757" t="s">
        <v>823</v>
      </c>
      <c r="AA29" s="757" t="s">
        <v>826</v>
      </c>
      <c r="AB29" s="757" t="s">
        <v>828</v>
      </c>
      <c r="AC29" s="757" t="s">
        <v>831</v>
      </c>
    </row>
    <row r="30" spans="1:29" x14ac:dyDescent="0.25">
      <c r="A30" s="757" t="s">
        <v>742</v>
      </c>
      <c r="B30" s="768">
        <v>7.4999999999999997E-2</v>
      </c>
      <c r="C30" s="768">
        <v>7.4999999999999997E-2</v>
      </c>
      <c r="D30" s="768">
        <v>7.4999999999999997E-2</v>
      </c>
      <c r="E30" s="768">
        <v>7.4999999999999997E-2</v>
      </c>
      <c r="F30" s="768">
        <v>7.4999999999999997E-2</v>
      </c>
      <c r="G30" s="768">
        <v>7.4999999999999997E-2</v>
      </c>
      <c r="H30" s="768">
        <v>7.4999999999999997E-2</v>
      </c>
      <c r="I30" s="768">
        <v>7.4999999999999997E-2</v>
      </c>
      <c r="J30" s="768">
        <v>7.4999999999999997E-2</v>
      </c>
      <c r="K30" s="768">
        <v>7.4999999999999997E-2</v>
      </c>
      <c r="L30" s="768">
        <v>7.4999999999999997E-2</v>
      </c>
      <c r="M30" s="768">
        <v>7.4999999999999997E-2</v>
      </c>
      <c r="N30" s="768">
        <f>AVERAGE(B30:M30)</f>
        <v>7.4999999999999983E-2</v>
      </c>
      <c r="P30" s="756" t="s">
        <v>894</v>
      </c>
      <c r="Q30" s="769">
        <f>'[1]DB SLS &amp; MKT'!B40</f>
        <v>5.5E-2</v>
      </c>
      <c r="R30" s="769">
        <f>'[1]DB SLS &amp; MKT'!C40</f>
        <v>0.03</v>
      </c>
      <c r="S30" s="769">
        <f>'[1]DB SLS &amp; MKT'!D40</f>
        <v>5.4999999999999993E-2</v>
      </c>
      <c r="T30" s="769">
        <f>'[1]DB SLS &amp; MKT'!E40</f>
        <v>5.2499999999999998E-2</v>
      </c>
      <c r="U30" s="769">
        <f>'[1]DB SLS &amp; MKT'!F40</f>
        <v>5.5E-2</v>
      </c>
      <c r="V30" s="769">
        <f>'[1]DB SLS &amp; MKT'!G40</f>
        <v>5.5000000000000007E-2</v>
      </c>
      <c r="W30" s="769">
        <f>'[1]DB SLS &amp; MKT'!H40</f>
        <v>6.7500000000000004E-2</v>
      </c>
      <c r="X30" s="769">
        <f>'[1]DB SLS &amp; MKT'!I40</f>
        <v>0.04</v>
      </c>
      <c r="Y30" s="769">
        <f>'[1]DB SLS &amp; MKT'!J40</f>
        <v>4.2499999999999996E-2</v>
      </c>
      <c r="Z30" s="769">
        <f>'[1]DB SLS &amp; MKT'!K40</f>
        <v>3.7499999999999999E-2</v>
      </c>
      <c r="AA30" s="769">
        <f>'[1]DB SLS &amp; MKT'!L40</f>
        <v>4.4999999999999998E-2</v>
      </c>
      <c r="AB30" s="769">
        <f>'[1]DB SLS &amp; MKT'!M40</f>
        <v>3.3750000000000002E-2</v>
      </c>
      <c r="AC30" s="769">
        <f>'[1]DB SLS &amp; MKT'!N40</f>
        <v>4.7395833333333325E-2</v>
      </c>
    </row>
    <row r="31" spans="1:29" x14ac:dyDescent="0.25">
      <c r="A31" s="757" t="s">
        <v>743</v>
      </c>
      <c r="B31" s="768"/>
      <c r="C31" s="768"/>
      <c r="D31" s="768"/>
      <c r="E31" s="768"/>
      <c r="F31" s="768"/>
      <c r="G31" s="768"/>
      <c r="H31" s="768"/>
      <c r="I31" s="768"/>
      <c r="J31" s="768"/>
      <c r="K31" s="768"/>
      <c r="L31" s="768"/>
      <c r="M31" s="768"/>
      <c r="N31" s="768"/>
      <c r="P31" s="756" t="s">
        <v>895</v>
      </c>
      <c r="Q31" s="769">
        <f>'[1]DB BusDev'!B31</f>
        <v>3.5000000000000003E-2</v>
      </c>
      <c r="R31" s="769">
        <f>'[1]DB BusDev'!C31</f>
        <v>3.5000000000000003E-2</v>
      </c>
      <c r="S31" s="769">
        <f>'[1]DB BusDev'!D31</f>
        <v>0.06</v>
      </c>
      <c r="T31" s="769">
        <f>'[1]DB BusDev'!E31</f>
        <v>0.04</v>
      </c>
      <c r="U31" s="769">
        <f>'[1]DB BusDev'!F31</f>
        <v>0.04</v>
      </c>
      <c r="V31" s="769">
        <f>'[1]DB BusDev'!G31</f>
        <v>4.7500000000000001E-2</v>
      </c>
      <c r="W31" s="769">
        <f>'[1]DB BusDev'!H31</f>
        <v>0.02</v>
      </c>
      <c r="X31" s="769">
        <f>'[1]DB BusDev'!I31</f>
        <v>4.5000000000000005E-2</v>
      </c>
      <c r="Y31" s="769">
        <f>'[1]DB BusDev'!J31</f>
        <v>3.0000000000000002E-2</v>
      </c>
      <c r="Z31" s="769">
        <f>'[1]DB BusDev'!K31</f>
        <v>5.5E-2</v>
      </c>
      <c r="AA31" s="769">
        <f>'[1]DB BusDev'!L31</f>
        <v>4.4999999999999998E-2</v>
      </c>
      <c r="AB31" s="769">
        <f>'[1]DB BusDev'!M31</f>
        <v>5.7499999999999996E-2</v>
      </c>
      <c r="AC31" s="769">
        <f>'[1]DB BusDev'!N31</f>
        <v>4.2500000000000003E-2</v>
      </c>
    </row>
    <row r="32" spans="1:29" x14ac:dyDescent="0.25">
      <c r="A32" s="757" t="s">
        <v>886</v>
      </c>
      <c r="B32" s="763">
        <f t="shared" ref="B32:N32" si="3">((B30-B31)/B30)+1</f>
        <v>2</v>
      </c>
      <c r="C32" s="763">
        <f t="shared" si="3"/>
        <v>2</v>
      </c>
      <c r="D32" s="763">
        <f t="shared" si="3"/>
        <v>2</v>
      </c>
      <c r="E32" s="763">
        <f t="shared" si="3"/>
        <v>2</v>
      </c>
      <c r="F32" s="763">
        <f t="shared" si="3"/>
        <v>2</v>
      </c>
      <c r="G32" s="763">
        <f t="shared" si="3"/>
        <v>2</v>
      </c>
      <c r="H32" s="763">
        <f t="shared" si="3"/>
        <v>2</v>
      </c>
      <c r="I32" s="763">
        <f t="shared" si="3"/>
        <v>2</v>
      </c>
      <c r="J32" s="763">
        <f t="shared" si="3"/>
        <v>2</v>
      </c>
      <c r="K32" s="763">
        <f t="shared" si="3"/>
        <v>2</v>
      </c>
      <c r="L32" s="763">
        <f t="shared" si="3"/>
        <v>2</v>
      </c>
      <c r="M32" s="763">
        <f t="shared" si="3"/>
        <v>2</v>
      </c>
      <c r="N32" s="763">
        <f t="shared" si="3"/>
        <v>2</v>
      </c>
      <c r="P32" s="756" t="s">
        <v>896</v>
      </c>
      <c r="Q32" s="769">
        <f>AVERAGE(Q30:Q31)</f>
        <v>4.4999999999999998E-2</v>
      </c>
      <c r="R32" s="769">
        <f t="shared" ref="R32:AC32" si="4">AVERAGE(R30:R31)</f>
        <v>3.2500000000000001E-2</v>
      </c>
      <c r="S32" s="769">
        <f t="shared" si="4"/>
        <v>5.7499999999999996E-2</v>
      </c>
      <c r="T32" s="769">
        <f t="shared" si="4"/>
        <v>4.6249999999999999E-2</v>
      </c>
      <c r="U32" s="769">
        <f t="shared" si="4"/>
        <v>4.7500000000000001E-2</v>
      </c>
      <c r="V32" s="769">
        <f t="shared" si="4"/>
        <v>5.1250000000000004E-2</v>
      </c>
      <c r="W32" s="769">
        <f t="shared" si="4"/>
        <v>4.3750000000000004E-2</v>
      </c>
      <c r="X32" s="769">
        <f t="shared" si="4"/>
        <v>4.2500000000000003E-2</v>
      </c>
      <c r="Y32" s="769">
        <f t="shared" si="4"/>
        <v>3.6249999999999998E-2</v>
      </c>
      <c r="Z32" s="769">
        <f t="shared" si="4"/>
        <v>4.6249999999999999E-2</v>
      </c>
      <c r="AA32" s="769">
        <f t="shared" si="4"/>
        <v>4.4999999999999998E-2</v>
      </c>
      <c r="AB32" s="769">
        <f t="shared" si="4"/>
        <v>4.5624999999999999E-2</v>
      </c>
      <c r="AC32" s="769">
        <f t="shared" si="4"/>
        <v>4.4947916666666664E-2</v>
      </c>
    </row>
    <row r="33" spans="1:29" x14ac:dyDescent="0.25">
      <c r="A33" s="757" t="s">
        <v>887</v>
      </c>
      <c r="B33" s="763" t="e">
        <f>B30/B31</f>
        <v>#DIV/0!</v>
      </c>
      <c r="C33" s="763" t="e">
        <f t="shared" ref="C33:M33" si="5">C30/C31</f>
        <v>#DIV/0!</v>
      </c>
      <c r="D33" s="763" t="e">
        <f t="shared" si="5"/>
        <v>#DIV/0!</v>
      </c>
      <c r="E33" s="763" t="e">
        <f t="shared" si="5"/>
        <v>#DIV/0!</v>
      </c>
      <c r="F33" s="763" t="e">
        <f t="shared" si="5"/>
        <v>#DIV/0!</v>
      </c>
      <c r="G33" s="763" t="e">
        <f t="shared" si="5"/>
        <v>#DIV/0!</v>
      </c>
      <c r="H33" s="763" t="e">
        <f t="shared" si="5"/>
        <v>#DIV/0!</v>
      </c>
      <c r="I33" s="763" t="e">
        <f t="shared" si="5"/>
        <v>#DIV/0!</v>
      </c>
      <c r="J33" s="763" t="e">
        <f t="shared" si="5"/>
        <v>#DIV/0!</v>
      </c>
      <c r="K33" s="763" t="e">
        <f t="shared" si="5"/>
        <v>#DIV/0!</v>
      </c>
      <c r="L33" s="763" t="e">
        <f t="shared" si="5"/>
        <v>#DIV/0!</v>
      </c>
      <c r="M33" s="763" t="e">
        <f t="shared" si="5"/>
        <v>#DIV/0!</v>
      </c>
      <c r="N33" s="763"/>
    </row>
    <row r="34" spans="1:29" x14ac:dyDescent="0.25">
      <c r="A34" s="770"/>
      <c r="B34" s="771"/>
      <c r="C34" s="771"/>
      <c r="D34" s="771"/>
      <c r="E34" s="771"/>
      <c r="F34" s="771"/>
      <c r="G34" s="771"/>
      <c r="H34" s="771"/>
      <c r="I34" s="771"/>
      <c r="J34" s="771"/>
      <c r="K34" s="771"/>
      <c r="L34" s="771"/>
      <c r="M34" s="771"/>
      <c r="N34" s="771"/>
    </row>
    <row r="36" spans="1:29" x14ac:dyDescent="0.25">
      <c r="A36" s="755"/>
    </row>
    <row r="37" spans="1:29" x14ac:dyDescent="0.25">
      <c r="A37" s="757" t="s">
        <v>897</v>
      </c>
      <c r="B37" s="757" t="s">
        <v>807</v>
      </c>
      <c r="C37" s="757" t="s">
        <v>808</v>
      </c>
      <c r="D37" s="757" t="s">
        <v>809</v>
      </c>
      <c r="E37" s="757" t="s">
        <v>810</v>
      </c>
      <c r="F37" s="757" t="s">
        <v>812</v>
      </c>
      <c r="G37" s="757" t="s">
        <v>883</v>
      </c>
      <c r="H37" s="757" t="s">
        <v>814</v>
      </c>
      <c r="I37" s="757" t="s">
        <v>818</v>
      </c>
      <c r="J37" s="757" t="s">
        <v>820</v>
      </c>
      <c r="K37" s="757" t="s">
        <v>823</v>
      </c>
      <c r="L37" s="757" t="s">
        <v>826</v>
      </c>
      <c r="M37" s="757" t="s">
        <v>828</v>
      </c>
      <c r="N37" s="757" t="s">
        <v>831</v>
      </c>
      <c r="P37" s="758" t="s">
        <v>893</v>
      </c>
      <c r="Q37" s="757" t="s">
        <v>807</v>
      </c>
      <c r="R37" s="757" t="s">
        <v>808</v>
      </c>
      <c r="S37" s="757" t="s">
        <v>809</v>
      </c>
      <c r="T37" s="757" t="s">
        <v>810</v>
      </c>
      <c r="U37" s="757" t="s">
        <v>812</v>
      </c>
      <c r="V37" s="757" t="s">
        <v>883</v>
      </c>
      <c r="W37" s="757" t="s">
        <v>814</v>
      </c>
      <c r="X37" s="757" t="s">
        <v>818</v>
      </c>
      <c r="Y37" s="757" t="s">
        <v>820</v>
      </c>
      <c r="Z37" s="757" t="s">
        <v>823</v>
      </c>
      <c r="AA37" s="757" t="s">
        <v>826</v>
      </c>
      <c r="AB37" s="757" t="s">
        <v>828</v>
      </c>
      <c r="AC37" s="757" t="s">
        <v>831</v>
      </c>
    </row>
    <row r="38" spans="1:29" x14ac:dyDescent="0.25">
      <c r="A38" s="757" t="s">
        <v>742</v>
      </c>
      <c r="B38" s="763">
        <v>0.95</v>
      </c>
      <c r="C38" s="763">
        <v>0.95</v>
      </c>
      <c r="D38" s="763">
        <v>0.95</v>
      </c>
      <c r="E38" s="763">
        <v>0.95</v>
      </c>
      <c r="F38" s="763">
        <v>0.95</v>
      </c>
      <c r="G38" s="763">
        <v>0.95</v>
      </c>
      <c r="H38" s="763">
        <v>0.95</v>
      </c>
      <c r="I38" s="763">
        <v>0.95</v>
      </c>
      <c r="J38" s="763">
        <v>0.95</v>
      </c>
      <c r="K38" s="763">
        <v>0.95</v>
      </c>
      <c r="L38" s="763">
        <v>0.95</v>
      </c>
      <c r="M38" s="763">
        <v>0.95</v>
      </c>
      <c r="N38" s="763">
        <f>AVERAGE(B38:M38)</f>
        <v>0.94999999999999984</v>
      </c>
      <c r="P38" s="756" t="s">
        <v>898</v>
      </c>
      <c r="Q38" s="772">
        <f>'[1]DB Dir Adm'!B22</f>
        <v>0.9</v>
      </c>
      <c r="R38" s="772">
        <f>'[1]DB Dir Adm'!C22</f>
        <v>0.9</v>
      </c>
      <c r="S38" s="772">
        <f>'[1]DB Dir Adm'!D22</f>
        <v>0.88000000000000012</v>
      </c>
      <c r="T38" s="772">
        <f>'[1]DB Dir Adm'!E22</f>
        <v>0.9</v>
      </c>
      <c r="U38" s="772">
        <f>'[1]DB Dir Adm'!F22</f>
        <v>0.9</v>
      </c>
      <c r="V38" s="772">
        <f>'[1]DB Dir Adm'!G22</f>
        <v>0.9</v>
      </c>
      <c r="W38" s="772">
        <f>'[1]DB Dir Adm'!H22</f>
        <v>0.9</v>
      </c>
      <c r="X38" s="772">
        <f>'[1]DB Dir Adm'!I22</f>
        <v>0.9</v>
      </c>
      <c r="Y38" s="772">
        <f>'[1]DB Dir Adm'!J22</f>
        <v>0.9</v>
      </c>
      <c r="Z38" s="772">
        <f>'[1]DB Dir Adm'!K22</f>
        <v>0.9</v>
      </c>
      <c r="AA38" s="772">
        <f>'[1]DB Dir Adm'!L22</f>
        <v>0.9</v>
      </c>
      <c r="AB38" s="772">
        <f>'[1]DB Dir Adm'!M22</f>
        <v>0.9</v>
      </c>
      <c r="AC38" s="772">
        <f>'[1]DB Dir Adm'!N22</f>
        <v>0.89833333333333354</v>
      </c>
    </row>
    <row r="39" spans="1:29" x14ac:dyDescent="0.25">
      <c r="A39" s="757" t="s">
        <v>743</v>
      </c>
      <c r="B39" s="763"/>
      <c r="C39" s="763"/>
      <c r="D39" s="763"/>
      <c r="E39" s="763"/>
      <c r="F39" s="763"/>
      <c r="G39" s="763"/>
      <c r="H39" s="763"/>
      <c r="I39" s="763"/>
      <c r="J39" s="763"/>
      <c r="K39" s="763"/>
      <c r="L39" s="763"/>
      <c r="M39" s="763"/>
      <c r="N39" s="763" t="e">
        <f>AVERAGE(B39:M39)</f>
        <v>#DIV/0!</v>
      </c>
      <c r="P39" s="756" t="s">
        <v>894</v>
      </c>
      <c r="Q39" s="772">
        <f>'[1]DB SLS &amp; MKT'!B48</f>
        <v>0.95</v>
      </c>
      <c r="R39" s="772">
        <f>'[1]DB SLS &amp; MKT'!C48</f>
        <v>0.95</v>
      </c>
      <c r="S39" s="772">
        <f>'[1]DB SLS &amp; MKT'!D48</f>
        <v>0.95</v>
      </c>
      <c r="T39" s="772">
        <f>'[1]DB SLS &amp; MKT'!E48</f>
        <v>0.95</v>
      </c>
      <c r="U39" s="772">
        <f>'[1]DB SLS &amp; MKT'!F48</f>
        <v>0.95</v>
      </c>
      <c r="V39" s="772">
        <f>'[1]DB SLS &amp; MKT'!G48</f>
        <v>0.95</v>
      </c>
      <c r="W39" s="772">
        <f>'[1]DB SLS &amp; MKT'!H48</f>
        <v>0.95</v>
      </c>
      <c r="X39" s="772">
        <f>'[1]DB SLS &amp; MKT'!I48</f>
        <v>0.95</v>
      </c>
      <c r="Y39" s="772">
        <f>'[1]DB SLS &amp; MKT'!J48</f>
        <v>0.95</v>
      </c>
      <c r="Z39" s="772">
        <f>'[1]DB SLS &amp; MKT'!K48</f>
        <v>0.95</v>
      </c>
      <c r="AA39" s="772">
        <f>'[1]DB SLS &amp; MKT'!L48</f>
        <v>0.95</v>
      </c>
      <c r="AB39" s="772">
        <f>'[1]DB SLS &amp; MKT'!M48</f>
        <v>0.95</v>
      </c>
      <c r="AC39" s="772">
        <f>'[1]DB SLS &amp; MKT'!N48</f>
        <v>0.94999999999999984</v>
      </c>
    </row>
    <row r="40" spans="1:29" x14ac:dyDescent="0.25">
      <c r="A40" s="757" t="s">
        <v>899</v>
      </c>
      <c r="B40" s="763" t="e">
        <f>B38/B39</f>
        <v>#DIV/0!</v>
      </c>
      <c r="C40" s="763" t="e">
        <f t="shared" ref="C40:M40" si="6">C38/C39</f>
        <v>#DIV/0!</v>
      </c>
      <c r="D40" s="763" t="e">
        <f t="shared" si="6"/>
        <v>#DIV/0!</v>
      </c>
      <c r="E40" s="763" t="e">
        <f t="shared" si="6"/>
        <v>#DIV/0!</v>
      </c>
      <c r="F40" s="763" t="e">
        <f t="shared" si="6"/>
        <v>#DIV/0!</v>
      </c>
      <c r="G40" s="763" t="e">
        <f t="shared" si="6"/>
        <v>#DIV/0!</v>
      </c>
      <c r="H40" s="763" t="e">
        <f t="shared" si="6"/>
        <v>#DIV/0!</v>
      </c>
      <c r="I40" s="763" t="e">
        <f t="shared" si="6"/>
        <v>#DIV/0!</v>
      </c>
      <c r="J40" s="763" t="e">
        <f t="shared" si="6"/>
        <v>#DIV/0!</v>
      </c>
      <c r="K40" s="763" t="e">
        <f t="shared" si="6"/>
        <v>#DIV/0!</v>
      </c>
      <c r="L40" s="763" t="e">
        <f t="shared" si="6"/>
        <v>#DIV/0!</v>
      </c>
      <c r="M40" s="763" t="e">
        <f t="shared" si="6"/>
        <v>#DIV/0!</v>
      </c>
      <c r="N40" s="763"/>
      <c r="P40" s="756" t="s">
        <v>895</v>
      </c>
      <c r="Q40" s="772">
        <f>'[1]DB BusDev'!B39</f>
        <v>0.95</v>
      </c>
      <c r="R40" s="772">
        <f>'[1]DB BusDev'!C39</f>
        <v>0.95</v>
      </c>
      <c r="S40" s="772">
        <f>'[1]DB BusDev'!D39</f>
        <v>0.95</v>
      </c>
      <c r="T40" s="772">
        <f>'[1]DB BusDev'!E39</f>
        <v>0.95</v>
      </c>
      <c r="U40" s="772">
        <f>'[1]DB BusDev'!F39</f>
        <v>0.95</v>
      </c>
      <c r="V40" s="772">
        <f>'[1]DB BusDev'!G39</f>
        <v>0.95</v>
      </c>
      <c r="W40" s="772">
        <f>'[1]DB BusDev'!H39</f>
        <v>0.95</v>
      </c>
      <c r="X40" s="772">
        <f>'[1]DB BusDev'!I39</f>
        <v>0.95</v>
      </c>
      <c r="Y40" s="772">
        <f>'[1]DB BusDev'!J39</f>
        <v>0.95</v>
      </c>
      <c r="Z40" s="772">
        <f>'[1]DB BusDev'!K39</f>
        <v>0.95</v>
      </c>
      <c r="AA40" s="772">
        <f>'[1]DB BusDev'!L39</f>
        <v>0.95</v>
      </c>
      <c r="AB40" s="772">
        <f>'[1]DB BusDev'!M39</f>
        <v>0.95</v>
      </c>
      <c r="AC40" s="772">
        <f>'[1]DB BusDev'!N39</f>
        <v>0.94999999999999984</v>
      </c>
    </row>
    <row r="41" spans="1:29" x14ac:dyDescent="0.25">
      <c r="P41" s="756" t="s">
        <v>900</v>
      </c>
      <c r="Q41" s="772">
        <f>'[1]DB Dir Prod'!B22</f>
        <v>0.95</v>
      </c>
      <c r="R41" s="772">
        <f>'[1]DB Dir Prod'!C22</f>
        <v>0.95</v>
      </c>
      <c r="S41" s="772">
        <f>'[1]DB Dir Prod'!D22</f>
        <v>0.95</v>
      </c>
      <c r="T41" s="772">
        <f>'[1]DB Dir Prod'!E22</f>
        <v>0.95</v>
      </c>
      <c r="U41" s="772">
        <f>'[1]DB Dir Prod'!F22</f>
        <v>0.95</v>
      </c>
      <c r="V41" s="772">
        <f>'[1]DB Dir Prod'!G22</f>
        <v>0.95</v>
      </c>
      <c r="W41" s="772">
        <f>'[1]DB Dir Prod'!H22</f>
        <v>0.95</v>
      </c>
      <c r="X41" s="772">
        <f>'[1]DB Dir Prod'!I22</f>
        <v>0.95</v>
      </c>
      <c r="Y41" s="772">
        <f>'[1]DB Dir Prod'!J22</f>
        <v>0.95</v>
      </c>
      <c r="Z41" s="772">
        <f>'[1]DB Dir Prod'!K22</f>
        <v>0.95</v>
      </c>
      <c r="AA41" s="772">
        <f>'[1]DB Dir Prod'!L22</f>
        <v>0.95</v>
      </c>
      <c r="AB41" s="772">
        <f>'[1]DB Dir Prod'!M22</f>
        <v>0.95</v>
      </c>
      <c r="AC41" s="772">
        <f>'[1]DB Dir Prod'!N22</f>
        <v>0.94999999999999984</v>
      </c>
    </row>
    <row r="42" spans="1:29" x14ac:dyDescent="0.25">
      <c r="P42" s="756" t="s">
        <v>896</v>
      </c>
      <c r="Q42" s="772">
        <f>AVERAGE(Q38:Q41)</f>
        <v>0.9375</v>
      </c>
      <c r="R42" s="772">
        <f t="shared" ref="R42:AC42" si="7">AVERAGE(R38:R41)</f>
        <v>0.9375</v>
      </c>
      <c r="S42" s="772">
        <f t="shared" si="7"/>
        <v>0.93250000000000011</v>
      </c>
      <c r="T42" s="772">
        <f t="shared" si="7"/>
        <v>0.9375</v>
      </c>
      <c r="U42" s="772">
        <f t="shared" si="7"/>
        <v>0.9375</v>
      </c>
      <c r="V42" s="772">
        <f t="shared" si="7"/>
        <v>0.9375</v>
      </c>
      <c r="W42" s="772">
        <f t="shared" si="7"/>
        <v>0.9375</v>
      </c>
      <c r="X42" s="772">
        <f t="shared" si="7"/>
        <v>0.9375</v>
      </c>
      <c r="Y42" s="772">
        <f t="shared" si="7"/>
        <v>0.9375</v>
      </c>
      <c r="Z42" s="772">
        <f t="shared" si="7"/>
        <v>0.9375</v>
      </c>
      <c r="AA42" s="772">
        <f t="shared" si="7"/>
        <v>0.9375</v>
      </c>
      <c r="AB42" s="772">
        <f t="shared" si="7"/>
        <v>0.9375</v>
      </c>
      <c r="AC42" s="772">
        <f t="shared" si="7"/>
        <v>0.93708333333333327</v>
      </c>
    </row>
    <row r="43" spans="1:29" x14ac:dyDescent="0.25">
      <c r="A43" s="755" t="s">
        <v>881</v>
      </c>
    </row>
    <row r="44" spans="1:29" x14ac:dyDescent="0.25">
      <c r="A44" s="757" t="s">
        <v>901</v>
      </c>
      <c r="B44" s="757" t="s">
        <v>807</v>
      </c>
      <c r="C44" s="757" t="s">
        <v>808</v>
      </c>
      <c r="D44" s="757" t="s">
        <v>809</v>
      </c>
      <c r="E44" s="757" t="s">
        <v>810</v>
      </c>
      <c r="F44" s="757" t="s">
        <v>812</v>
      </c>
      <c r="G44" s="757" t="s">
        <v>883</v>
      </c>
      <c r="H44" s="757" t="s">
        <v>814</v>
      </c>
      <c r="I44" s="757" t="s">
        <v>818</v>
      </c>
      <c r="J44" s="757" t="s">
        <v>820</v>
      </c>
      <c r="K44" s="757" t="s">
        <v>823</v>
      </c>
      <c r="L44" s="757" t="s">
        <v>826</v>
      </c>
      <c r="M44" s="757" t="s">
        <v>828</v>
      </c>
      <c r="N44" s="757" t="s">
        <v>831</v>
      </c>
      <c r="P44" s="758" t="s">
        <v>893</v>
      </c>
      <c r="Q44" s="757" t="s">
        <v>807</v>
      </c>
      <c r="R44" s="757" t="s">
        <v>808</v>
      </c>
      <c r="S44" s="757" t="s">
        <v>809</v>
      </c>
      <c r="T44" s="757" t="s">
        <v>810</v>
      </c>
      <c r="U44" s="757" t="s">
        <v>812</v>
      </c>
      <c r="V44" s="757" t="s">
        <v>883</v>
      </c>
      <c r="W44" s="757" t="s">
        <v>814</v>
      </c>
      <c r="X44" s="757" t="s">
        <v>818</v>
      </c>
      <c r="Y44" s="757" t="s">
        <v>820</v>
      </c>
      <c r="Z44" s="757" t="s">
        <v>823</v>
      </c>
      <c r="AA44" s="757" t="s">
        <v>826</v>
      </c>
      <c r="AB44" s="757" t="s">
        <v>828</v>
      </c>
      <c r="AC44" s="757" t="s">
        <v>831</v>
      </c>
    </row>
    <row r="45" spans="1:29" x14ac:dyDescent="0.25">
      <c r="A45" s="757" t="s">
        <v>742</v>
      </c>
      <c r="B45" s="768">
        <v>1.2E-2</v>
      </c>
      <c r="C45" s="768">
        <v>1.2E-2</v>
      </c>
      <c r="D45" s="768">
        <v>1.2E-2</v>
      </c>
      <c r="E45" s="768">
        <v>1.2E-2</v>
      </c>
      <c r="F45" s="768">
        <v>1.2E-2</v>
      </c>
      <c r="G45" s="768">
        <v>1.2E-2</v>
      </c>
      <c r="H45" s="768">
        <v>1.2E-2</v>
      </c>
      <c r="I45" s="768">
        <v>1.2E-2</v>
      </c>
      <c r="J45" s="768">
        <v>1.2E-2</v>
      </c>
      <c r="K45" s="768">
        <v>1.2E-2</v>
      </c>
      <c r="L45" s="768">
        <v>1.2E-2</v>
      </c>
      <c r="M45" s="768">
        <v>1.2E-2</v>
      </c>
      <c r="N45" s="768">
        <f>AVERAGE(B45:M45)</f>
        <v>1.1999999999999999E-2</v>
      </c>
      <c r="P45" s="756" t="s">
        <v>894</v>
      </c>
      <c r="Q45" s="773">
        <f>'[1]DB SLS &amp; MKT'!B56</f>
        <v>1.2E-2</v>
      </c>
      <c r="R45" s="773">
        <f>'[1]DB SLS &amp; MKT'!C56</f>
        <v>1.0999999999999999E-2</v>
      </c>
      <c r="S45" s="773">
        <f>'[1]DB SLS &amp; MKT'!D56</f>
        <v>1.2999999999999999E-2</v>
      </c>
      <c r="T45" s="773">
        <f>'[1]DB SLS &amp; MKT'!E56</f>
        <v>0.01</v>
      </c>
      <c r="U45" s="773">
        <f>'[1]DB SLS &amp; MKT'!F56</f>
        <v>8.9999999999999993E-3</v>
      </c>
      <c r="V45" s="773">
        <f>'[1]DB SLS &amp; MKT'!G56</f>
        <v>0.01</v>
      </c>
      <c r="W45" s="773">
        <f>'[1]DB SLS &amp; MKT'!H56</f>
        <v>1.4999999999999999E-2</v>
      </c>
      <c r="X45" s="773">
        <f>'[1]DB SLS &amp; MKT'!I56</f>
        <v>0.01</v>
      </c>
      <c r="Y45" s="773">
        <f>'[1]DB SLS &amp; MKT'!J56</f>
        <v>8.0000000000000002E-3</v>
      </c>
      <c r="Z45" s="773">
        <f>'[1]DB SLS &amp; MKT'!K56</f>
        <v>8.9999999999999993E-3</v>
      </c>
      <c r="AA45" s="773">
        <f>'[1]DB SLS &amp; MKT'!L56</f>
        <v>7.0000000000000001E-3</v>
      </c>
      <c r="AB45" s="773">
        <f>'[1]DB SLS &amp; MKT'!M56</f>
        <v>8.9999999999999993E-3</v>
      </c>
      <c r="AC45" s="773">
        <f>'[1]DB SLS &amp; MKT'!N56</f>
        <v>1.025E-2</v>
      </c>
    </row>
    <row r="46" spans="1:29" x14ac:dyDescent="0.25">
      <c r="A46" s="757" t="s">
        <v>743</v>
      </c>
      <c r="B46" s="768"/>
      <c r="C46" s="768"/>
      <c r="D46" s="768"/>
      <c r="E46" s="768"/>
      <c r="F46" s="768"/>
      <c r="G46" s="768"/>
      <c r="H46" s="768"/>
      <c r="I46" s="768"/>
      <c r="J46" s="768"/>
      <c r="K46" s="768"/>
      <c r="L46" s="768"/>
      <c r="M46" s="768"/>
      <c r="N46" s="768" t="e">
        <f>AVERAGE(B46:M46)</f>
        <v>#DIV/0!</v>
      </c>
      <c r="P46" s="756" t="s">
        <v>895</v>
      </c>
      <c r="Q46" s="773">
        <f>'[1]DB BusDev'!B47</f>
        <v>1.2E-2</v>
      </c>
      <c r="R46" s="773">
        <f>'[1]DB BusDev'!C47</f>
        <v>1.0999999999999999E-2</v>
      </c>
      <c r="S46" s="773">
        <f>'[1]DB BusDev'!D47</f>
        <v>1.2999999999999999E-2</v>
      </c>
      <c r="T46" s="773">
        <f>'[1]DB BusDev'!E47</f>
        <v>0.01</v>
      </c>
      <c r="U46" s="773">
        <f>'[1]DB BusDev'!F47</f>
        <v>8.9999999999999993E-3</v>
      </c>
      <c r="V46" s="773">
        <f>'[1]DB BusDev'!G47</f>
        <v>0.01</v>
      </c>
      <c r="W46" s="773">
        <f>'[1]DB BusDev'!H47</f>
        <v>1.4999999999999999E-2</v>
      </c>
      <c r="X46" s="773">
        <f>'[1]DB BusDev'!I47</f>
        <v>0.01</v>
      </c>
      <c r="Y46" s="773">
        <f>'[1]DB BusDev'!J47</f>
        <v>8.0000000000000002E-3</v>
      </c>
      <c r="Z46" s="773">
        <f>'[1]DB BusDev'!K47</f>
        <v>8.9999999999999993E-3</v>
      </c>
      <c r="AA46" s="773">
        <f>'[1]DB BusDev'!L47</f>
        <v>7.0000000000000001E-3</v>
      </c>
      <c r="AB46" s="773">
        <f>'[1]DB BusDev'!M47</f>
        <v>8.9999999999999993E-3</v>
      </c>
      <c r="AC46" s="773">
        <f>'[1]DB BusDev'!N47</f>
        <v>1.025E-2</v>
      </c>
    </row>
    <row r="47" spans="1:29" x14ac:dyDescent="0.25">
      <c r="A47" s="757" t="s">
        <v>885</v>
      </c>
      <c r="B47" s="768">
        <f>B46</f>
        <v>0</v>
      </c>
      <c r="C47" s="768">
        <f>SUM($B$46:C$46)</f>
        <v>0</v>
      </c>
      <c r="D47" s="768">
        <f>SUM($B$46:D$46)</f>
        <v>0</v>
      </c>
      <c r="E47" s="768">
        <f>SUM($B$46:E$46)</f>
        <v>0</v>
      </c>
      <c r="F47" s="768">
        <f>SUM($B$46:F$46)</f>
        <v>0</v>
      </c>
      <c r="G47" s="768">
        <f>SUM($B$46:G$46)</f>
        <v>0</v>
      </c>
      <c r="H47" s="768">
        <f>SUM($B$46:H$46)</f>
        <v>0</v>
      </c>
      <c r="I47" s="768">
        <f>SUM($B$46:I$46)</f>
        <v>0</v>
      </c>
      <c r="J47" s="768">
        <f>SUM($B$46:J$46)</f>
        <v>0</v>
      </c>
      <c r="K47" s="768">
        <f>SUM($B$46:K$46)</f>
        <v>0</v>
      </c>
      <c r="L47" s="768">
        <f>SUM($B$46:L$46)</f>
        <v>0</v>
      </c>
      <c r="M47" s="768">
        <f>SUM($B$46:M$46)</f>
        <v>0</v>
      </c>
      <c r="N47" s="768"/>
      <c r="P47" s="756" t="s">
        <v>896</v>
      </c>
      <c r="Q47" s="773">
        <f t="shared" ref="Q47:AC47" si="8">AVERAGE(Q45:Q46)</f>
        <v>1.2E-2</v>
      </c>
      <c r="R47" s="773">
        <f t="shared" si="8"/>
        <v>1.0999999999999999E-2</v>
      </c>
      <c r="S47" s="773">
        <f t="shared" si="8"/>
        <v>1.2999999999999999E-2</v>
      </c>
      <c r="T47" s="773">
        <f t="shared" si="8"/>
        <v>0.01</v>
      </c>
      <c r="U47" s="773">
        <f t="shared" si="8"/>
        <v>8.9999999999999993E-3</v>
      </c>
      <c r="V47" s="773">
        <f t="shared" si="8"/>
        <v>0.01</v>
      </c>
      <c r="W47" s="773">
        <f t="shared" si="8"/>
        <v>1.4999999999999999E-2</v>
      </c>
      <c r="X47" s="773">
        <f t="shared" si="8"/>
        <v>0.01</v>
      </c>
      <c r="Y47" s="773">
        <f t="shared" si="8"/>
        <v>8.0000000000000002E-3</v>
      </c>
      <c r="Z47" s="773">
        <f t="shared" si="8"/>
        <v>8.9999999999999993E-3</v>
      </c>
      <c r="AA47" s="773">
        <f t="shared" si="8"/>
        <v>7.0000000000000001E-3</v>
      </c>
      <c r="AB47" s="773">
        <f t="shared" si="8"/>
        <v>8.9999999999999993E-3</v>
      </c>
      <c r="AC47" s="773">
        <f t="shared" si="8"/>
        <v>1.025E-2</v>
      </c>
    </row>
    <row r="48" spans="1:29" x14ac:dyDescent="0.25">
      <c r="A48" s="757" t="s">
        <v>886</v>
      </c>
      <c r="B48" s="763" t="e">
        <f>B45/B46</f>
        <v>#DIV/0!</v>
      </c>
      <c r="C48" s="763" t="e">
        <f t="shared" ref="C48:N48" si="9">C45/C46</f>
        <v>#DIV/0!</v>
      </c>
      <c r="D48" s="763" t="e">
        <f t="shared" si="9"/>
        <v>#DIV/0!</v>
      </c>
      <c r="E48" s="763" t="e">
        <f t="shared" si="9"/>
        <v>#DIV/0!</v>
      </c>
      <c r="F48" s="763" t="e">
        <f t="shared" si="9"/>
        <v>#DIV/0!</v>
      </c>
      <c r="G48" s="763" t="e">
        <f t="shared" si="9"/>
        <v>#DIV/0!</v>
      </c>
      <c r="H48" s="763" t="e">
        <f t="shared" si="9"/>
        <v>#DIV/0!</v>
      </c>
      <c r="I48" s="763" t="e">
        <f t="shared" si="9"/>
        <v>#DIV/0!</v>
      </c>
      <c r="J48" s="763" t="e">
        <f t="shared" si="9"/>
        <v>#DIV/0!</v>
      </c>
      <c r="K48" s="763" t="e">
        <f t="shared" si="9"/>
        <v>#DIV/0!</v>
      </c>
      <c r="L48" s="763" t="e">
        <f t="shared" si="9"/>
        <v>#DIV/0!</v>
      </c>
      <c r="M48" s="763" t="e">
        <f t="shared" si="9"/>
        <v>#DIV/0!</v>
      </c>
      <c r="N48" s="763" t="e">
        <f t="shared" si="9"/>
        <v>#DIV/0!</v>
      </c>
    </row>
    <row r="49" spans="1:14" x14ac:dyDescent="0.25">
      <c r="A49" s="760" t="s">
        <v>902</v>
      </c>
    </row>
    <row r="51" spans="1:14" x14ac:dyDescent="0.25">
      <c r="A51" s="755" t="s">
        <v>903</v>
      </c>
    </row>
    <row r="52" spans="1:14" x14ac:dyDescent="0.25">
      <c r="A52" s="757" t="s">
        <v>904</v>
      </c>
      <c r="B52" s="757" t="s">
        <v>807</v>
      </c>
      <c r="C52" s="757" t="s">
        <v>808</v>
      </c>
      <c r="D52" s="757" t="s">
        <v>809</v>
      </c>
      <c r="E52" s="757" t="s">
        <v>810</v>
      </c>
      <c r="F52" s="757" t="s">
        <v>812</v>
      </c>
      <c r="G52" s="757" t="s">
        <v>883</v>
      </c>
      <c r="H52" s="757" t="s">
        <v>814</v>
      </c>
      <c r="I52" s="757" t="s">
        <v>818</v>
      </c>
      <c r="J52" s="757" t="s">
        <v>820</v>
      </c>
      <c r="K52" s="757" t="s">
        <v>823</v>
      </c>
      <c r="L52" s="757" t="s">
        <v>826</v>
      </c>
      <c r="M52" s="757" t="s">
        <v>828</v>
      </c>
      <c r="N52" s="757" t="s">
        <v>831</v>
      </c>
    </row>
    <row r="53" spans="1:14" x14ac:dyDescent="0.25">
      <c r="A53" s="757" t="s">
        <v>742</v>
      </c>
      <c r="B53" s="811">
        <v>0</v>
      </c>
      <c r="C53" s="811">
        <v>0</v>
      </c>
      <c r="D53" s="811">
        <v>0</v>
      </c>
      <c r="E53" s="811">
        <v>0</v>
      </c>
      <c r="F53" s="811">
        <v>0</v>
      </c>
      <c r="G53" s="811">
        <v>0</v>
      </c>
      <c r="H53" s="811">
        <v>0</v>
      </c>
      <c r="I53" s="811">
        <v>0</v>
      </c>
      <c r="J53" s="811">
        <v>0</v>
      </c>
      <c r="K53" s="811">
        <v>0</v>
      </c>
      <c r="L53" s="811">
        <v>0</v>
      </c>
      <c r="M53" s="811">
        <v>0</v>
      </c>
      <c r="N53" s="811">
        <f>SUM(B53:M53)</f>
        <v>0</v>
      </c>
    </row>
    <row r="54" spans="1:14" x14ac:dyDescent="0.25">
      <c r="A54" s="757" t="s">
        <v>743</v>
      </c>
      <c r="B54" s="811"/>
      <c r="C54" s="811"/>
      <c r="D54" s="811"/>
      <c r="E54" s="811"/>
      <c r="F54" s="811"/>
      <c r="G54" s="811"/>
      <c r="H54" s="811"/>
      <c r="I54" s="811"/>
      <c r="J54" s="811"/>
      <c r="K54" s="811"/>
      <c r="L54" s="811"/>
      <c r="M54" s="811"/>
      <c r="N54" s="811">
        <f>SUM(B54:M54)</f>
        <v>0</v>
      </c>
    </row>
    <row r="55" spans="1:14" x14ac:dyDescent="0.25">
      <c r="A55" s="757" t="s">
        <v>885</v>
      </c>
      <c r="B55" s="811">
        <f>B54</f>
        <v>0</v>
      </c>
      <c r="C55" s="811">
        <f>SUM($B$54:C$54)</f>
        <v>0</v>
      </c>
      <c r="D55" s="811">
        <f>SUM($B$54:D$54)</f>
        <v>0</v>
      </c>
      <c r="E55" s="811">
        <f>SUM($B$54:E$54)</f>
        <v>0</v>
      </c>
      <c r="F55" s="811">
        <f>SUM($B$54:F$54)</f>
        <v>0</v>
      </c>
      <c r="G55" s="811">
        <f>SUM($B$54:G$54)</f>
        <v>0</v>
      </c>
      <c r="H55" s="811">
        <f>SUM($B$54:H$54)</f>
        <v>0</v>
      </c>
      <c r="I55" s="811">
        <f>SUM($B$54:I$54)</f>
        <v>0</v>
      </c>
      <c r="J55" s="811">
        <f>SUM($B$54:J$54)</f>
        <v>0</v>
      </c>
      <c r="K55" s="811">
        <f>SUM($B$54:K$54)</f>
        <v>0</v>
      </c>
      <c r="L55" s="811">
        <f>SUM($B$54:L$54)</f>
        <v>0</v>
      </c>
      <c r="M55" s="811">
        <f>SUM($B$54:M$54)</f>
        <v>0</v>
      </c>
      <c r="N55" s="811"/>
    </row>
    <row r="56" spans="1:14" x14ac:dyDescent="0.25">
      <c r="A56" s="757" t="s">
        <v>886</v>
      </c>
      <c r="B56" s="774">
        <f>IF(B54=0,1,B54/B53)</f>
        <v>1</v>
      </c>
      <c r="C56" s="774">
        <f t="shared" ref="C56:M56" si="10">IF(C54=0,1,C54/C53)</f>
        <v>1</v>
      </c>
      <c r="D56" s="774">
        <f t="shared" si="10"/>
        <v>1</v>
      </c>
      <c r="E56" s="774">
        <f t="shared" si="10"/>
        <v>1</v>
      </c>
      <c r="F56" s="774">
        <f t="shared" si="10"/>
        <v>1</v>
      </c>
      <c r="G56" s="774">
        <f t="shared" si="10"/>
        <v>1</v>
      </c>
      <c r="H56" s="774">
        <f t="shared" si="10"/>
        <v>1</v>
      </c>
      <c r="I56" s="774">
        <f t="shared" si="10"/>
        <v>1</v>
      </c>
      <c r="J56" s="774">
        <f t="shared" si="10"/>
        <v>1</v>
      </c>
      <c r="K56" s="774">
        <f t="shared" si="10"/>
        <v>1</v>
      </c>
      <c r="L56" s="774">
        <f t="shared" si="10"/>
        <v>1</v>
      </c>
      <c r="M56" s="774">
        <f t="shared" si="10"/>
        <v>1</v>
      </c>
      <c r="N56" s="774" t="str">
        <f t="shared" ref="N56" si="11">IF(N54=0,"100%",N54/N53)</f>
        <v>100%</v>
      </c>
    </row>
    <row r="57" spans="1:14" x14ac:dyDescent="0.25">
      <c r="A57" s="757" t="s">
        <v>887</v>
      </c>
      <c r="B57" s="774">
        <f>B56</f>
        <v>1</v>
      </c>
      <c r="C57" s="763">
        <f>SUM($B$56:C$56)/COUNT($B$56:C$56)</f>
        <v>1</v>
      </c>
      <c r="D57" s="763">
        <f>SUM($B$56:D$56)/COUNT($B$56:D$56)</f>
        <v>1</v>
      </c>
      <c r="E57" s="763">
        <f>SUM($B$56:E$56)/COUNT($B$56:E$56)</f>
        <v>1</v>
      </c>
      <c r="F57" s="763">
        <f>SUM($B$56:F$56)/COUNT($B$56:F$56)</f>
        <v>1</v>
      </c>
      <c r="G57" s="763">
        <f>SUM($B$56:G$56)/COUNT($B$56:G$56)</f>
        <v>1</v>
      </c>
      <c r="H57" s="763">
        <f>SUM($B$56:H$56)/COUNT($B$56:H$56)</f>
        <v>1</v>
      </c>
      <c r="I57" s="763">
        <f>SUM($B$56:I$56)/COUNT($B$56:I$56)</f>
        <v>1</v>
      </c>
      <c r="J57" s="763">
        <f>SUM($B$56:J$56)/COUNT($B$56:J$56)</f>
        <v>1</v>
      </c>
      <c r="K57" s="763">
        <f>SUM($B$56:K$56)/COUNT($B$56:K$56)</f>
        <v>1</v>
      </c>
      <c r="L57" s="763">
        <f>SUM($B$56:L$56)/COUNT($B$56:L$56)</f>
        <v>1</v>
      </c>
      <c r="M57" s="763">
        <f>SUM($B$56:M$56)/COUNT($B$56:M$56)</f>
        <v>1</v>
      </c>
      <c r="N57" s="763"/>
    </row>
    <row r="58" spans="1:14" x14ac:dyDescent="0.25">
      <c r="A58" s="760" t="s">
        <v>902</v>
      </c>
    </row>
    <row r="60" spans="1:14" x14ac:dyDescent="0.25">
      <c r="A60" s="755" t="s">
        <v>905</v>
      </c>
    </row>
    <row r="61" spans="1:14" x14ac:dyDescent="0.25">
      <c r="A61" s="757" t="s">
        <v>906</v>
      </c>
      <c r="B61" s="757" t="s">
        <v>807</v>
      </c>
      <c r="C61" s="757" t="s">
        <v>808</v>
      </c>
      <c r="D61" s="757" t="s">
        <v>809</v>
      </c>
      <c r="E61" s="757" t="s">
        <v>810</v>
      </c>
      <c r="F61" s="757" t="s">
        <v>812</v>
      </c>
      <c r="G61" s="757" t="s">
        <v>883</v>
      </c>
      <c r="H61" s="757" t="s">
        <v>814</v>
      </c>
      <c r="I61" s="757" t="s">
        <v>818</v>
      </c>
      <c r="J61" s="757" t="s">
        <v>820</v>
      </c>
      <c r="K61" s="757" t="s">
        <v>823</v>
      </c>
      <c r="L61" s="757" t="s">
        <v>826</v>
      </c>
      <c r="M61" s="757" t="s">
        <v>828</v>
      </c>
      <c r="N61" s="757" t="s">
        <v>831</v>
      </c>
    </row>
    <row r="62" spans="1:14" x14ac:dyDescent="0.25">
      <c r="A62" s="757" t="s">
        <v>742</v>
      </c>
      <c r="B62" s="811">
        <f>'[1]DB Dir Prod'!B38</f>
        <v>0</v>
      </c>
      <c r="C62" s="811">
        <f>'[1]DB Dir Prod'!C38</f>
        <v>0</v>
      </c>
      <c r="D62" s="811">
        <f>'[1]DB Dir Prod'!D38</f>
        <v>0</v>
      </c>
      <c r="E62" s="811">
        <f>'[1]DB Dir Prod'!E38</f>
        <v>0</v>
      </c>
      <c r="F62" s="811">
        <f>'[1]DB Dir Prod'!F38</f>
        <v>0</v>
      </c>
      <c r="G62" s="811">
        <f>'[1]DB Dir Prod'!G38</f>
        <v>0</v>
      </c>
      <c r="H62" s="811">
        <f>'[1]DB Dir Prod'!H38</f>
        <v>0</v>
      </c>
      <c r="I62" s="811">
        <f>'[1]DB Dir Prod'!I38</f>
        <v>0</v>
      </c>
      <c r="J62" s="811">
        <f>'[1]DB Dir Prod'!J38</f>
        <v>0</v>
      </c>
      <c r="K62" s="811">
        <f>'[1]DB Dir Prod'!K38</f>
        <v>0</v>
      </c>
      <c r="L62" s="811">
        <f>'[1]DB Dir Prod'!L38</f>
        <v>0</v>
      </c>
      <c r="M62" s="811">
        <f>'[1]DB Dir Prod'!M38</f>
        <v>0</v>
      </c>
      <c r="N62" s="819">
        <f>SUM(B62:M62)</f>
        <v>0</v>
      </c>
    </row>
    <row r="63" spans="1:14" x14ac:dyDescent="0.25">
      <c r="A63" s="757" t="s">
        <v>743</v>
      </c>
      <c r="B63" s="820"/>
      <c r="C63" s="820"/>
      <c r="D63" s="820"/>
      <c r="E63" s="820"/>
      <c r="F63" s="811"/>
      <c r="G63" s="811"/>
      <c r="H63" s="811"/>
      <c r="I63" s="811"/>
      <c r="J63" s="811"/>
      <c r="K63" s="811"/>
      <c r="L63" s="811"/>
      <c r="M63" s="811"/>
      <c r="N63" s="811">
        <f>SUM(B63:M63)</f>
        <v>0</v>
      </c>
    </row>
    <row r="64" spans="1:14" x14ac:dyDescent="0.25">
      <c r="A64" s="757" t="s">
        <v>885</v>
      </c>
      <c r="B64" s="811">
        <f>B63</f>
        <v>0</v>
      </c>
      <c r="C64" s="811">
        <f>SUM($B$63:C$63)</f>
        <v>0</v>
      </c>
      <c r="D64" s="811">
        <f>SUM($B$63:D$63)</f>
        <v>0</v>
      </c>
      <c r="E64" s="811">
        <f>SUM($B$63:E$63)</f>
        <v>0</v>
      </c>
      <c r="F64" s="811">
        <f>SUM($B$63:F$63)</f>
        <v>0</v>
      </c>
      <c r="G64" s="811">
        <f>SUM($B$63:G$63)</f>
        <v>0</v>
      </c>
      <c r="H64" s="811">
        <f>SUM($B$63:H$63)</f>
        <v>0</v>
      </c>
      <c r="I64" s="811">
        <f>SUM($B$63:I$63)</f>
        <v>0</v>
      </c>
      <c r="J64" s="811">
        <f>SUM($B$63:J$63)</f>
        <v>0</v>
      </c>
      <c r="K64" s="811">
        <f>SUM($B$63:K$63)</f>
        <v>0</v>
      </c>
      <c r="L64" s="811">
        <f>SUM($B$63:L$63)</f>
        <v>0</v>
      </c>
      <c r="M64" s="811">
        <f>SUM($B$63:M$63)</f>
        <v>0</v>
      </c>
      <c r="N64" s="811"/>
    </row>
    <row r="65" spans="1:29" ht="14.25" customHeight="1" x14ac:dyDescent="0.25">
      <c r="A65" s="757" t="s">
        <v>886</v>
      </c>
      <c r="B65" s="774">
        <f>IF(B63=0,1,B62/B63)</f>
        <v>1</v>
      </c>
      <c r="C65" s="774">
        <f t="shared" ref="C65:N65" si="12">IF(C63=0,1,C62/C63)</f>
        <v>1</v>
      </c>
      <c r="D65" s="774">
        <f t="shared" si="12"/>
        <v>1</v>
      </c>
      <c r="E65" s="774">
        <f t="shared" si="12"/>
        <v>1</v>
      </c>
      <c r="F65" s="774">
        <f t="shared" si="12"/>
        <v>1</v>
      </c>
      <c r="G65" s="774">
        <f t="shared" si="12"/>
        <v>1</v>
      </c>
      <c r="H65" s="774">
        <f t="shared" si="12"/>
        <v>1</v>
      </c>
      <c r="I65" s="774">
        <f t="shared" si="12"/>
        <v>1</v>
      </c>
      <c r="J65" s="774">
        <f t="shared" si="12"/>
        <v>1</v>
      </c>
      <c r="K65" s="774">
        <f t="shared" si="12"/>
        <v>1</v>
      </c>
      <c r="L65" s="774">
        <f t="shared" si="12"/>
        <v>1</v>
      </c>
      <c r="M65" s="774">
        <f t="shared" si="12"/>
        <v>1</v>
      </c>
      <c r="N65" s="774">
        <f t="shared" si="12"/>
        <v>1</v>
      </c>
    </row>
    <row r="66" spans="1:29" x14ac:dyDescent="0.25">
      <c r="A66" s="757" t="s">
        <v>887</v>
      </c>
      <c r="B66" s="774">
        <f>B65</f>
        <v>1</v>
      </c>
      <c r="C66" s="763">
        <f>SUM($B$65:C$65)/COUNT($B$65:C$65)</f>
        <v>1</v>
      </c>
      <c r="D66" s="763">
        <f>SUM($B$65:D$65)/COUNT($B$65:D$65)</f>
        <v>1</v>
      </c>
      <c r="E66" s="763">
        <f>SUM($B$65:E$65)/COUNT($B$65:E$65)</f>
        <v>1</v>
      </c>
      <c r="F66" s="763">
        <f>SUM($B$65:F$65)/COUNT($B$65:F$65)</f>
        <v>1</v>
      </c>
      <c r="G66" s="763">
        <f>SUM($B$65:G$65)/COUNT($B$65:G$65)</f>
        <v>1</v>
      </c>
      <c r="H66" s="763">
        <f>SUM($B$65:H$65)/COUNT($B$65:H$65)</f>
        <v>1</v>
      </c>
      <c r="I66" s="763">
        <f>SUM($B$65:I$65)/COUNT($B$65:I$65)</f>
        <v>1</v>
      </c>
      <c r="J66" s="763">
        <f>SUM($B$65:J$65)/COUNT($B$65:J$65)</f>
        <v>1</v>
      </c>
      <c r="K66" s="763">
        <f>SUM($B$65:K$65)/COUNT($B$65:K$65)</f>
        <v>1</v>
      </c>
      <c r="L66" s="763">
        <f>SUM($B$65:L$65)/COUNT($B$65:L$65)</f>
        <v>1</v>
      </c>
      <c r="M66" s="763">
        <f>SUM($B$65:M$65)/COUNT($B$65:M$65)</f>
        <v>1</v>
      </c>
      <c r="N66" s="763"/>
    </row>
    <row r="67" spans="1:29" x14ac:dyDescent="0.25">
      <c r="A67" s="760" t="s">
        <v>902</v>
      </c>
      <c r="B67" s="776"/>
      <c r="C67" s="771"/>
      <c r="D67" s="771"/>
      <c r="E67" s="771"/>
      <c r="F67" s="771"/>
      <c r="G67" s="771"/>
      <c r="H67" s="771"/>
      <c r="I67" s="771"/>
      <c r="J67" s="771"/>
      <c r="K67" s="771"/>
      <c r="L67" s="771"/>
      <c r="M67" s="771"/>
      <c r="N67" s="771"/>
    </row>
    <row r="69" spans="1:29" x14ac:dyDescent="0.25">
      <c r="A69" s="755" t="s">
        <v>907</v>
      </c>
    </row>
    <row r="70" spans="1:29" x14ac:dyDescent="0.25">
      <c r="A70" s="757" t="s">
        <v>908</v>
      </c>
      <c r="B70" s="757" t="s">
        <v>807</v>
      </c>
      <c r="C70" s="757" t="s">
        <v>808</v>
      </c>
      <c r="D70" s="757" t="s">
        <v>809</v>
      </c>
      <c r="E70" s="757" t="s">
        <v>810</v>
      </c>
      <c r="F70" s="757" t="s">
        <v>812</v>
      </c>
      <c r="G70" s="757" t="s">
        <v>883</v>
      </c>
      <c r="H70" s="757" t="s">
        <v>814</v>
      </c>
      <c r="I70" s="757" t="s">
        <v>818</v>
      </c>
      <c r="J70" s="757" t="s">
        <v>820</v>
      </c>
      <c r="K70" s="757" t="s">
        <v>823</v>
      </c>
      <c r="L70" s="757" t="s">
        <v>826</v>
      </c>
      <c r="M70" s="757" t="s">
        <v>828</v>
      </c>
      <c r="N70" s="757" t="s">
        <v>831</v>
      </c>
      <c r="P70" s="758" t="s">
        <v>893</v>
      </c>
      <c r="Q70" s="757" t="s">
        <v>807</v>
      </c>
      <c r="R70" s="757" t="s">
        <v>808</v>
      </c>
      <c r="S70" s="757" t="s">
        <v>809</v>
      </c>
      <c r="T70" s="757" t="s">
        <v>810</v>
      </c>
      <c r="U70" s="757" t="s">
        <v>812</v>
      </c>
      <c r="V70" s="757" t="s">
        <v>883</v>
      </c>
      <c r="W70" s="757" t="s">
        <v>814</v>
      </c>
      <c r="X70" s="757" t="s">
        <v>818</v>
      </c>
      <c r="Y70" s="757" t="s">
        <v>820</v>
      </c>
      <c r="Z70" s="757" t="s">
        <v>823</v>
      </c>
      <c r="AA70" s="757" t="s">
        <v>826</v>
      </c>
      <c r="AB70" s="757" t="s">
        <v>828</v>
      </c>
      <c r="AC70" s="757" t="s">
        <v>831</v>
      </c>
    </row>
    <row r="71" spans="1:29" x14ac:dyDescent="0.25">
      <c r="A71" s="757" t="s">
        <v>742</v>
      </c>
      <c r="B71" s="763">
        <v>0.75</v>
      </c>
      <c r="C71" s="763">
        <v>0.75</v>
      </c>
      <c r="D71" s="763">
        <v>0.75</v>
      </c>
      <c r="E71" s="763">
        <v>0.75</v>
      </c>
      <c r="F71" s="763">
        <v>0.75</v>
      </c>
      <c r="G71" s="763">
        <v>0.75</v>
      </c>
      <c r="H71" s="763">
        <v>0.75</v>
      </c>
      <c r="I71" s="763">
        <v>0.75</v>
      </c>
      <c r="J71" s="763">
        <v>0.75</v>
      </c>
      <c r="K71" s="763">
        <v>0.75</v>
      </c>
      <c r="L71" s="763">
        <v>0.75</v>
      </c>
      <c r="M71" s="763">
        <v>0.75</v>
      </c>
      <c r="N71" s="763">
        <f>AVERAGE(B71:M71)</f>
        <v>0.75</v>
      </c>
      <c r="P71" s="756" t="s">
        <v>898</v>
      </c>
      <c r="Q71" s="772">
        <f>'[1]DB Dir Adm'!B67</f>
        <v>1</v>
      </c>
      <c r="R71" s="772">
        <f>'[1]DB Dir Adm'!C67</f>
        <v>1</v>
      </c>
      <c r="S71" s="772">
        <f>'[1]DB Dir Adm'!D67</f>
        <v>1</v>
      </c>
      <c r="T71" s="772">
        <f>'[1]DB Dir Adm'!E67</f>
        <v>1</v>
      </c>
      <c r="U71" s="772">
        <f>'[1]DB Dir Adm'!F67</f>
        <v>1</v>
      </c>
      <c r="V71" s="772">
        <f>'[1]DB Dir Adm'!G67</f>
        <v>1</v>
      </c>
      <c r="W71" s="772">
        <f>'[1]DB Dir Adm'!H67</f>
        <v>1</v>
      </c>
      <c r="X71" s="772">
        <f>'[1]DB Dir Adm'!I67</f>
        <v>1</v>
      </c>
      <c r="Y71" s="772">
        <f>'[1]DB Dir Adm'!J67</f>
        <v>1</v>
      </c>
      <c r="Z71" s="772">
        <f>'[1]DB Dir Adm'!K67</f>
        <v>1</v>
      </c>
      <c r="AA71" s="772">
        <f>'[1]DB Dir Adm'!L67</f>
        <v>1</v>
      </c>
      <c r="AB71" s="772">
        <f>'[1]DB Dir Adm'!M67</f>
        <v>1</v>
      </c>
      <c r="AC71" s="772">
        <f>AVERAGE(Q71:AB71)</f>
        <v>1</v>
      </c>
    </row>
    <row r="72" spans="1:29" x14ac:dyDescent="0.25">
      <c r="A72" s="757" t="s">
        <v>743</v>
      </c>
      <c r="B72" s="763">
        <v>0.75</v>
      </c>
      <c r="C72" s="763">
        <v>0.75</v>
      </c>
      <c r="D72" s="763">
        <v>0.75</v>
      </c>
      <c r="E72" s="763">
        <v>0.75</v>
      </c>
      <c r="F72" s="763">
        <v>0.75</v>
      </c>
      <c r="G72" s="763"/>
      <c r="H72" s="763"/>
      <c r="I72" s="763"/>
      <c r="J72" s="763"/>
      <c r="K72" s="763"/>
      <c r="L72" s="763"/>
      <c r="M72" s="763"/>
      <c r="N72" s="763">
        <f>AVERAGE(B72:M72)</f>
        <v>0.75</v>
      </c>
      <c r="P72" s="756" t="s">
        <v>894</v>
      </c>
      <c r="Q72" s="772">
        <f>'[1]DB SLS &amp; MKT'!B102</f>
        <v>1</v>
      </c>
      <c r="R72" s="772">
        <f>'[1]DB SLS &amp; MKT'!C102</f>
        <v>1</v>
      </c>
      <c r="S72" s="772">
        <f>'[1]DB SLS &amp; MKT'!D102</f>
        <v>1</v>
      </c>
      <c r="T72" s="772">
        <f>'[1]DB SLS &amp; MKT'!E102</f>
        <v>1</v>
      </c>
      <c r="U72" s="772">
        <f>'[1]DB SLS &amp; MKT'!F102</f>
        <v>1</v>
      </c>
      <c r="V72" s="772">
        <f>'[1]DB SLS &amp; MKT'!G102</f>
        <v>1</v>
      </c>
      <c r="W72" s="772">
        <f>'[1]DB SLS &amp; MKT'!H102</f>
        <v>1</v>
      </c>
      <c r="X72" s="772">
        <f>'[1]DB SLS &amp; MKT'!I102</f>
        <v>1</v>
      </c>
      <c r="Y72" s="772">
        <f>'[1]DB SLS &amp; MKT'!J102</f>
        <v>1</v>
      </c>
      <c r="Z72" s="772">
        <f>'[1]DB SLS &amp; MKT'!K102</f>
        <v>1</v>
      </c>
      <c r="AA72" s="772">
        <f>'[1]DB SLS &amp; MKT'!L102</f>
        <v>1</v>
      </c>
      <c r="AB72" s="772">
        <f>'[1]DB SLS &amp; MKT'!M102</f>
        <v>1</v>
      </c>
      <c r="AC72" s="772">
        <f t="shared" ref="AC72:AC74" si="13">AVERAGE(Q72:AB72)</f>
        <v>1</v>
      </c>
    </row>
    <row r="73" spans="1:29" x14ac:dyDescent="0.25">
      <c r="A73" s="757" t="s">
        <v>886</v>
      </c>
      <c r="B73" s="774">
        <f t="shared" ref="B73:N73" si="14">B72/B71</f>
        <v>1</v>
      </c>
      <c r="C73" s="774">
        <f t="shared" si="14"/>
        <v>1</v>
      </c>
      <c r="D73" s="774">
        <f t="shared" si="14"/>
        <v>1</v>
      </c>
      <c r="E73" s="774">
        <f t="shared" si="14"/>
        <v>1</v>
      </c>
      <c r="F73" s="774">
        <f t="shared" si="14"/>
        <v>1</v>
      </c>
      <c r="G73" s="774">
        <f t="shared" si="14"/>
        <v>0</v>
      </c>
      <c r="H73" s="774">
        <f t="shared" si="14"/>
        <v>0</v>
      </c>
      <c r="I73" s="774">
        <f t="shared" si="14"/>
        <v>0</v>
      </c>
      <c r="J73" s="774">
        <f t="shared" si="14"/>
        <v>0</v>
      </c>
      <c r="K73" s="774">
        <f t="shared" si="14"/>
        <v>0</v>
      </c>
      <c r="L73" s="774">
        <f t="shared" si="14"/>
        <v>0</v>
      </c>
      <c r="M73" s="774">
        <f t="shared" si="14"/>
        <v>0</v>
      </c>
      <c r="N73" s="774">
        <f t="shared" si="14"/>
        <v>1</v>
      </c>
      <c r="P73" s="756" t="s">
        <v>895</v>
      </c>
      <c r="Q73" s="772">
        <f>'[1]DB BusDev'!B93</f>
        <v>1</v>
      </c>
      <c r="R73" s="772">
        <f>'[1]DB BusDev'!C93</f>
        <v>1</v>
      </c>
      <c r="S73" s="772">
        <f>'[1]DB BusDev'!D93</f>
        <v>1</v>
      </c>
      <c r="T73" s="772">
        <f>'[1]DB BusDev'!E93</f>
        <v>1</v>
      </c>
      <c r="U73" s="772">
        <f>'[1]DB BusDev'!F93</f>
        <v>1</v>
      </c>
      <c r="V73" s="772">
        <f>'[1]DB BusDev'!G93</f>
        <v>1</v>
      </c>
      <c r="W73" s="772">
        <f>'[1]DB BusDev'!H93</f>
        <v>1</v>
      </c>
      <c r="X73" s="772">
        <f>'[1]DB BusDev'!I93</f>
        <v>1</v>
      </c>
      <c r="Y73" s="772">
        <f>'[1]DB BusDev'!J93</f>
        <v>1</v>
      </c>
      <c r="Z73" s="772">
        <f>'[1]DB BusDev'!K93</f>
        <v>1</v>
      </c>
      <c r="AA73" s="772">
        <f>'[1]DB BusDev'!L93</f>
        <v>1</v>
      </c>
      <c r="AB73" s="772">
        <f>'[1]DB BusDev'!M93</f>
        <v>1</v>
      </c>
      <c r="AC73" s="772">
        <f t="shared" si="13"/>
        <v>1</v>
      </c>
    </row>
    <row r="74" spans="1:29" x14ac:dyDescent="0.25">
      <c r="A74" s="757" t="s">
        <v>887</v>
      </c>
      <c r="B74" s="774">
        <f>B73</f>
        <v>1</v>
      </c>
      <c r="C74" s="763">
        <f>SUM($B$72:C$72)/COUNT($B$72:C$72)</f>
        <v>0.75</v>
      </c>
      <c r="D74" s="763">
        <f>SUM($B$72:D$72)/COUNT($B$72:D$72)</f>
        <v>0.75</v>
      </c>
      <c r="E74" s="763">
        <f>SUM($B$72:E$72)/COUNT($B$72:E$72)</f>
        <v>0.75</v>
      </c>
      <c r="F74" s="763">
        <f>SUM($B$72:F$72)/COUNT($B$72:F$72)</f>
        <v>0.75</v>
      </c>
      <c r="G74" s="763">
        <f>SUM($B$72:G$72)/COUNT($B$72:G$72)</f>
        <v>0.75</v>
      </c>
      <c r="H74" s="763">
        <f>SUM($B$72:H$72)/COUNT($B$72:H$72)</f>
        <v>0.75</v>
      </c>
      <c r="I74" s="763">
        <f>SUM($B$72:I$72)/COUNT($B$72:I$72)</f>
        <v>0.75</v>
      </c>
      <c r="J74" s="763">
        <f>SUM($B$72:J$72)/COUNT($B$72:J$72)</f>
        <v>0.75</v>
      </c>
      <c r="K74" s="763">
        <f>SUM($B$72:K$72)/COUNT($B$72:K$72)</f>
        <v>0.75</v>
      </c>
      <c r="L74" s="763">
        <f>SUM($B$72:L$72)/COUNT($B$72:L$72)</f>
        <v>0.75</v>
      </c>
      <c r="M74" s="763">
        <f>SUM($B$72:M$72)/COUNT($B$72:M$72)</f>
        <v>0.75</v>
      </c>
      <c r="N74" s="763"/>
      <c r="P74" s="756" t="s">
        <v>900</v>
      </c>
      <c r="Q74" s="772">
        <f>'[1]DB Dir Prod'!B87</f>
        <v>1</v>
      </c>
      <c r="R74" s="772">
        <f>'[1]DB Dir Prod'!C87</f>
        <v>1</v>
      </c>
      <c r="S74" s="772">
        <f>'[1]DB Dir Prod'!D87</f>
        <v>1</v>
      </c>
      <c r="T74" s="772">
        <f>'[1]DB Dir Prod'!E87</f>
        <v>1</v>
      </c>
      <c r="U74" s="772">
        <f>'[1]DB Dir Prod'!F87</f>
        <v>1</v>
      </c>
      <c r="V74" s="772">
        <f>'[1]DB Dir Prod'!G87</f>
        <v>1</v>
      </c>
      <c r="W74" s="772">
        <f>'[1]DB Dir Prod'!H87</f>
        <v>1</v>
      </c>
      <c r="X74" s="772">
        <f>'[1]DB Dir Prod'!I87</f>
        <v>1</v>
      </c>
      <c r="Y74" s="772">
        <f>'[1]DB Dir Prod'!J87</f>
        <v>1</v>
      </c>
      <c r="Z74" s="772">
        <f>'[1]DB Dir Prod'!K87</f>
        <v>1</v>
      </c>
      <c r="AA74" s="772">
        <f>'[1]DB Dir Prod'!L87</f>
        <v>1</v>
      </c>
      <c r="AB74" s="772">
        <f>'[1]DB Dir Prod'!M87</f>
        <v>1</v>
      </c>
      <c r="AC74" s="772">
        <f t="shared" si="13"/>
        <v>1</v>
      </c>
    </row>
    <row r="75" spans="1:29" x14ac:dyDescent="0.25">
      <c r="A75" s="770"/>
      <c r="B75" s="776"/>
      <c r="C75" s="771"/>
      <c r="D75" s="771"/>
      <c r="E75" s="771"/>
      <c r="F75" s="771"/>
      <c r="G75" s="771"/>
      <c r="H75" s="771"/>
      <c r="I75" s="771"/>
      <c r="J75" s="771"/>
      <c r="K75" s="771"/>
      <c r="L75" s="771"/>
      <c r="M75" s="771"/>
      <c r="N75" s="771"/>
      <c r="P75" s="756" t="s">
        <v>896</v>
      </c>
      <c r="Q75" s="772">
        <f>AVERAGE(Q71:Q74)</f>
        <v>1</v>
      </c>
      <c r="R75" s="772">
        <f t="shared" ref="R75:AC75" si="15">AVERAGE(R71:R74)</f>
        <v>1</v>
      </c>
      <c r="S75" s="772">
        <f t="shared" si="15"/>
        <v>1</v>
      </c>
      <c r="T75" s="772">
        <f t="shared" si="15"/>
        <v>1</v>
      </c>
      <c r="U75" s="772">
        <f t="shared" si="15"/>
        <v>1</v>
      </c>
      <c r="V75" s="772">
        <f t="shared" si="15"/>
        <v>1</v>
      </c>
      <c r="W75" s="772">
        <f t="shared" si="15"/>
        <v>1</v>
      </c>
      <c r="X75" s="772">
        <f t="shared" si="15"/>
        <v>1</v>
      </c>
      <c r="Y75" s="772">
        <f t="shared" si="15"/>
        <v>1</v>
      </c>
      <c r="Z75" s="772">
        <f t="shared" si="15"/>
        <v>1</v>
      </c>
      <c r="AA75" s="772">
        <f t="shared" si="15"/>
        <v>1</v>
      </c>
      <c r="AB75" s="772">
        <f t="shared" si="15"/>
        <v>1</v>
      </c>
      <c r="AC75" s="772">
        <f t="shared" si="15"/>
        <v>1</v>
      </c>
    </row>
    <row r="77" spans="1:29" x14ac:dyDescent="0.25">
      <c r="A77" s="755" t="s">
        <v>909</v>
      </c>
      <c r="B77" s="777"/>
      <c r="C77" s="777"/>
    </row>
    <row r="78" spans="1:29" x14ac:dyDescent="0.25">
      <c r="A78" s="778" t="s">
        <v>869</v>
      </c>
      <c r="B78" s="779" t="s">
        <v>807</v>
      </c>
      <c r="C78" s="779" t="s">
        <v>808</v>
      </c>
      <c r="D78" s="779" t="s">
        <v>809</v>
      </c>
      <c r="E78" s="779" t="s">
        <v>810</v>
      </c>
      <c r="F78" s="779" t="s">
        <v>812</v>
      </c>
      <c r="G78" s="779" t="s">
        <v>883</v>
      </c>
      <c r="H78" s="779" t="s">
        <v>814</v>
      </c>
      <c r="I78" s="779" t="s">
        <v>818</v>
      </c>
      <c r="J78" s="779" t="s">
        <v>820</v>
      </c>
      <c r="K78" s="779" t="s">
        <v>823</v>
      </c>
      <c r="L78" s="779" t="s">
        <v>826</v>
      </c>
      <c r="M78" s="779" t="s">
        <v>828</v>
      </c>
      <c r="N78" s="779" t="s">
        <v>831</v>
      </c>
      <c r="P78" s="758" t="s">
        <v>893</v>
      </c>
      <c r="Q78" s="757" t="s">
        <v>807</v>
      </c>
      <c r="R78" s="757" t="s">
        <v>808</v>
      </c>
      <c r="S78" s="757" t="s">
        <v>809</v>
      </c>
      <c r="T78" s="757" t="s">
        <v>810</v>
      </c>
      <c r="U78" s="757" t="s">
        <v>812</v>
      </c>
      <c r="V78" s="757" t="s">
        <v>883</v>
      </c>
      <c r="W78" s="757" t="s">
        <v>814</v>
      </c>
      <c r="X78" s="757" t="s">
        <v>818</v>
      </c>
      <c r="Y78" s="757" t="s">
        <v>820</v>
      </c>
      <c r="Z78" s="757" t="s">
        <v>823</v>
      </c>
      <c r="AA78" s="757" t="s">
        <v>826</v>
      </c>
      <c r="AB78" s="757" t="s">
        <v>828</v>
      </c>
      <c r="AC78" s="757" t="s">
        <v>831</v>
      </c>
    </row>
    <row r="79" spans="1:29" x14ac:dyDescent="0.25">
      <c r="A79" s="757" t="s">
        <v>742</v>
      </c>
      <c r="B79" s="766">
        <v>0</v>
      </c>
      <c r="C79" s="766">
        <v>0</v>
      </c>
      <c r="D79" s="766">
        <v>0</v>
      </c>
      <c r="E79" s="766">
        <v>0</v>
      </c>
      <c r="F79" s="766">
        <v>0</v>
      </c>
      <c r="G79" s="766">
        <v>0</v>
      </c>
      <c r="H79" s="766">
        <v>0</v>
      </c>
      <c r="I79" s="766">
        <v>0</v>
      </c>
      <c r="J79" s="766">
        <v>0</v>
      </c>
      <c r="K79" s="766">
        <v>0</v>
      </c>
      <c r="L79" s="766">
        <v>0</v>
      </c>
      <c r="M79" s="766">
        <v>0</v>
      </c>
      <c r="N79" s="766">
        <f>SUM(B79:M79)</f>
        <v>0</v>
      </c>
      <c r="P79" s="756" t="s">
        <v>898</v>
      </c>
      <c r="Q79" s="780">
        <f>'[1]DB Dir Adm'!B47</f>
        <v>0</v>
      </c>
      <c r="R79" s="780">
        <f>'[1]DB Dir Adm'!C47</f>
        <v>0</v>
      </c>
      <c r="S79" s="780">
        <f>'[1]DB Dir Adm'!D47</f>
        <v>0</v>
      </c>
      <c r="T79" s="780">
        <f>'[1]DB Dir Adm'!E47</f>
        <v>0</v>
      </c>
      <c r="U79" s="780">
        <f>'[1]DB Dir Adm'!F47</f>
        <v>0</v>
      </c>
      <c r="V79" s="780">
        <f>'[1]DB Dir Adm'!G47</f>
        <v>0</v>
      </c>
      <c r="W79" s="780">
        <f>'[1]DB Dir Adm'!H47</f>
        <v>0</v>
      </c>
      <c r="X79" s="780">
        <f>'[1]DB Dir Adm'!I47</f>
        <v>0</v>
      </c>
      <c r="Y79" s="780">
        <f>'[1]DB Dir Adm'!J47</f>
        <v>0</v>
      </c>
      <c r="Z79" s="780">
        <f>'[1]DB Dir Adm'!K47</f>
        <v>0</v>
      </c>
      <c r="AA79" s="780">
        <f>'[1]DB Dir Adm'!L47</f>
        <v>0</v>
      </c>
      <c r="AB79" s="780">
        <f>'[1]DB Dir Adm'!M47</f>
        <v>0</v>
      </c>
      <c r="AC79" s="780">
        <f>AVERAGE(Q79:AB79)</f>
        <v>0</v>
      </c>
    </row>
    <row r="80" spans="1:29" x14ac:dyDescent="0.25">
      <c r="A80" s="757" t="s">
        <v>743</v>
      </c>
      <c r="B80" s="766"/>
      <c r="C80" s="766"/>
      <c r="D80" s="766"/>
      <c r="E80" s="766"/>
      <c r="F80" s="766"/>
      <c r="G80" s="766"/>
      <c r="H80" s="766"/>
      <c r="I80" s="766"/>
      <c r="J80" s="766"/>
      <c r="K80" s="766"/>
      <c r="L80" s="766"/>
      <c r="M80" s="766"/>
      <c r="N80" s="766">
        <f>SUM(B80:M80)</f>
        <v>0</v>
      </c>
      <c r="P80" s="756" t="s">
        <v>894</v>
      </c>
      <c r="Q80" s="780">
        <f>'[1]DB SLS &amp; MKT'!B110</f>
        <v>0</v>
      </c>
      <c r="R80" s="780">
        <f>'[1]DB SLS &amp; MKT'!C110</f>
        <v>0</v>
      </c>
      <c r="S80" s="780">
        <f>'[1]DB SLS &amp; MKT'!D110</f>
        <v>0</v>
      </c>
      <c r="T80" s="780">
        <f>'[1]DB SLS &amp; MKT'!E110</f>
        <v>0</v>
      </c>
      <c r="U80" s="780">
        <f>'[1]DB SLS &amp; MKT'!F110</f>
        <v>0</v>
      </c>
      <c r="V80" s="780">
        <f>'[1]DB SLS &amp; MKT'!G110</f>
        <v>0</v>
      </c>
      <c r="W80" s="780">
        <f>'[1]DB SLS &amp; MKT'!H110</f>
        <v>0</v>
      </c>
      <c r="X80" s="780">
        <f>'[1]DB SLS &amp; MKT'!I110</f>
        <v>0</v>
      </c>
      <c r="Y80" s="780">
        <f>'[1]DB SLS &amp; MKT'!J110</f>
        <v>0</v>
      </c>
      <c r="Z80" s="780">
        <f>'[1]DB SLS &amp; MKT'!K110</f>
        <v>0</v>
      </c>
      <c r="AA80" s="780">
        <f>'[1]DB SLS &amp; MKT'!L110</f>
        <v>0</v>
      </c>
      <c r="AB80" s="780">
        <f>'[1]DB SLS &amp; MKT'!M110</f>
        <v>0</v>
      </c>
      <c r="AC80" s="780">
        <f t="shared" ref="AC80:AC82" si="16">AVERAGE(Q80:AB80)</f>
        <v>0</v>
      </c>
    </row>
    <row r="81" spans="1:29" x14ac:dyDescent="0.25">
      <c r="A81" s="757" t="s">
        <v>885</v>
      </c>
      <c r="B81" s="766">
        <f>SUM($B$80:B$80)</f>
        <v>0</v>
      </c>
      <c r="C81" s="766">
        <f>SUM($B$80:C$80)</f>
        <v>0</v>
      </c>
      <c r="D81" s="766">
        <f>SUM($B$80:D$80)</f>
        <v>0</v>
      </c>
      <c r="E81" s="766">
        <f>SUM($B$80:E$80)</f>
        <v>0</v>
      </c>
      <c r="F81" s="766">
        <f>SUM($B$80:F$80)</f>
        <v>0</v>
      </c>
      <c r="G81" s="766">
        <f>SUM($B$80:G$80)</f>
        <v>0</v>
      </c>
      <c r="H81" s="766">
        <f>SUM($B$80:H$80)</f>
        <v>0</v>
      </c>
      <c r="I81" s="766">
        <f>SUM($B$80:I$80)</f>
        <v>0</v>
      </c>
      <c r="J81" s="766">
        <f>SUM($B$80:J$80)</f>
        <v>0</v>
      </c>
      <c r="K81" s="766">
        <f>SUM($B$80:K$80)</f>
        <v>0</v>
      </c>
      <c r="L81" s="766">
        <f>SUM($B$80:L$80)</f>
        <v>0</v>
      </c>
      <c r="M81" s="766">
        <f>SUM($B$80:M$80)</f>
        <v>0</v>
      </c>
      <c r="N81" s="766"/>
      <c r="P81" s="756" t="s">
        <v>895</v>
      </c>
      <c r="Q81" s="780">
        <f>'[1]DB BusDev'!B101</f>
        <v>0</v>
      </c>
      <c r="R81" s="780">
        <f>'[1]DB BusDev'!C101</f>
        <v>0</v>
      </c>
      <c r="S81" s="780">
        <f>'[1]DB BusDev'!D101</f>
        <v>0</v>
      </c>
      <c r="T81" s="780">
        <f>'[1]DB BusDev'!E101</f>
        <v>0</v>
      </c>
      <c r="U81" s="780">
        <f>'[1]DB BusDev'!F101</f>
        <v>0</v>
      </c>
      <c r="V81" s="780">
        <f>'[1]DB BusDev'!G101</f>
        <v>0</v>
      </c>
      <c r="W81" s="780">
        <f>'[1]DB BusDev'!H101</f>
        <v>0</v>
      </c>
      <c r="X81" s="780">
        <f>'[1]DB BusDev'!I101</f>
        <v>0</v>
      </c>
      <c r="Y81" s="780">
        <f>'[1]DB BusDev'!J101</f>
        <v>0</v>
      </c>
      <c r="Z81" s="780">
        <f>'[1]DB BusDev'!K101</f>
        <v>0</v>
      </c>
      <c r="AA81" s="780">
        <f>'[1]DB BusDev'!L101</f>
        <v>0</v>
      </c>
      <c r="AB81" s="780">
        <f>'[1]DB BusDev'!M101</f>
        <v>0</v>
      </c>
      <c r="AC81" s="780">
        <f t="shared" si="16"/>
        <v>0</v>
      </c>
    </row>
    <row r="82" spans="1:29" x14ac:dyDescent="0.25">
      <c r="A82" s="757" t="s">
        <v>886</v>
      </c>
      <c r="B82" s="774">
        <f>IF(B80=0,1,B80/B79)</f>
        <v>1</v>
      </c>
      <c r="C82" s="774">
        <f t="shared" ref="C82:M82" si="17">IF(C80=0,1,C80/C79)</f>
        <v>1</v>
      </c>
      <c r="D82" s="774">
        <f t="shared" si="17"/>
        <v>1</v>
      </c>
      <c r="E82" s="774">
        <f t="shared" si="17"/>
        <v>1</v>
      </c>
      <c r="F82" s="774">
        <f t="shared" si="17"/>
        <v>1</v>
      </c>
      <c r="G82" s="774">
        <f t="shared" si="17"/>
        <v>1</v>
      </c>
      <c r="H82" s="774">
        <f t="shared" si="17"/>
        <v>1</v>
      </c>
      <c r="I82" s="774">
        <f t="shared" si="17"/>
        <v>1</v>
      </c>
      <c r="J82" s="774">
        <f t="shared" si="17"/>
        <v>1</v>
      </c>
      <c r="K82" s="774">
        <f t="shared" si="17"/>
        <v>1</v>
      </c>
      <c r="L82" s="774">
        <f t="shared" si="17"/>
        <v>1</v>
      </c>
      <c r="M82" s="774">
        <f t="shared" si="17"/>
        <v>1</v>
      </c>
      <c r="N82" s="774" t="str">
        <f t="shared" ref="N82" si="18">IF(N80=0,"100%",N80/N79)</f>
        <v>100%</v>
      </c>
      <c r="P82" s="756" t="s">
        <v>900</v>
      </c>
      <c r="Q82" s="780">
        <f>'[1]DB Dir Prod'!B95</f>
        <v>0</v>
      </c>
      <c r="R82" s="780">
        <f>'[1]DB Dir Prod'!C95</f>
        <v>0</v>
      </c>
      <c r="S82" s="780">
        <f>'[1]DB Dir Prod'!D95</f>
        <v>0</v>
      </c>
      <c r="T82" s="780">
        <f>'[1]DB Dir Prod'!E95</f>
        <v>0</v>
      </c>
      <c r="U82" s="780">
        <f>'[1]DB Dir Prod'!F95</f>
        <v>0</v>
      </c>
      <c r="V82" s="780">
        <f>'[1]DB Dir Prod'!G95</f>
        <v>0</v>
      </c>
      <c r="W82" s="780">
        <f>'[1]DB Dir Prod'!H95</f>
        <v>0</v>
      </c>
      <c r="X82" s="780">
        <f>'[1]DB Dir Prod'!I95</f>
        <v>0</v>
      </c>
      <c r="Y82" s="780">
        <f>'[1]DB Dir Prod'!J95</f>
        <v>0</v>
      </c>
      <c r="Z82" s="780">
        <f>'[1]DB Dir Prod'!K95</f>
        <v>0</v>
      </c>
      <c r="AA82" s="780">
        <f>'[1]DB Dir Prod'!L95</f>
        <v>0</v>
      </c>
      <c r="AB82" s="780">
        <f>'[1]DB Dir Prod'!M95</f>
        <v>0</v>
      </c>
      <c r="AC82" s="780">
        <f t="shared" si="16"/>
        <v>0</v>
      </c>
    </row>
    <row r="83" spans="1:29" x14ac:dyDescent="0.25">
      <c r="A83" s="757" t="s">
        <v>887</v>
      </c>
      <c r="B83" s="763">
        <f>B82</f>
        <v>1</v>
      </c>
      <c r="C83" s="763">
        <f>SUM($B$82:C$82)/COUNT($B$82:C$82)</f>
        <v>1</v>
      </c>
      <c r="D83" s="763">
        <f>SUM($B$82:D$82)/COUNT($B$82:D$82)</f>
        <v>1</v>
      </c>
      <c r="E83" s="763">
        <f>SUM($B$82:E$82)/COUNT($B$82:E$82)</f>
        <v>1</v>
      </c>
      <c r="F83" s="763">
        <f>SUM($B$82:F$82)/COUNT($B$82:F$82)</f>
        <v>1</v>
      </c>
      <c r="G83" s="763">
        <f>SUM($B$82:G$82)/COUNT($B$82:G$82)</f>
        <v>1</v>
      </c>
      <c r="H83" s="763">
        <f>SUM($B$82:H$82)/COUNT($B$82:H$82)</f>
        <v>1</v>
      </c>
      <c r="I83" s="763">
        <f>SUM($B$82:I$82)/COUNT($B$82:I$82)</f>
        <v>1</v>
      </c>
      <c r="J83" s="763">
        <f>SUM($B$82:J$82)/COUNT($B$82:J$82)</f>
        <v>1</v>
      </c>
      <c r="K83" s="763">
        <f>SUM($B$82:K$82)/COUNT($B$82:K$82)</f>
        <v>1</v>
      </c>
      <c r="L83" s="763">
        <f>SUM($B$82:L$82)/COUNT($B$82:L$82)</f>
        <v>1</v>
      </c>
      <c r="M83" s="763">
        <f>SUM($B$82:M$82)/COUNT($B$82:M$82)</f>
        <v>1</v>
      </c>
      <c r="N83" s="763"/>
      <c r="P83" s="756" t="s">
        <v>896</v>
      </c>
      <c r="Q83" s="780">
        <f>AVERAGE(Q79:Q82)</f>
        <v>0</v>
      </c>
      <c r="R83" s="780">
        <f t="shared" ref="R83:AC83" si="19">AVERAGE(R79:R82)</f>
        <v>0</v>
      </c>
      <c r="S83" s="780">
        <f t="shared" si="19"/>
        <v>0</v>
      </c>
      <c r="T83" s="780">
        <f t="shared" si="19"/>
        <v>0</v>
      </c>
      <c r="U83" s="780">
        <f t="shared" si="19"/>
        <v>0</v>
      </c>
      <c r="V83" s="780">
        <f t="shared" si="19"/>
        <v>0</v>
      </c>
      <c r="W83" s="780">
        <f t="shared" si="19"/>
        <v>0</v>
      </c>
      <c r="X83" s="780">
        <f t="shared" si="19"/>
        <v>0</v>
      </c>
      <c r="Y83" s="780">
        <f t="shared" si="19"/>
        <v>0</v>
      </c>
      <c r="Z83" s="780">
        <f t="shared" si="19"/>
        <v>0</v>
      </c>
      <c r="AA83" s="780">
        <f t="shared" si="19"/>
        <v>0</v>
      </c>
      <c r="AB83" s="780">
        <f t="shared" si="19"/>
        <v>0</v>
      </c>
      <c r="AC83" s="780">
        <f t="shared" si="19"/>
        <v>0</v>
      </c>
    </row>
    <row r="84" spans="1:29" x14ac:dyDescent="0.25">
      <c r="A84" s="770"/>
      <c r="B84" s="771"/>
      <c r="C84" s="771"/>
      <c r="D84" s="771"/>
      <c r="E84" s="771"/>
      <c r="F84" s="771"/>
      <c r="G84" s="771"/>
      <c r="H84" s="771"/>
      <c r="I84" s="771"/>
      <c r="J84" s="771"/>
      <c r="K84" s="771"/>
      <c r="L84" s="771"/>
      <c r="M84" s="771"/>
      <c r="N84" s="771"/>
    </row>
    <row r="86" spans="1:29" x14ac:dyDescent="0.25">
      <c r="A86" s="755" t="s">
        <v>910</v>
      </c>
      <c r="B86" s="781" t="s">
        <v>911</v>
      </c>
      <c r="C86" s="781"/>
    </row>
    <row r="87" spans="1:29" s="783" customFormat="1" ht="30" x14ac:dyDescent="0.25">
      <c r="A87" s="778" t="s">
        <v>912</v>
      </c>
      <c r="B87" s="782" t="s">
        <v>807</v>
      </c>
      <c r="C87" s="782" t="s">
        <v>808</v>
      </c>
      <c r="D87" s="782" t="s">
        <v>809</v>
      </c>
      <c r="E87" s="782" t="s">
        <v>810</v>
      </c>
      <c r="F87" s="782" t="s">
        <v>812</v>
      </c>
      <c r="G87" s="782" t="s">
        <v>883</v>
      </c>
      <c r="H87" s="782" t="s">
        <v>814</v>
      </c>
      <c r="I87" s="782" t="s">
        <v>818</v>
      </c>
      <c r="J87" s="782" t="s">
        <v>820</v>
      </c>
      <c r="K87" s="782" t="s">
        <v>823</v>
      </c>
      <c r="L87" s="782" t="s">
        <v>826</v>
      </c>
      <c r="M87" s="782" t="s">
        <v>828</v>
      </c>
      <c r="N87" s="782" t="s">
        <v>831</v>
      </c>
      <c r="P87" s="784" t="s">
        <v>893</v>
      </c>
      <c r="Q87" s="782" t="s">
        <v>807</v>
      </c>
      <c r="R87" s="782" t="s">
        <v>808</v>
      </c>
      <c r="S87" s="782" t="s">
        <v>809</v>
      </c>
      <c r="T87" s="782" t="s">
        <v>810</v>
      </c>
      <c r="U87" s="782" t="s">
        <v>812</v>
      </c>
      <c r="V87" s="782" t="s">
        <v>883</v>
      </c>
      <c r="W87" s="782" t="s">
        <v>814</v>
      </c>
      <c r="X87" s="782" t="s">
        <v>818</v>
      </c>
      <c r="Y87" s="782" t="s">
        <v>820</v>
      </c>
      <c r="Z87" s="782" t="s">
        <v>823</v>
      </c>
      <c r="AA87" s="782" t="s">
        <v>826</v>
      </c>
      <c r="AB87" s="782" t="s">
        <v>828</v>
      </c>
      <c r="AC87" s="782" t="s">
        <v>831</v>
      </c>
    </row>
    <row r="88" spans="1:29" x14ac:dyDescent="0.25">
      <c r="A88" s="757" t="s">
        <v>742</v>
      </c>
      <c r="B88" s="811">
        <v>0</v>
      </c>
      <c r="C88" s="811">
        <v>0</v>
      </c>
      <c r="D88" s="811">
        <v>0</v>
      </c>
      <c r="E88" s="811">
        <v>0</v>
      </c>
      <c r="F88" s="811">
        <v>0</v>
      </c>
      <c r="G88" s="811">
        <v>0</v>
      </c>
      <c r="H88" s="811">
        <v>0</v>
      </c>
      <c r="I88" s="811">
        <v>0</v>
      </c>
      <c r="J88" s="811">
        <v>0</v>
      </c>
      <c r="K88" s="811">
        <v>0</v>
      </c>
      <c r="L88" s="811">
        <v>0</v>
      </c>
      <c r="M88" s="811">
        <v>0</v>
      </c>
      <c r="N88" s="811">
        <f>SUM(B88:M88)</f>
        <v>0</v>
      </c>
      <c r="P88" s="756" t="s">
        <v>898</v>
      </c>
      <c r="Q88" s="785">
        <f>'[1]DB Dir Adm'!B58</f>
        <v>0</v>
      </c>
      <c r="R88" s="785">
        <f>'[1]DB Dir Adm'!C58</f>
        <v>0</v>
      </c>
      <c r="S88" s="785">
        <f>'[1]DB Dir Adm'!D58</f>
        <v>0</v>
      </c>
      <c r="T88" s="785">
        <f>'[1]DB Dir Adm'!E58</f>
        <v>0</v>
      </c>
      <c r="U88" s="785">
        <f>'[1]DB Dir Adm'!F58</f>
        <v>0</v>
      </c>
      <c r="V88" s="785">
        <f>'[1]DB Dir Adm'!G58</f>
        <v>0</v>
      </c>
      <c r="W88" s="785">
        <f>'[1]DB Dir Adm'!H58</f>
        <v>0</v>
      </c>
      <c r="X88" s="785">
        <f>'[1]DB Dir Adm'!I58</f>
        <v>0</v>
      </c>
      <c r="Y88" s="785">
        <f>'[1]DB Dir Adm'!J58</f>
        <v>0</v>
      </c>
      <c r="Z88" s="785">
        <f>'[1]DB Dir Adm'!K58</f>
        <v>0</v>
      </c>
      <c r="AA88" s="785">
        <f>'[1]DB Dir Adm'!L58</f>
        <v>0</v>
      </c>
      <c r="AB88" s="785">
        <f>'[1]DB Dir Adm'!M58</f>
        <v>0</v>
      </c>
      <c r="AC88" s="785">
        <f>SUM(Q88:AB88)</f>
        <v>0</v>
      </c>
    </row>
    <row r="89" spans="1:29" x14ac:dyDescent="0.25">
      <c r="A89" s="757" t="s">
        <v>743</v>
      </c>
      <c r="B89" s="811"/>
      <c r="C89" s="811"/>
      <c r="D89" s="811"/>
      <c r="E89" s="811"/>
      <c r="F89" s="811"/>
      <c r="G89" s="811"/>
      <c r="H89" s="811"/>
      <c r="I89" s="811"/>
      <c r="J89" s="811"/>
      <c r="K89" s="811"/>
      <c r="L89" s="811"/>
      <c r="M89" s="811"/>
      <c r="N89" s="811">
        <f>SUM(B89:M89)</f>
        <v>0</v>
      </c>
      <c r="P89" s="756" t="s">
        <v>894</v>
      </c>
      <c r="Q89" s="785">
        <f>'[1]DB SLS &amp; MKT'!B119</f>
        <v>0</v>
      </c>
      <c r="R89" s="785">
        <f>'[1]DB SLS &amp; MKT'!C119</f>
        <v>0</v>
      </c>
      <c r="S89" s="785">
        <f>'[1]DB SLS &amp; MKT'!D119</f>
        <v>0</v>
      </c>
      <c r="T89" s="785">
        <f>'[1]DB SLS &amp; MKT'!E119</f>
        <v>0</v>
      </c>
      <c r="U89" s="785">
        <f>'[1]DB SLS &amp; MKT'!F119</f>
        <v>0</v>
      </c>
      <c r="V89" s="785">
        <f>'[1]DB SLS &amp; MKT'!G119</f>
        <v>0</v>
      </c>
      <c r="W89" s="785">
        <f>'[1]DB SLS &amp; MKT'!H119</f>
        <v>0</v>
      </c>
      <c r="X89" s="785">
        <f>'[1]DB SLS &amp; MKT'!I119</f>
        <v>0</v>
      </c>
      <c r="Y89" s="785">
        <f>'[1]DB SLS &amp; MKT'!J119</f>
        <v>0</v>
      </c>
      <c r="Z89" s="785">
        <f>'[1]DB SLS &amp; MKT'!K119</f>
        <v>0</v>
      </c>
      <c r="AA89" s="785">
        <f>'[1]DB SLS &amp; MKT'!L119</f>
        <v>0</v>
      </c>
      <c r="AB89" s="785">
        <f>'[1]DB SLS &amp; MKT'!M119</f>
        <v>0</v>
      </c>
      <c r="AC89" s="785">
        <f t="shared" ref="AC89:AC91" si="20">SUM(Q89:AB89)</f>
        <v>0</v>
      </c>
    </row>
    <row r="90" spans="1:29" x14ac:dyDescent="0.25">
      <c r="A90" s="757" t="s">
        <v>885</v>
      </c>
      <c r="B90" s="811">
        <f>B89</f>
        <v>0</v>
      </c>
      <c r="C90" s="811">
        <f>SUM($B$89:C$89)</f>
        <v>0</v>
      </c>
      <c r="D90" s="811">
        <f>SUM($B$89:D$89)</f>
        <v>0</v>
      </c>
      <c r="E90" s="811">
        <f>SUM($B$89:E$89)</f>
        <v>0</v>
      </c>
      <c r="F90" s="811">
        <f>SUM($B$89:F$89)</f>
        <v>0</v>
      </c>
      <c r="G90" s="811">
        <f>SUM($B$89:G$89)</f>
        <v>0</v>
      </c>
      <c r="H90" s="811">
        <f>SUM($B$89:H$89)</f>
        <v>0</v>
      </c>
      <c r="I90" s="811">
        <f>SUM($B$89:I$89)</f>
        <v>0</v>
      </c>
      <c r="J90" s="811">
        <f>SUM($B$89:J$89)</f>
        <v>0</v>
      </c>
      <c r="K90" s="811">
        <f>SUM($B$89:K$89)</f>
        <v>0</v>
      </c>
      <c r="L90" s="811">
        <f>SUM($B$89:L$89)</f>
        <v>0</v>
      </c>
      <c r="M90" s="811">
        <f>SUM($B$89:M$89)</f>
        <v>0</v>
      </c>
      <c r="N90" s="811"/>
      <c r="P90" s="756" t="s">
        <v>895</v>
      </c>
      <c r="Q90" s="785">
        <f>'[1]DB BusDev'!B110</f>
        <v>0</v>
      </c>
      <c r="R90" s="785">
        <f>'[1]DB BusDev'!C110</f>
        <v>0</v>
      </c>
      <c r="S90" s="785">
        <f>'[1]DB BusDev'!D110</f>
        <v>0</v>
      </c>
      <c r="T90" s="785">
        <f>'[1]DB BusDev'!E110</f>
        <v>0</v>
      </c>
      <c r="U90" s="785">
        <f>'[1]DB BusDev'!F110</f>
        <v>0</v>
      </c>
      <c r="V90" s="785">
        <f>'[1]DB BusDev'!G110</f>
        <v>0</v>
      </c>
      <c r="W90" s="785">
        <f>'[1]DB BusDev'!H110</f>
        <v>0</v>
      </c>
      <c r="X90" s="785">
        <f>'[1]DB BusDev'!I110</f>
        <v>0</v>
      </c>
      <c r="Y90" s="785">
        <f>'[1]DB BusDev'!J110</f>
        <v>0</v>
      </c>
      <c r="Z90" s="785">
        <f>'[1]DB BusDev'!K110</f>
        <v>0</v>
      </c>
      <c r="AA90" s="785">
        <f>'[1]DB BusDev'!L110</f>
        <v>0</v>
      </c>
      <c r="AB90" s="785">
        <f>'[1]DB BusDev'!M110</f>
        <v>0</v>
      </c>
      <c r="AC90" s="785">
        <f t="shared" si="20"/>
        <v>0</v>
      </c>
    </row>
    <row r="91" spans="1:29" x14ac:dyDescent="0.25">
      <c r="A91" s="757" t="s">
        <v>886</v>
      </c>
      <c r="B91" s="774">
        <f t="shared" ref="B91:D91" si="21">IF(B89=0,1,B88/B89)</f>
        <v>1</v>
      </c>
      <c r="C91" s="774">
        <f t="shared" si="21"/>
        <v>1</v>
      </c>
      <c r="D91" s="774">
        <f t="shared" si="21"/>
        <v>1</v>
      </c>
      <c r="E91" s="774">
        <f>IF(E89=0,1,E88/E89)</f>
        <v>1</v>
      </c>
      <c r="F91" s="774">
        <f t="shared" ref="F91:N91" si="22">IF(F89=0,1,F88/F89)</f>
        <v>1</v>
      </c>
      <c r="G91" s="774">
        <f t="shared" si="22"/>
        <v>1</v>
      </c>
      <c r="H91" s="774">
        <f t="shared" si="22"/>
        <v>1</v>
      </c>
      <c r="I91" s="774">
        <f t="shared" si="22"/>
        <v>1</v>
      </c>
      <c r="J91" s="774">
        <f t="shared" si="22"/>
        <v>1</v>
      </c>
      <c r="K91" s="774">
        <f t="shared" si="22"/>
        <v>1</v>
      </c>
      <c r="L91" s="774">
        <f t="shared" si="22"/>
        <v>1</v>
      </c>
      <c r="M91" s="774">
        <f t="shared" si="22"/>
        <v>1</v>
      </c>
      <c r="N91" s="774">
        <f t="shared" si="22"/>
        <v>1</v>
      </c>
      <c r="P91" s="756" t="s">
        <v>900</v>
      </c>
      <c r="Q91" s="785">
        <f>'[1]DB Dir Prod'!B104</f>
        <v>0</v>
      </c>
      <c r="R91" s="785">
        <f>'[1]DB Dir Prod'!C104</f>
        <v>0</v>
      </c>
      <c r="S91" s="785">
        <f>'[1]DB Dir Prod'!D104</f>
        <v>0</v>
      </c>
      <c r="T91" s="785">
        <f>'[1]DB Dir Prod'!E104</f>
        <v>0</v>
      </c>
      <c r="U91" s="785">
        <f>'[1]DB Dir Prod'!F104</f>
        <v>0</v>
      </c>
      <c r="V91" s="785">
        <f>'[1]DB Dir Prod'!G104</f>
        <v>0</v>
      </c>
      <c r="W91" s="785">
        <f>'[1]DB Dir Prod'!H104</f>
        <v>0</v>
      </c>
      <c r="X91" s="785">
        <f>'[1]DB Dir Prod'!I104</f>
        <v>0</v>
      </c>
      <c r="Y91" s="785">
        <f>'[1]DB Dir Prod'!J104</f>
        <v>0</v>
      </c>
      <c r="Z91" s="785">
        <f>'[1]DB Dir Prod'!K104</f>
        <v>0</v>
      </c>
      <c r="AA91" s="785">
        <f>'[1]DB Dir Prod'!L104</f>
        <v>0</v>
      </c>
      <c r="AB91" s="785">
        <f>'[1]DB Dir Prod'!M104</f>
        <v>0</v>
      </c>
      <c r="AC91" s="785">
        <f t="shared" si="20"/>
        <v>0</v>
      </c>
    </row>
    <row r="92" spans="1:29" x14ac:dyDescent="0.25">
      <c r="A92" s="757" t="s">
        <v>887</v>
      </c>
      <c r="B92" s="763">
        <f>B91</f>
        <v>1</v>
      </c>
      <c r="C92" s="763">
        <f>SUM($B$91:C$91)/COUNT($B$91:C$91)</f>
        <v>1</v>
      </c>
      <c r="D92" s="763">
        <f>SUM($B$91:D$91)/COUNT($B$91:D$91)</f>
        <v>1</v>
      </c>
      <c r="E92" s="763">
        <f>SUM($B$91:E$91)/COUNT($B$91:E$91)</f>
        <v>1</v>
      </c>
      <c r="F92" s="763">
        <f>SUM($B$91:F$91)/COUNT($B$91:F$91)</f>
        <v>1</v>
      </c>
      <c r="G92" s="763">
        <f>SUM($B$91:G$91)/COUNT($B$91:G$91)</f>
        <v>1</v>
      </c>
      <c r="H92" s="763">
        <f>SUM($B$91:H$91)/COUNT($B$91:H$91)</f>
        <v>1</v>
      </c>
      <c r="I92" s="763">
        <f>SUM($B$91:I$91)/COUNT($B$91:I$91)</f>
        <v>1</v>
      </c>
      <c r="J92" s="763">
        <f>SUM($B$91:J$91)/COUNT($B$91:J$91)</f>
        <v>1</v>
      </c>
      <c r="K92" s="763">
        <f>SUM($B$91:K$91)/COUNT($B$91:K$91)</f>
        <v>1</v>
      </c>
      <c r="L92" s="763">
        <f>SUM($B$91:L$91)/COUNT($B$91:L$91)</f>
        <v>1</v>
      </c>
      <c r="M92" s="763">
        <f>SUM($B$91:M$91)/COUNT($B$91:M$91)</f>
        <v>1</v>
      </c>
      <c r="N92" s="763"/>
      <c r="P92" s="756" t="s">
        <v>896</v>
      </c>
      <c r="Q92" s="780">
        <f>SUM(Q88:Q91)</f>
        <v>0</v>
      </c>
      <c r="R92" s="780">
        <f t="shared" ref="R92:AC92" si="23">SUM(R88:R91)</f>
        <v>0</v>
      </c>
      <c r="S92" s="780">
        <f t="shared" si="23"/>
        <v>0</v>
      </c>
      <c r="T92" s="780">
        <f t="shared" si="23"/>
        <v>0</v>
      </c>
      <c r="U92" s="780">
        <f t="shared" si="23"/>
        <v>0</v>
      </c>
      <c r="V92" s="780">
        <f t="shared" si="23"/>
        <v>0</v>
      </c>
      <c r="W92" s="780">
        <f t="shared" si="23"/>
        <v>0</v>
      </c>
      <c r="X92" s="780">
        <f t="shared" si="23"/>
        <v>0</v>
      </c>
      <c r="Y92" s="780">
        <f t="shared" si="23"/>
        <v>0</v>
      </c>
      <c r="Z92" s="780">
        <f t="shared" si="23"/>
        <v>0</v>
      </c>
      <c r="AA92" s="780">
        <f t="shared" si="23"/>
        <v>0</v>
      </c>
      <c r="AB92" s="780">
        <f t="shared" si="23"/>
        <v>0</v>
      </c>
      <c r="AC92" s="780">
        <f t="shared" si="23"/>
        <v>0</v>
      </c>
    </row>
    <row r="95" spans="1:29" x14ac:dyDescent="0.25">
      <c r="A95" s="757" t="s">
        <v>781</v>
      </c>
      <c r="B95" s="782" t="s">
        <v>807</v>
      </c>
      <c r="C95" s="782" t="s">
        <v>808</v>
      </c>
      <c r="D95" s="782" t="s">
        <v>809</v>
      </c>
      <c r="E95" s="782" t="s">
        <v>810</v>
      </c>
      <c r="F95" s="782" t="s">
        <v>812</v>
      </c>
      <c r="G95" s="782" t="s">
        <v>883</v>
      </c>
      <c r="H95" s="782" t="s">
        <v>814</v>
      </c>
      <c r="I95" s="782" t="s">
        <v>818</v>
      </c>
      <c r="J95" s="782" t="s">
        <v>820</v>
      </c>
      <c r="K95" s="782" t="s">
        <v>823</v>
      </c>
      <c r="L95" s="782" t="s">
        <v>826</v>
      </c>
      <c r="M95" s="782" t="s">
        <v>828</v>
      </c>
      <c r="N95" s="782" t="s">
        <v>831</v>
      </c>
    </row>
    <row r="96" spans="1:29" x14ac:dyDescent="0.25">
      <c r="A96" s="757" t="s">
        <v>898</v>
      </c>
      <c r="B96" s="765"/>
      <c r="C96" s="765"/>
      <c r="D96" s="765"/>
      <c r="E96" s="765"/>
      <c r="F96" s="765"/>
      <c r="G96" s="765"/>
      <c r="H96" s="765"/>
      <c r="I96" s="765"/>
      <c r="J96" s="765"/>
      <c r="K96" s="765"/>
      <c r="L96" s="765"/>
      <c r="M96" s="765"/>
      <c r="N96" s="765">
        <f>SUM(B96:M96)</f>
        <v>0</v>
      </c>
    </row>
    <row r="97" spans="1:28" x14ac:dyDescent="0.25">
      <c r="A97" s="757" t="s">
        <v>894</v>
      </c>
      <c r="B97" s="765"/>
      <c r="C97" s="765"/>
      <c r="D97" s="765"/>
      <c r="E97" s="765"/>
      <c r="F97" s="765"/>
      <c r="G97" s="765"/>
      <c r="H97" s="765"/>
      <c r="I97" s="765"/>
      <c r="J97" s="765"/>
      <c r="K97" s="765"/>
      <c r="L97" s="765"/>
      <c r="M97" s="765"/>
      <c r="N97" s="765">
        <f t="shared" ref="N97:N99" si="24">SUM(B97:M97)</f>
        <v>0</v>
      </c>
    </row>
    <row r="98" spans="1:28" x14ac:dyDescent="0.25">
      <c r="A98" s="757" t="s">
        <v>895</v>
      </c>
      <c r="B98" s="765"/>
      <c r="C98" s="765"/>
      <c r="D98" s="765"/>
      <c r="E98" s="765"/>
      <c r="F98" s="765"/>
      <c r="G98" s="765"/>
      <c r="H98" s="765"/>
      <c r="I98" s="765"/>
      <c r="J98" s="765"/>
      <c r="K98" s="765"/>
      <c r="L98" s="765"/>
      <c r="M98" s="765"/>
      <c r="N98" s="765">
        <f t="shared" si="24"/>
        <v>0</v>
      </c>
    </row>
    <row r="99" spans="1:28" x14ac:dyDescent="0.25">
      <c r="A99" s="757" t="s">
        <v>900</v>
      </c>
      <c r="B99" s="765"/>
      <c r="C99" s="765"/>
      <c r="D99" s="765"/>
      <c r="E99" s="765"/>
      <c r="F99" s="765"/>
      <c r="G99" s="765"/>
      <c r="H99" s="765"/>
      <c r="I99" s="765"/>
      <c r="J99" s="765"/>
      <c r="K99" s="765"/>
      <c r="L99" s="765"/>
      <c r="M99" s="765"/>
      <c r="N99" s="765">
        <f t="shared" si="24"/>
        <v>0</v>
      </c>
    </row>
    <row r="100" spans="1:28" x14ac:dyDescent="0.25">
      <c r="A100" s="757" t="s">
        <v>896</v>
      </c>
      <c r="B100" s="759">
        <f t="shared" ref="B100:N100" si="25">SUM(B96:B99)</f>
        <v>0</v>
      </c>
      <c r="C100" s="759">
        <f t="shared" si="25"/>
        <v>0</v>
      </c>
      <c r="D100" s="759">
        <f t="shared" si="25"/>
        <v>0</v>
      </c>
      <c r="E100" s="759">
        <f t="shared" si="25"/>
        <v>0</v>
      </c>
      <c r="F100" s="759">
        <f t="shared" si="25"/>
        <v>0</v>
      </c>
      <c r="G100" s="759">
        <f t="shared" si="25"/>
        <v>0</v>
      </c>
      <c r="H100" s="759">
        <f t="shared" si="25"/>
        <v>0</v>
      </c>
      <c r="I100" s="759">
        <f t="shared" si="25"/>
        <v>0</v>
      </c>
      <c r="J100" s="759">
        <f t="shared" si="25"/>
        <v>0</v>
      </c>
      <c r="K100" s="759">
        <f t="shared" si="25"/>
        <v>0</v>
      </c>
      <c r="L100" s="759">
        <f t="shared" si="25"/>
        <v>0</v>
      </c>
      <c r="M100" s="759">
        <f t="shared" si="25"/>
        <v>0</v>
      </c>
      <c r="N100" s="759">
        <f t="shared" si="25"/>
        <v>0</v>
      </c>
    </row>
    <row r="101" spans="1:28" x14ac:dyDescent="0.25">
      <c r="A101" s="757" t="s">
        <v>896</v>
      </c>
      <c r="B101" s="759">
        <f>B100</f>
        <v>0</v>
      </c>
      <c r="C101" s="759">
        <f>SUM($B$100:C$100)</f>
        <v>0</v>
      </c>
      <c r="D101" s="759">
        <f>SUM($B$100:D$100)</f>
        <v>0</v>
      </c>
      <c r="E101" s="759">
        <f>SUM($B$100:E$100)</f>
        <v>0</v>
      </c>
      <c r="F101" s="759">
        <f>SUM($B$100:F$100)</f>
        <v>0</v>
      </c>
      <c r="G101" s="759">
        <f>SUM($B$100:G$100)</f>
        <v>0</v>
      </c>
      <c r="H101" s="759">
        <f>SUM($B$100:H$100)</f>
        <v>0</v>
      </c>
      <c r="I101" s="759">
        <f>SUM($B$100:I$100)</f>
        <v>0</v>
      </c>
      <c r="J101" s="759">
        <f>SUM($B$100:J$100)</f>
        <v>0</v>
      </c>
      <c r="K101" s="759">
        <f>SUM($B$100:K$100)</f>
        <v>0</v>
      </c>
      <c r="L101" s="759">
        <f>SUM($B$100:L$100)</f>
        <v>0</v>
      </c>
      <c r="M101" s="759">
        <f>SUM($B$100:M$100)</f>
        <v>0</v>
      </c>
      <c r="N101" s="759">
        <f>M101</f>
        <v>0</v>
      </c>
    </row>
    <row r="104" spans="1:28" x14ac:dyDescent="0.25">
      <c r="A104" s="757" t="s">
        <v>913</v>
      </c>
      <c r="B104" s="782" t="s">
        <v>807</v>
      </c>
      <c r="C104" s="782" t="s">
        <v>808</v>
      </c>
      <c r="D104" s="782" t="s">
        <v>809</v>
      </c>
      <c r="E104" s="782" t="s">
        <v>810</v>
      </c>
      <c r="F104" s="782" t="s">
        <v>812</v>
      </c>
      <c r="G104" s="782" t="s">
        <v>883</v>
      </c>
      <c r="H104" s="782" t="s">
        <v>814</v>
      </c>
      <c r="I104" s="782" t="s">
        <v>818</v>
      </c>
      <c r="J104" s="782" t="s">
        <v>820</v>
      </c>
      <c r="K104" s="782" t="s">
        <v>823</v>
      </c>
      <c r="L104" s="782" t="s">
        <v>826</v>
      </c>
      <c r="M104" s="782" t="s">
        <v>828</v>
      </c>
      <c r="N104" s="782" t="s">
        <v>831</v>
      </c>
    </row>
    <row r="105" spans="1:28" x14ac:dyDescent="0.25">
      <c r="A105" s="757" t="s">
        <v>898</v>
      </c>
      <c r="B105" s="765"/>
      <c r="C105" s="765"/>
      <c r="D105" s="765"/>
      <c r="E105" s="765"/>
      <c r="F105" s="765"/>
      <c r="G105" s="765"/>
      <c r="H105" s="765"/>
      <c r="I105" s="765"/>
      <c r="J105" s="765"/>
      <c r="K105" s="765"/>
      <c r="L105" s="765"/>
      <c r="M105" s="765"/>
      <c r="N105" s="765">
        <f>SUM(B105:M105)</f>
        <v>0</v>
      </c>
    </row>
    <row r="106" spans="1:28" x14ac:dyDescent="0.25">
      <c r="A106" s="757" t="s">
        <v>949</v>
      </c>
      <c r="B106" s="765"/>
      <c r="C106" s="765"/>
      <c r="D106" s="765"/>
      <c r="E106" s="765"/>
      <c r="F106" s="765"/>
      <c r="G106" s="765"/>
      <c r="H106" s="765"/>
      <c r="I106" s="765"/>
      <c r="J106" s="765"/>
      <c r="K106" s="765"/>
      <c r="L106" s="765"/>
      <c r="M106" s="765"/>
      <c r="N106" s="765">
        <f t="shared" ref="N106:N107" si="26">SUM(B106:M106)</f>
        <v>0</v>
      </c>
    </row>
    <row r="107" spans="1:28" x14ac:dyDescent="0.25">
      <c r="A107" s="757" t="s">
        <v>950</v>
      </c>
      <c r="B107" s="765"/>
      <c r="C107" s="765"/>
      <c r="D107" s="765"/>
      <c r="E107" s="765"/>
      <c r="F107" s="765"/>
      <c r="G107" s="765"/>
      <c r="H107" s="765"/>
      <c r="I107" s="765"/>
      <c r="J107" s="765"/>
      <c r="K107" s="765"/>
      <c r="L107" s="765"/>
      <c r="M107" s="765"/>
      <c r="N107" s="765">
        <f t="shared" si="26"/>
        <v>0</v>
      </c>
    </row>
    <row r="108" spans="1:28" x14ac:dyDescent="0.25">
      <c r="A108" s="757" t="s">
        <v>914</v>
      </c>
      <c r="B108" s="786">
        <f>SUM(B105:B107)</f>
        <v>0</v>
      </c>
      <c r="C108" s="786">
        <f t="shared" ref="C108:N108" si="27">SUM(C105:C107)</f>
        <v>0</v>
      </c>
      <c r="D108" s="786">
        <f t="shared" si="27"/>
        <v>0</v>
      </c>
      <c r="E108" s="786">
        <f t="shared" si="27"/>
        <v>0</v>
      </c>
      <c r="F108" s="786">
        <f t="shared" si="27"/>
        <v>0</v>
      </c>
      <c r="G108" s="786">
        <f t="shared" si="27"/>
        <v>0</v>
      </c>
      <c r="H108" s="786">
        <f t="shared" si="27"/>
        <v>0</v>
      </c>
      <c r="I108" s="786">
        <f t="shared" si="27"/>
        <v>0</v>
      </c>
      <c r="J108" s="786">
        <f t="shared" si="27"/>
        <v>0</v>
      </c>
      <c r="K108" s="786">
        <f t="shared" si="27"/>
        <v>0</v>
      </c>
      <c r="L108" s="786">
        <f t="shared" si="27"/>
        <v>0</v>
      </c>
      <c r="M108" s="786">
        <f t="shared" si="27"/>
        <v>0</v>
      </c>
      <c r="N108" s="786">
        <f t="shared" si="27"/>
        <v>0</v>
      </c>
    </row>
    <row r="111" spans="1:28" x14ac:dyDescent="0.25">
      <c r="A111" s="755" t="s">
        <v>915</v>
      </c>
      <c r="B111" s="756">
        <v>8</v>
      </c>
      <c r="P111" s="787"/>
      <c r="Q111" s="787"/>
      <c r="R111" s="787"/>
      <c r="S111" s="787"/>
      <c r="T111" s="787"/>
      <c r="U111" s="787"/>
      <c r="V111" s="787"/>
      <c r="W111" s="787"/>
      <c r="X111" s="787"/>
      <c r="Y111" s="787"/>
      <c r="Z111" s="787"/>
      <c r="AA111" s="787"/>
      <c r="AB111" s="787"/>
    </row>
    <row r="112" spans="1:28" ht="30" x14ac:dyDescent="0.25">
      <c r="A112" s="788" t="s">
        <v>916</v>
      </c>
      <c r="B112" s="789" t="s">
        <v>807</v>
      </c>
      <c r="C112" s="789" t="s">
        <v>808</v>
      </c>
      <c r="D112" s="789" t="s">
        <v>809</v>
      </c>
      <c r="E112" s="789" t="s">
        <v>810</v>
      </c>
      <c r="F112" s="789" t="s">
        <v>812</v>
      </c>
      <c r="G112" s="789" t="s">
        <v>883</v>
      </c>
      <c r="H112" s="789" t="s">
        <v>814</v>
      </c>
      <c r="I112" s="789" t="s">
        <v>818</v>
      </c>
      <c r="J112" s="789" t="s">
        <v>820</v>
      </c>
      <c r="K112" s="789" t="s">
        <v>823</v>
      </c>
      <c r="L112" s="789" t="s">
        <v>826</v>
      </c>
      <c r="M112" s="789" t="s">
        <v>828</v>
      </c>
      <c r="N112" s="782" t="s">
        <v>831</v>
      </c>
      <c r="O112" s="783"/>
      <c r="P112" s="779" t="s">
        <v>807</v>
      </c>
      <c r="Q112" s="779" t="s">
        <v>808</v>
      </c>
      <c r="R112" s="779" t="s">
        <v>809</v>
      </c>
      <c r="S112" s="779" t="s">
        <v>810</v>
      </c>
      <c r="T112" s="779" t="s">
        <v>812</v>
      </c>
      <c r="U112" s="779" t="s">
        <v>883</v>
      </c>
      <c r="V112" s="779" t="s">
        <v>814</v>
      </c>
      <c r="W112" s="779" t="s">
        <v>818</v>
      </c>
      <c r="X112" s="779" t="s">
        <v>820</v>
      </c>
      <c r="Y112" s="779" t="s">
        <v>823</v>
      </c>
      <c r="Z112" s="779" t="s">
        <v>826</v>
      </c>
      <c r="AA112" s="779" t="s">
        <v>828</v>
      </c>
      <c r="AB112" s="779" t="s">
        <v>831</v>
      </c>
    </row>
    <row r="113" spans="1:28" x14ac:dyDescent="0.25">
      <c r="A113" s="757" t="s">
        <v>743</v>
      </c>
      <c r="B113" s="790"/>
      <c r="C113" s="790"/>
      <c r="D113" s="790"/>
      <c r="E113" s="790"/>
      <c r="F113" s="790"/>
      <c r="G113" s="790"/>
      <c r="H113" s="790"/>
      <c r="I113" s="790"/>
      <c r="J113" s="790"/>
      <c r="K113" s="790"/>
      <c r="L113" s="790"/>
      <c r="M113" s="790"/>
      <c r="N113" s="790">
        <f>SUM(B113:M113)</f>
        <v>0</v>
      </c>
      <c r="P113" s="791" t="s">
        <v>917</v>
      </c>
      <c r="Q113" s="792">
        <v>0</v>
      </c>
      <c r="R113" s="792" t="s">
        <v>918</v>
      </c>
      <c r="S113" s="792" t="s">
        <v>919</v>
      </c>
      <c r="T113" s="792"/>
      <c r="U113" s="792"/>
      <c r="V113" s="792"/>
      <c r="W113" s="792"/>
      <c r="X113" s="792"/>
      <c r="Y113" s="792"/>
      <c r="Z113" s="792"/>
      <c r="AA113" s="792"/>
      <c r="AB113" s="792"/>
    </row>
    <row r="114" spans="1:28" x14ac:dyDescent="0.25">
      <c r="A114" s="757" t="s">
        <v>885</v>
      </c>
      <c r="B114" s="766">
        <f>B113</f>
        <v>0</v>
      </c>
      <c r="C114" s="766">
        <f>SUM($B$113:C$113)</f>
        <v>0</v>
      </c>
      <c r="D114" s="766">
        <f>SUM($B$113:D$113)</f>
        <v>0</v>
      </c>
      <c r="E114" s="766">
        <f>SUM($B$113:E$113)</f>
        <v>0</v>
      </c>
      <c r="F114" s="766">
        <f>SUM($B$113:F$113)</f>
        <v>0</v>
      </c>
      <c r="G114" s="766">
        <f>SUM($B$113:G$113)</f>
        <v>0</v>
      </c>
      <c r="H114" s="766">
        <f>SUM($B$113:H$113)</f>
        <v>0</v>
      </c>
      <c r="I114" s="766">
        <f>SUM($B$113:I$113)</f>
        <v>0</v>
      </c>
      <c r="J114" s="766">
        <f>SUM($B$113:J$113)</f>
        <v>0</v>
      </c>
      <c r="K114" s="766">
        <f>SUM($B$113:K$113)</f>
        <v>0</v>
      </c>
      <c r="L114" s="766">
        <f>SUM($B$113:L$113)</f>
        <v>0</v>
      </c>
      <c r="M114" s="766">
        <f>SUM($B$113:M$113)</f>
        <v>0</v>
      </c>
      <c r="N114" s="766">
        <f>M114</f>
        <v>0</v>
      </c>
      <c r="P114" s="791"/>
      <c r="Q114" s="792"/>
      <c r="R114" s="792"/>
      <c r="S114" s="792"/>
      <c r="T114" s="792"/>
      <c r="U114" s="792"/>
      <c r="V114" s="792"/>
      <c r="W114" s="792"/>
      <c r="X114" s="792"/>
      <c r="Y114" s="792"/>
      <c r="Z114" s="792"/>
      <c r="AA114" s="792"/>
      <c r="AB114" s="792"/>
    </row>
    <row r="115" spans="1:28" x14ac:dyDescent="0.25">
      <c r="A115" s="757" t="s">
        <v>920</v>
      </c>
      <c r="B115" s="774">
        <f>B113/$B$111</f>
        <v>0</v>
      </c>
      <c r="C115" s="774">
        <f t="shared" ref="C115:M116" si="28">C113/$B$111</f>
        <v>0</v>
      </c>
      <c r="D115" s="774">
        <f t="shared" si="28"/>
        <v>0</v>
      </c>
      <c r="E115" s="774">
        <f t="shared" si="28"/>
        <v>0</v>
      </c>
      <c r="F115" s="774">
        <f t="shared" si="28"/>
        <v>0</v>
      </c>
      <c r="G115" s="774">
        <f t="shared" si="28"/>
        <v>0</v>
      </c>
      <c r="H115" s="774">
        <f t="shared" si="28"/>
        <v>0</v>
      </c>
      <c r="I115" s="774">
        <f t="shared" si="28"/>
        <v>0</v>
      </c>
      <c r="J115" s="774">
        <f t="shared" si="28"/>
        <v>0</v>
      </c>
      <c r="K115" s="774">
        <f t="shared" si="28"/>
        <v>0</v>
      </c>
      <c r="L115" s="774">
        <f t="shared" si="28"/>
        <v>0</v>
      </c>
      <c r="M115" s="774">
        <f t="shared" si="28"/>
        <v>0</v>
      </c>
      <c r="N115" s="774" t="e">
        <f>N113/N114</f>
        <v>#DIV/0!</v>
      </c>
      <c r="P115" s="791"/>
      <c r="Q115" s="792"/>
      <c r="R115" s="792"/>
      <c r="S115" s="792"/>
      <c r="T115" s="792"/>
      <c r="U115" s="792"/>
      <c r="V115" s="792"/>
      <c r="W115" s="792"/>
      <c r="X115" s="792"/>
      <c r="Y115" s="792"/>
      <c r="Z115" s="792"/>
      <c r="AA115" s="792"/>
      <c r="AB115" s="792"/>
    </row>
    <row r="116" spans="1:28" x14ac:dyDescent="0.25">
      <c r="A116" s="757" t="s">
        <v>921</v>
      </c>
      <c r="B116" s="774">
        <f>B114/$B$111</f>
        <v>0</v>
      </c>
      <c r="C116" s="774">
        <f t="shared" si="28"/>
        <v>0</v>
      </c>
      <c r="D116" s="774">
        <f t="shared" si="28"/>
        <v>0</v>
      </c>
      <c r="E116" s="774">
        <f t="shared" si="28"/>
        <v>0</v>
      </c>
      <c r="F116" s="774">
        <f t="shared" si="28"/>
        <v>0</v>
      </c>
      <c r="G116" s="774">
        <f t="shared" si="28"/>
        <v>0</v>
      </c>
      <c r="H116" s="774">
        <f t="shared" si="28"/>
        <v>0</v>
      </c>
      <c r="I116" s="774">
        <f t="shared" si="28"/>
        <v>0</v>
      </c>
      <c r="J116" s="774">
        <f t="shared" si="28"/>
        <v>0</v>
      </c>
      <c r="K116" s="774">
        <f t="shared" si="28"/>
        <v>0</v>
      </c>
      <c r="L116" s="774">
        <f t="shared" si="28"/>
        <v>0</v>
      </c>
      <c r="M116" s="774">
        <f t="shared" si="28"/>
        <v>0</v>
      </c>
      <c r="N116" s="774"/>
      <c r="P116" s="791"/>
      <c r="Q116" s="792"/>
      <c r="R116" s="792"/>
      <c r="S116" s="792"/>
      <c r="T116" s="792"/>
      <c r="U116" s="792"/>
      <c r="V116" s="792"/>
      <c r="W116" s="792"/>
      <c r="X116" s="792"/>
      <c r="Y116" s="792"/>
      <c r="Z116" s="792"/>
      <c r="AA116" s="792"/>
      <c r="AB116" s="792"/>
    </row>
    <row r="119" spans="1:28" x14ac:dyDescent="0.25">
      <c r="A119" s="755" t="s">
        <v>915</v>
      </c>
      <c r="B119" s="756">
        <v>5</v>
      </c>
      <c r="P119" s="787"/>
      <c r="Q119" s="787"/>
      <c r="R119" s="787"/>
      <c r="S119" s="787"/>
      <c r="T119" s="787"/>
      <c r="U119" s="787"/>
      <c r="V119" s="787"/>
      <c r="W119" s="787"/>
      <c r="X119" s="787"/>
      <c r="Y119" s="787"/>
      <c r="Z119" s="787"/>
      <c r="AA119" s="787"/>
      <c r="AB119" s="787"/>
    </row>
    <row r="120" spans="1:28" ht="30" x14ac:dyDescent="0.25">
      <c r="A120" s="788" t="s">
        <v>922</v>
      </c>
      <c r="B120" s="789" t="s">
        <v>807</v>
      </c>
      <c r="C120" s="789" t="s">
        <v>808</v>
      </c>
      <c r="D120" s="789" t="s">
        <v>809</v>
      </c>
      <c r="E120" s="789" t="s">
        <v>810</v>
      </c>
      <c r="F120" s="789" t="s">
        <v>812</v>
      </c>
      <c r="G120" s="789" t="s">
        <v>883</v>
      </c>
      <c r="H120" s="789" t="s">
        <v>814</v>
      </c>
      <c r="I120" s="789" t="s">
        <v>818</v>
      </c>
      <c r="J120" s="789" t="s">
        <v>820</v>
      </c>
      <c r="K120" s="789" t="s">
        <v>823</v>
      </c>
      <c r="L120" s="789" t="s">
        <v>826</v>
      </c>
      <c r="M120" s="789" t="s">
        <v>828</v>
      </c>
      <c r="N120" s="782" t="s">
        <v>831</v>
      </c>
      <c r="O120" s="783"/>
      <c r="P120" s="779" t="s">
        <v>807</v>
      </c>
      <c r="Q120" s="779" t="s">
        <v>808</v>
      </c>
      <c r="R120" s="779" t="s">
        <v>809</v>
      </c>
      <c r="S120" s="779" t="s">
        <v>810</v>
      </c>
      <c r="T120" s="779" t="s">
        <v>812</v>
      </c>
      <c r="U120" s="779" t="s">
        <v>883</v>
      </c>
      <c r="V120" s="779" t="s">
        <v>814</v>
      </c>
      <c r="W120" s="779" t="s">
        <v>818</v>
      </c>
      <c r="X120" s="779" t="s">
        <v>820</v>
      </c>
      <c r="Y120" s="779" t="s">
        <v>823</v>
      </c>
      <c r="Z120" s="779" t="s">
        <v>826</v>
      </c>
      <c r="AA120" s="779" t="s">
        <v>828</v>
      </c>
      <c r="AB120" s="779" t="s">
        <v>831</v>
      </c>
    </row>
    <row r="121" spans="1:28" ht="15.75" x14ac:dyDescent="0.25">
      <c r="A121" s="757" t="s">
        <v>743</v>
      </c>
      <c r="B121" s="793"/>
      <c r="C121" s="793"/>
      <c r="D121" s="793"/>
      <c r="E121" s="793"/>
      <c r="F121" s="793"/>
      <c r="G121" s="793"/>
      <c r="H121" s="793"/>
      <c r="I121" s="793"/>
      <c r="J121" s="793"/>
      <c r="K121" s="793"/>
      <c r="L121" s="793"/>
      <c r="M121" s="793"/>
      <c r="N121" s="790">
        <f>SUM(B121:M121)</f>
        <v>0</v>
      </c>
      <c r="P121" s="794" t="s">
        <v>923</v>
      </c>
      <c r="Q121" s="792">
        <v>0</v>
      </c>
      <c r="R121" s="795" t="s">
        <v>924</v>
      </c>
      <c r="S121" s="792"/>
      <c r="T121" s="792"/>
      <c r="U121" s="792"/>
      <c r="V121" s="792"/>
      <c r="W121" s="792"/>
      <c r="X121" s="792"/>
      <c r="Y121" s="792"/>
      <c r="Z121" s="792"/>
      <c r="AA121" s="792"/>
      <c r="AB121" s="792"/>
    </row>
    <row r="122" spans="1:28" x14ac:dyDescent="0.25">
      <c r="A122" s="757" t="s">
        <v>885</v>
      </c>
      <c r="B122" s="766">
        <f>B121</f>
        <v>0</v>
      </c>
      <c r="C122" s="766">
        <f>SUM($B$121:C$121)</f>
        <v>0</v>
      </c>
      <c r="D122" s="766">
        <f>SUM($B$121:D$121)</f>
        <v>0</v>
      </c>
      <c r="E122" s="766">
        <f>SUM($B$121:E$121)</f>
        <v>0</v>
      </c>
      <c r="F122" s="766">
        <f>SUM($B$121:F$121)</f>
        <v>0</v>
      </c>
      <c r="G122" s="766">
        <f>SUM($B$121:G$121)</f>
        <v>0</v>
      </c>
      <c r="H122" s="766">
        <f>SUM($B$121:H$121)</f>
        <v>0</v>
      </c>
      <c r="I122" s="766">
        <f>SUM($B$121:I$121)</f>
        <v>0</v>
      </c>
      <c r="J122" s="766">
        <f>SUM($B$121:J$121)</f>
        <v>0</v>
      </c>
      <c r="K122" s="766">
        <f>SUM($B$121:K$121)</f>
        <v>0</v>
      </c>
      <c r="L122" s="766">
        <f>SUM($B$121:L$121)</f>
        <v>0</v>
      </c>
      <c r="M122" s="766">
        <f>SUM($B$121:M$121)</f>
        <v>0</v>
      </c>
      <c r="N122" s="766">
        <f>M122</f>
        <v>0</v>
      </c>
      <c r="P122" s="794"/>
      <c r="Q122" s="792"/>
      <c r="R122" s="795"/>
      <c r="S122" s="792"/>
      <c r="T122" s="792"/>
      <c r="U122" s="792"/>
      <c r="V122" s="792"/>
      <c r="W122" s="792"/>
      <c r="X122" s="792"/>
      <c r="Y122" s="792"/>
      <c r="Z122" s="792"/>
      <c r="AA122" s="792"/>
      <c r="AB122" s="792"/>
    </row>
    <row r="123" spans="1:28" x14ac:dyDescent="0.25">
      <c r="A123" s="757" t="s">
        <v>920</v>
      </c>
      <c r="B123" s="774">
        <f>B121/$B$119</f>
        <v>0</v>
      </c>
      <c r="C123" s="774">
        <f t="shared" ref="C123:N124" si="29">C121/$B$119</f>
        <v>0</v>
      </c>
      <c r="D123" s="774">
        <f t="shared" si="29"/>
        <v>0</v>
      </c>
      <c r="E123" s="774">
        <f t="shared" si="29"/>
        <v>0</v>
      </c>
      <c r="F123" s="774">
        <f t="shared" si="29"/>
        <v>0</v>
      </c>
      <c r="G123" s="774">
        <f t="shared" si="29"/>
        <v>0</v>
      </c>
      <c r="H123" s="774">
        <f t="shared" si="29"/>
        <v>0</v>
      </c>
      <c r="I123" s="774">
        <f t="shared" si="29"/>
        <v>0</v>
      </c>
      <c r="J123" s="774">
        <f t="shared" si="29"/>
        <v>0</v>
      </c>
      <c r="K123" s="774">
        <f t="shared" si="29"/>
        <v>0</v>
      </c>
      <c r="L123" s="774">
        <f t="shared" si="29"/>
        <v>0</v>
      </c>
      <c r="M123" s="774">
        <f t="shared" si="29"/>
        <v>0</v>
      </c>
      <c r="N123" s="774">
        <f t="shared" si="29"/>
        <v>0</v>
      </c>
      <c r="P123" s="794"/>
      <c r="Q123" s="792"/>
      <c r="R123" s="795"/>
      <c r="S123" s="792"/>
      <c r="T123" s="792"/>
      <c r="U123" s="792"/>
      <c r="V123" s="792"/>
      <c r="W123" s="792"/>
      <c r="X123" s="792"/>
      <c r="Y123" s="792"/>
      <c r="Z123" s="792"/>
      <c r="AA123" s="792"/>
      <c r="AB123" s="792"/>
    </row>
    <row r="124" spans="1:28" x14ac:dyDescent="0.25">
      <c r="A124" s="757" t="s">
        <v>886</v>
      </c>
      <c r="B124" s="774">
        <f>B123</f>
        <v>0</v>
      </c>
      <c r="C124" s="774">
        <f>C122/$B$119</f>
        <v>0</v>
      </c>
      <c r="D124" s="774">
        <f t="shared" si="29"/>
        <v>0</v>
      </c>
      <c r="E124" s="774">
        <f t="shared" si="29"/>
        <v>0</v>
      </c>
      <c r="F124" s="774">
        <f t="shared" si="29"/>
        <v>0</v>
      </c>
      <c r="G124" s="774">
        <f t="shared" si="29"/>
        <v>0</v>
      </c>
      <c r="H124" s="774">
        <f t="shared" si="29"/>
        <v>0</v>
      </c>
      <c r="I124" s="774">
        <f t="shared" si="29"/>
        <v>0</v>
      </c>
      <c r="J124" s="774">
        <f t="shared" si="29"/>
        <v>0</v>
      </c>
      <c r="K124" s="774">
        <f t="shared" si="29"/>
        <v>0</v>
      </c>
      <c r="L124" s="774">
        <f t="shared" si="29"/>
        <v>0</v>
      </c>
      <c r="M124" s="774">
        <f t="shared" si="29"/>
        <v>0</v>
      </c>
      <c r="N124" s="774"/>
      <c r="P124" s="794"/>
      <c r="Q124" s="792"/>
      <c r="R124" s="795"/>
      <c r="S124" s="792"/>
      <c r="T124" s="792"/>
      <c r="U124" s="792"/>
      <c r="V124" s="792"/>
      <c r="W124" s="792"/>
      <c r="X124" s="792"/>
      <c r="Y124" s="792"/>
      <c r="Z124" s="792"/>
      <c r="AA124" s="792"/>
      <c r="AB124" s="792"/>
    </row>
    <row r="127" spans="1:28" x14ac:dyDescent="0.25">
      <c r="A127" s="778" t="s">
        <v>925</v>
      </c>
      <c r="B127" s="779" t="s">
        <v>807</v>
      </c>
      <c r="C127" s="779" t="s">
        <v>808</v>
      </c>
      <c r="D127" s="779" t="s">
        <v>809</v>
      </c>
      <c r="E127" s="779" t="s">
        <v>810</v>
      </c>
      <c r="F127" s="779" t="s">
        <v>812</v>
      </c>
      <c r="G127" s="779" t="s">
        <v>883</v>
      </c>
      <c r="H127" s="779" t="s">
        <v>814</v>
      </c>
      <c r="I127" s="779" t="s">
        <v>818</v>
      </c>
      <c r="J127" s="779" t="s">
        <v>820</v>
      </c>
      <c r="K127" s="779" t="s">
        <v>823</v>
      </c>
      <c r="L127" s="779" t="s">
        <v>826</v>
      </c>
      <c r="M127" s="779" t="s">
        <v>828</v>
      </c>
      <c r="N127" s="779" t="s">
        <v>831</v>
      </c>
    </row>
    <row r="128" spans="1:28" x14ac:dyDescent="0.25">
      <c r="A128" s="757" t="s">
        <v>742</v>
      </c>
      <c r="B128" s="796">
        <v>2E-3</v>
      </c>
      <c r="C128" s="796">
        <v>2E-3</v>
      </c>
      <c r="D128" s="796">
        <v>2E-3</v>
      </c>
      <c r="E128" s="796">
        <v>2E-3</v>
      </c>
      <c r="F128" s="796">
        <v>2E-3</v>
      </c>
      <c r="G128" s="796">
        <v>2E-3</v>
      </c>
      <c r="H128" s="796">
        <v>2E-3</v>
      </c>
      <c r="I128" s="796">
        <v>2E-3</v>
      </c>
      <c r="J128" s="796">
        <v>2E-3</v>
      </c>
      <c r="K128" s="796">
        <v>2E-3</v>
      </c>
      <c r="L128" s="796">
        <v>2E-3</v>
      </c>
      <c r="M128" s="796">
        <v>2E-3</v>
      </c>
      <c r="N128" s="796">
        <f>AVERAGE(B128:M128)</f>
        <v>2.0000000000000005E-3</v>
      </c>
    </row>
    <row r="129" spans="1:14" x14ac:dyDescent="0.25">
      <c r="A129" s="757" t="s">
        <v>743</v>
      </c>
      <c r="B129" s="768"/>
      <c r="C129" s="797"/>
      <c r="D129" s="797"/>
      <c r="E129" s="797"/>
      <c r="F129" s="768"/>
      <c r="G129" s="768"/>
      <c r="H129" s="768"/>
      <c r="I129" s="768"/>
      <c r="J129" s="768"/>
      <c r="K129" s="768"/>
      <c r="L129" s="768"/>
      <c r="M129" s="768"/>
      <c r="N129" s="768" t="e">
        <f>AVERAGE(B129:M129)</f>
        <v>#DIV/0!</v>
      </c>
    </row>
    <row r="130" spans="1:14" x14ac:dyDescent="0.25">
      <c r="A130" s="757" t="s">
        <v>920</v>
      </c>
      <c r="B130" s="763">
        <f t="shared" ref="B130:N130" si="30">IFERROR(B128/B129,0)</f>
        <v>0</v>
      </c>
      <c r="C130" s="763">
        <f t="shared" si="30"/>
        <v>0</v>
      </c>
      <c r="D130" s="763">
        <f t="shared" si="30"/>
        <v>0</v>
      </c>
      <c r="E130" s="763">
        <f t="shared" si="30"/>
        <v>0</v>
      </c>
      <c r="F130" s="763">
        <f t="shared" si="30"/>
        <v>0</v>
      </c>
      <c r="G130" s="763">
        <f t="shared" si="30"/>
        <v>0</v>
      </c>
      <c r="H130" s="763">
        <f t="shared" si="30"/>
        <v>0</v>
      </c>
      <c r="I130" s="763">
        <f t="shared" si="30"/>
        <v>0</v>
      </c>
      <c r="J130" s="763">
        <f t="shared" si="30"/>
        <v>0</v>
      </c>
      <c r="K130" s="763">
        <f t="shared" si="30"/>
        <v>0</v>
      </c>
      <c r="L130" s="763">
        <f t="shared" si="30"/>
        <v>0</v>
      </c>
      <c r="M130" s="763">
        <f t="shared" si="30"/>
        <v>0</v>
      </c>
      <c r="N130" s="763">
        <f t="shared" si="30"/>
        <v>0</v>
      </c>
    </row>
    <row r="134" spans="1:14" x14ac:dyDescent="0.25">
      <c r="A134" s="778" t="s">
        <v>926</v>
      </c>
      <c r="B134" s="779" t="s">
        <v>807</v>
      </c>
      <c r="C134" s="779" t="s">
        <v>808</v>
      </c>
      <c r="D134" s="779" t="s">
        <v>809</v>
      </c>
      <c r="E134" s="779" t="s">
        <v>810</v>
      </c>
      <c r="F134" s="779" t="s">
        <v>812</v>
      </c>
      <c r="G134" s="779" t="s">
        <v>883</v>
      </c>
      <c r="H134" s="779" t="s">
        <v>814</v>
      </c>
      <c r="I134" s="779" t="s">
        <v>818</v>
      </c>
      <c r="J134" s="779" t="s">
        <v>820</v>
      </c>
      <c r="K134" s="779" t="s">
        <v>823</v>
      </c>
      <c r="L134" s="779" t="s">
        <v>826</v>
      </c>
      <c r="M134" s="779" t="s">
        <v>828</v>
      </c>
      <c r="N134" s="779" t="s">
        <v>831</v>
      </c>
    </row>
    <row r="135" spans="1:14" x14ac:dyDescent="0.25">
      <c r="A135" s="757" t="s">
        <v>742</v>
      </c>
      <c r="B135" s="759">
        <v>2800</v>
      </c>
      <c r="C135" s="759">
        <v>2800</v>
      </c>
      <c r="D135" s="759">
        <v>2800</v>
      </c>
      <c r="E135" s="759">
        <v>2800</v>
      </c>
      <c r="F135" s="759">
        <v>2800</v>
      </c>
      <c r="G135" s="759">
        <v>2800</v>
      </c>
      <c r="H135" s="759">
        <v>2800</v>
      </c>
      <c r="I135" s="759">
        <v>2800</v>
      </c>
      <c r="J135" s="759">
        <v>2800</v>
      </c>
      <c r="K135" s="759">
        <v>2800</v>
      </c>
      <c r="L135" s="759">
        <v>2800</v>
      </c>
      <c r="M135" s="759">
        <v>2800</v>
      </c>
      <c r="N135" s="759">
        <v>2800</v>
      </c>
    </row>
    <row r="136" spans="1:14" x14ac:dyDescent="0.25">
      <c r="A136" s="757" t="s">
        <v>743</v>
      </c>
      <c r="B136" s="798"/>
      <c r="C136" s="798"/>
      <c r="D136" s="798"/>
      <c r="E136" s="798"/>
      <c r="F136" s="798"/>
      <c r="G136" s="798"/>
      <c r="H136" s="798"/>
      <c r="I136" s="798"/>
      <c r="J136" s="798"/>
      <c r="K136" s="798"/>
      <c r="L136" s="798"/>
      <c r="M136" s="798"/>
      <c r="N136" s="798" t="e">
        <f>AVERAGE(B136:M136)</f>
        <v>#DIV/0!</v>
      </c>
    </row>
    <row r="137" spans="1:14" x14ac:dyDescent="0.25">
      <c r="A137" s="757" t="s">
        <v>920</v>
      </c>
      <c r="B137" s="763">
        <f>B136/B135</f>
        <v>0</v>
      </c>
      <c r="C137" s="763">
        <f t="shared" ref="C137:N137" si="31">C136/C135</f>
        <v>0</v>
      </c>
      <c r="D137" s="763">
        <f t="shared" si="31"/>
        <v>0</v>
      </c>
      <c r="E137" s="763">
        <f t="shared" si="31"/>
        <v>0</v>
      </c>
      <c r="F137" s="763">
        <f t="shared" si="31"/>
        <v>0</v>
      </c>
      <c r="G137" s="763">
        <f t="shared" si="31"/>
        <v>0</v>
      </c>
      <c r="H137" s="763">
        <f t="shared" si="31"/>
        <v>0</v>
      </c>
      <c r="I137" s="763">
        <f t="shared" si="31"/>
        <v>0</v>
      </c>
      <c r="J137" s="763">
        <f t="shared" si="31"/>
        <v>0</v>
      </c>
      <c r="K137" s="763">
        <f t="shared" si="31"/>
        <v>0</v>
      </c>
      <c r="L137" s="763">
        <f t="shared" si="31"/>
        <v>0</v>
      </c>
      <c r="M137" s="763">
        <f t="shared" si="31"/>
        <v>0</v>
      </c>
      <c r="N137" s="763" t="e">
        <f t="shared" si="31"/>
        <v>#DIV/0!</v>
      </c>
    </row>
    <row r="138" spans="1:14" x14ac:dyDescent="0.25">
      <c r="A138" s="757" t="s">
        <v>927</v>
      </c>
      <c r="B138" s="763">
        <f>B137</f>
        <v>0</v>
      </c>
      <c r="C138" s="763">
        <f>IFERROR(SUM($B$69:C$69)/COUNT($B$69:C$69),0)</f>
        <v>0</v>
      </c>
      <c r="D138" s="763">
        <f>IFERROR(SUM($B$69:D$69)/COUNT($B$69:D$69),0)</f>
        <v>0</v>
      </c>
      <c r="E138" s="763">
        <f>IFERROR(SUM($B$69:E$69)/COUNT($B$69:E$69),0)</f>
        <v>0</v>
      </c>
      <c r="F138" s="763">
        <f>IFERROR(SUM($B$69:F$69)/COUNT($B$69:F$69),0)</f>
        <v>0</v>
      </c>
      <c r="G138" s="763">
        <f>IFERROR(SUM($B$69:G$69)/COUNT($B$69:G$69),0)</f>
        <v>0</v>
      </c>
      <c r="H138" s="763">
        <f>IFERROR(SUM($B$69:H$69)/COUNT($B$69:H$69),0)</f>
        <v>0</v>
      </c>
      <c r="I138" s="763">
        <f>IFERROR(SUM($B$69:I$69)/COUNT($B$69:I$69),0)</f>
        <v>0</v>
      </c>
      <c r="J138" s="763">
        <f>IFERROR(SUM($B$69:J$69)/COUNT($B$69:J$69),0)</f>
        <v>0</v>
      </c>
      <c r="K138" s="763">
        <f>IFERROR(SUM($B$69:K$69)/COUNT($B$69:K$69),0)</f>
        <v>0</v>
      </c>
      <c r="L138" s="763">
        <f>IFERROR(SUM($B$69:L$69)/COUNT($B$69:L$69),0)</f>
        <v>0</v>
      </c>
      <c r="M138" s="763">
        <f>IFERROR(SUM($B$69:M$69)/COUNT($B$69:M$69),0)</f>
        <v>0</v>
      </c>
      <c r="N138" s="763"/>
    </row>
    <row r="141" spans="1:14" x14ac:dyDescent="0.25">
      <c r="A141" s="778" t="s">
        <v>928</v>
      </c>
      <c r="B141" s="779" t="s">
        <v>807</v>
      </c>
      <c r="C141" s="779" t="s">
        <v>808</v>
      </c>
      <c r="D141" s="779" t="s">
        <v>809</v>
      </c>
      <c r="E141" s="779" t="s">
        <v>810</v>
      </c>
      <c r="F141" s="779" t="s">
        <v>812</v>
      </c>
      <c r="G141" s="779" t="s">
        <v>883</v>
      </c>
      <c r="H141" s="779" t="s">
        <v>814</v>
      </c>
      <c r="I141" s="779" t="s">
        <v>818</v>
      </c>
      <c r="J141" s="779" t="s">
        <v>820</v>
      </c>
      <c r="K141" s="779" t="s">
        <v>823</v>
      </c>
      <c r="L141" s="779" t="s">
        <v>826</v>
      </c>
      <c r="M141" s="779" t="s">
        <v>828</v>
      </c>
      <c r="N141" s="779" t="s">
        <v>831</v>
      </c>
    </row>
    <row r="142" spans="1:14" x14ac:dyDescent="0.25">
      <c r="A142" s="757" t="s">
        <v>742</v>
      </c>
      <c r="B142" s="799">
        <v>0.98</v>
      </c>
      <c r="C142" s="799">
        <v>0.98</v>
      </c>
      <c r="D142" s="799">
        <v>0.98</v>
      </c>
      <c r="E142" s="799">
        <v>0.98</v>
      </c>
      <c r="F142" s="799">
        <v>0.98</v>
      </c>
      <c r="G142" s="799">
        <v>0.98</v>
      </c>
      <c r="H142" s="799">
        <v>0.98</v>
      </c>
      <c r="I142" s="799">
        <v>0.98</v>
      </c>
      <c r="J142" s="799">
        <v>0.98</v>
      </c>
      <c r="K142" s="799">
        <v>0.98</v>
      </c>
      <c r="L142" s="799">
        <v>0.98</v>
      </c>
      <c r="M142" s="799">
        <v>0.98</v>
      </c>
      <c r="N142" s="799">
        <f>AVERAGE(B142:M142)</f>
        <v>0.98000000000000032</v>
      </c>
    </row>
    <row r="143" spans="1:14" x14ac:dyDescent="0.25">
      <c r="A143" s="757" t="s">
        <v>743</v>
      </c>
      <c r="B143" s="800"/>
      <c r="C143" s="801"/>
      <c r="D143" s="801"/>
      <c r="E143" s="801"/>
      <c r="F143" s="801"/>
      <c r="G143" s="801"/>
      <c r="H143" s="801"/>
      <c r="I143" s="801"/>
      <c r="J143" s="801"/>
      <c r="K143" s="801"/>
      <c r="L143" s="801"/>
      <c r="M143" s="801"/>
      <c r="N143" s="801" t="e">
        <f>AVERAGE(B143:M143)</f>
        <v>#DIV/0!</v>
      </c>
    </row>
    <row r="144" spans="1:14" x14ac:dyDescent="0.25">
      <c r="A144" s="757" t="s">
        <v>920</v>
      </c>
      <c r="B144" s="763">
        <f>B143/B142</f>
        <v>0</v>
      </c>
      <c r="C144" s="763">
        <f t="shared" ref="C144:M144" si="32">C143/C142</f>
        <v>0</v>
      </c>
      <c r="D144" s="763">
        <f t="shared" si="32"/>
        <v>0</v>
      </c>
      <c r="E144" s="763">
        <f t="shared" si="32"/>
        <v>0</v>
      </c>
      <c r="F144" s="763">
        <f t="shared" si="32"/>
        <v>0</v>
      </c>
      <c r="G144" s="763">
        <f t="shared" si="32"/>
        <v>0</v>
      </c>
      <c r="H144" s="763">
        <f t="shared" si="32"/>
        <v>0</v>
      </c>
      <c r="I144" s="763">
        <f t="shared" si="32"/>
        <v>0</v>
      </c>
      <c r="J144" s="763">
        <f t="shared" si="32"/>
        <v>0</v>
      </c>
      <c r="K144" s="763">
        <f t="shared" si="32"/>
        <v>0</v>
      </c>
      <c r="L144" s="763">
        <f t="shared" si="32"/>
        <v>0</v>
      </c>
      <c r="M144" s="763">
        <f t="shared" si="32"/>
        <v>0</v>
      </c>
      <c r="N144" s="763" t="e">
        <f>N143/N142</f>
        <v>#DIV/0!</v>
      </c>
    </row>
    <row r="147" spans="1:14" x14ac:dyDescent="0.25">
      <c r="A147" s="755" t="s">
        <v>929</v>
      </c>
    </row>
    <row r="148" spans="1:14" ht="30" x14ac:dyDescent="0.25">
      <c r="A148" s="802" t="s">
        <v>866</v>
      </c>
      <c r="B148" s="803" t="s">
        <v>807</v>
      </c>
      <c r="C148" s="803" t="s">
        <v>808</v>
      </c>
      <c r="D148" s="803" t="s">
        <v>809</v>
      </c>
      <c r="E148" s="803" t="s">
        <v>810</v>
      </c>
      <c r="F148" s="757" t="s">
        <v>812</v>
      </c>
      <c r="G148" s="757" t="s">
        <v>883</v>
      </c>
      <c r="H148" s="757" t="s">
        <v>814</v>
      </c>
      <c r="I148" s="757" t="s">
        <v>818</v>
      </c>
      <c r="J148" s="757" t="s">
        <v>820</v>
      </c>
      <c r="K148" s="757" t="s">
        <v>823</v>
      </c>
      <c r="L148" s="757" t="s">
        <v>826</v>
      </c>
      <c r="M148" s="757" t="s">
        <v>828</v>
      </c>
      <c r="N148" s="757" t="s">
        <v>831</v>
      </c>
    </row>
    <row r="149" spans="1:14" x14ac:dyDescent="0.25">
      <c r="A149" s="757" t="s">
        <v>742</v>
      </c>
      <c r="B149" s="759">
        <v>60</v>
      </c>
      <c r="C149" s="759">
        <v>60</v>
      </c>
      <c r="D149" s="759">
        <v>60</v>
      </c>
      <c r="E149" s="759">
        <v>60</v>
      </c>
      <c r="F149" s="759">
        <v>60</v>
      </c>
      <c r="G149" s="759">
        <v>60</v>
      </c>
      <c r="H149" s="759">
        <v>60</v>
      </c>
      <c r="I149" s="759">
        <v>60</v>
      </c>
      <c r="J149" s="759">
        <v>60</v>
      </c>
      <c r="K149" s="759">
        <v>60</v>
      </c>
      <c r="L149" s="759">
        <v>60</v>
      </c>
      <c r="M149" s="759">
        <v>60</v>
      </c>
      <c r="N149" s="759">
        <v>60</v>
      </c>
    </row>
    <row r="150" spans="1:14" x14ac:dyDescent="0.25">
      <c r="A150" s="757" t="s">
        <v>743</v>
      </c>
      <c r="B150" s="775"/>
      <c r="C150" s="775"/>
      <c r="D150" s="775"/>
      <c r="E150" s="775"/>
      <c r="F150" s="775"/>
      <c r="G150" s="804"/>
      <c r="H150" s="804"/>
      <c r="I150" s="804"/>
      <c r="J150" s="804"/>
      <c r="K150" s="804"/>
      <c r="L150" s="804"/>
      <c r="M150" s="804"/>
      <c r="N150" s="805">
        <f>IF(C151=TRUE,B150,IF(D151=TRUE,C150,IF(E151=TRUE,D150,IF(F151=TRUE,E150,IF(G151=TRUE,F150,IF(H151=TRUE,G150,IF(I151=TRUE,H150,IF(J151=TRUE,I150,IF(K151=TRUE,J150,IF(L151=TRUE,K150,IF(M151=TRUE,L150,M150)))))))))))</f>
        <v>0</v>
      </c>
    </row>
    <row r="151" spans="1:14" hidden="1" x14ac:dyDescent="0.25">
      <c r="A151" s="757"/>
      <c r="B151" s="806" t="b">
        <f>ISBLANK(B150)</f>
        <v>1</v>
      </c>
      <c r="C151" s="806" t="b">
        <f t="shared" ref="C151:M151" si="33">ISBLANK(C150)</f>
        <v>1</v>
      </c>
      <c r="D151" s="806" t="b">
        <f t="shared" si="33"/>
        <v>1</v>
      </c>
      <c r="E151" s="806" t="b">
        <f t="shared" si="33"/>
        <v>1</v>
      </c>
      <c r="F151" s="806" t="b">
        <f t="shared" si="33"/>
        <v>1</v>
      </c>
      <c r="G151" s="806" t="b">
        <f t="shared" si="33"/>
        <v>1</v>
      </c>
      <c r="H151" s="806" t="b">
        <f t="shared" si="33"/>
        <v>1</v>
      </c>
      <c r="I151" s="806" t="b">
        <f t="shared" si="33"/>
        <v>1</v>
      </c>
      <c r="J151" s="806" t="b">
        <f t="shared" si="33"/>
        <v>1</v>
      </c>
      <c r="K151" s="806" t="b">
        <f t="shared" si="33"/>
        <v>1</v>
      </c>
      <c r="L151" s="806" t="b">
        <f t="shared" si="33"/>
        <v>1</v>
      </c>
      <c r="M151" s="806" t="b">
        <f t="shared" si="33"/>
        <v>1</v>
      </c>
      <c r="N151" s="807"/>
    </row>
    <row r="152" spans="1:14" x14ac:dyDescent="0.25">
      <c r="A152" s="757" t="s">
        <v>920</v>
      </c>
      <c r="B152" s="808">
        <f>IFERROR(B149/B150,0)</f>
        <v>0</v>
      </c>
      <c r="C152" s="808">
        <f t="shared" ref="C152:N152" si="34">IFERROR(C149/C150,0)</f>
        <v>0</v>
      </c>
      <c r="D152" s="808">
        <f t="shared" si="34"/>
        <v>0</v>
      </c>
      <c r="E152" s="808">
        <f t="shared" si="34"/>
        <v>0</v>
      </c>
      <c r="F152" s="808">
        <f t="shared" si="34"/>
        <v>0</v>
      </c>
      <c r="G152" s="808">
        <f t="shared" si="34"/>
        <v>0</v>
      </c>
      <c r="H152" s="808">
        <f t="shared" si="34"/>
        <v>0</v>
      </c>
      <c r="I152" s="808">
        <f t="shared" si="34"/>
        <v>0</v>
      </c>
      <c r="J152" s="808">
        <f t="shared" si="34"/>
        <v>0</v>
      </c>
      <c r="K152" s="808">
        <f t="shared" si="34"/>
        <v>0</v>
      </c>
      <c r="L152" s="808">
        <f t="shared" si="34"/>
        <v>0</v>
      </c>
      <c r="M152" s="808">
        <f t="shared" si="34"/>
        <v>0</v>
      </c>
      <c r="N152" s="808">
        <f t="shared" si="34"/>
        <v>0</v>
      </c>
    </row>
    <row r="155" spans="1:14" x14ac:dyDescent="0.25">
      <c r="A155" s="755" t="s">
        <v>929</v>
      </c>
    </row>
    <row r="156" spans="1:14" x14ac:dyDescent="0.25">
      <c r="A156" s="757" t="s">
        <v>930</v>
      </c>
      <c r="B156" s="803" t="s">
        <v>807</v>
      </c>
      <c r="C156" s="803" t="s">
        <v>808</v>
      </c>
      <c r="D156" s="803" t="s">
        <v>809</v>
      </c>
      <c r="E156" s="803" t="s">
        <v>810</v>
      </c>
      <c r="F156" s="757" t="s">
        <v>812</v>
      </c>
      <c r="G156" s="757" t="s">
        <v>883</v>
      </c>
      <c r="H156" s="757" t="s">
        <v>814</v>
      </c>
      <c r="I156" s="757" t="s">
        <v>818</v>
      </c>
      <c r="J156" s="757" t="s">
        <v>820</v>
      </c>
      <c r="K156" s="757" t="s">
        <v>823</v>
      </c>
      <c r="L156" s="757" t="s">
        <v>826</v>
      </c>
      <c r="M156" s="757" t="s">
        <v>828</v>
      </c>
      <c r="N156" s="757" t="s">
        <v>831</v>
      </c>
    </row>
    <row r="157" spans="1:14" x14ac:dyDescent="0.25">
      <c r="A157" s="757" t="s">
        <v>742</v>
      </c>
      <c r="B157" s="811">
        <v>0</v>
      </c>
      <c r="C157" s="811">
        <v>0</v>
      </c>
      <c r="D157" s="811">
        <v>0</v>
      </c>
      <c r="E157" s="811">
        <v>0</v>
      </c>
      <c r="F157" s="811">
        <v>0</v>
      </c>
      <c r="G157" s="811">
        <v>0</v>
      </c>
      <c r="H157" s="811">
        <v>0</v>
      </c>
      <c r="I157" s="811">
        <v>0</v>
      </c>
      <c r="J157" s="811">
        <v>0</v>
      </c>
      <c r="K157" s="811">
        <v>0</v>
      </c>
      <c r="L157" s="811">
        <v>0</v>
      </c>
      <c r="M157" s="811">
        <v>0</v>
      </c>
      <c r="N157" s="811">
        <v>0</v>
      </c>
    </row>
    <row r="158" spans="1:14" x14ac:dyDescent="0.25">
      <c r="A158" s="757" t="s">
        <v>743</v>
      </c>
      <c r="B158" s="798"/>
      <c r="C158" s="798"/>
      <c r="D158" s="798"/>
      <c r="E158" s="798"/>
      <c r="F158" s="798"/>
      <c r="G158" s="790"/>
      <c r="H158" s="790"/>
      <c r="I158" s="790"/>
      <c r="J158" s="790"/>
      <c r="K158" s="790"/>
      <c r="L158" s="790"/>
      <c r="M158" s="790"/>
      <c r="N158" s="790"/>
    </row>
    <row r="159" spans="1:14" x14ac:dyDescent="0.25">
      <c r="A159" s="757" t="s">
        <v>920</v>
      </c>
      <c r="B159" s="774">
        <f>IFERROR(B157/B158,0)</f>
        <v>0</v>
      </c>
      <c r="C159" s="774">
        <f t="shared" ref="C159:N159" si="35">IFERROR(C157/C158,0)</f>
        <v>0</v>
      </c>
      <c r="D159" s="774">
        <f t="shared" si="35"/>
        <v>0</v>
      </c>
      <c r="E159" s="774">
        <f t="shared" si="35"/>
        <v>0</v>
      </c>
      <c r="F159" s="774">
        <f t="shared" si="35"/>
        <v>0</v>
      </c>
      <c r="G159" s="774">
        <f t="shared" si="35"/>
        <v>0</v>
      </c>
      <c r="H159" s="774">
        <f t="shared" si="35"/>
        <v>0</v>
      </c>
      <c r="I159" s="774">
        <f t="shared" si="35"/>
        <v>0</v>
      </c>
      <c r="J159" s="774">
        <f t="shared" si="35"/>
        <v>0</v>
      </c>
      <c r="K159" s="774">
        <f t="shared" si="35"/>
        <v>0</v>
      </c>
      <c r="L159" s="774">
        <f t="shared" si="35"/>
        <v>0</v>
      </c>
      <c r="M159" s="774">
        <f t="shared" si="35"/>
        <v>0</v>
      </c>
      <c r="N159" s="774">
        <f t="shared" si="35"/>
        <v>0</v>
      </c>
    </row>
    <row r="162" spans="1:14" x14ac:dyDescent="0.25">
      <c r="A162" s="757" t="s">
        <v>931</v>
      </c>
      <c r="B162" s="757" t="s">
        <v>807</v>
      </c>
      <c r="C162" s="757" t="s">
        <v>808</v>
      </c>
      <c r="D162" s="757" t="s">
        <v>809</v>
      </c>
      <c r="E162" s="757" t="s">
        <v>810</v>
      </c>
      <c r="F162" s="757" t="s">
        <v>812</v>
      </c>
      <c r="G162" s="757" t="s">
        <v>883</v>
      </c>
      <c r="H162" s="757" t="s">
        <v>814</v>
      </c>
      <c r="I162" s="757" t="s">
        <v>818</v>
      </c>
      <c r="J162" s="757" t="s">
        <v>820</v>
      </c>
      <c r="K162" s="757" t="s">
        <v>823</v>
      </c>
      <c r="L162" s="757" t="s">
        <v>826</v>
      </c>
      <c r="M162" s="757" t="s">
        <v>828</v>
      </c>
      <c r="N162" s="757" t="s">
        <v>831</v>
      </c>
    </row>
    <row r="163" spans="1:14" x14ac:dyDescent="0.25">
      <c r="A163" s="757" t="s">
        <v>932</v>
      </c>
      <c r="B163" s="763">
        <v>1</v>
      </c>
      <c r="C163" s="763">
        <v>1</v>
      </c>
      <c r="D163" s="763">
        <v>1</v>
      </c>
      <c r="E163" s="763">
        <v>1</v>
      </c>
      <c r="F163" s="763">
        <v>1</v>
      </c>
      <c r="G163" s="763">
        <v>1</v>
      </c>
      <c r="H163" s="763">
        <v>1</v>
      </c>
      <c r="I163" s="763">
        <v>1</v>
      </c>
      <c r="J163" s="763">
        <v>1</v>
      </c>
      <c r="K163" s="763">
        <v>1</v>
      </c>
      <c r="L163" s="763">
        <v>1</v>
      </c>
      <c r="M163" s="763">
        <v>1</v>
      </c>
      <c r="N163" s="763">
        <v>1</v>
      </c>
    </row>
    <row r="164" spans="1:14" x14ac:dyDescent="0.25">
      <c r="A164" s="757" t="s">
        <v>743</v>
      </c>
      <c r="B164" s="763"/>
      <c r="C164" s="763"/>
      <c r="D164" s="763"/>
      <c r="E164" s="763"/>
      <c r="F164" s="809"/>
      <c r="G164" s="809"/>
      <c r="H164" s="809"/>
      <c r="I164" s="809"/>
      <c r="J164" s="809"/>
      <c r="K164" s="809"/>
      <c r="L164" s="809"/>
      <c r="M164" s="809"/>
      <c r="N164" s="809" t="e">
        <f>AVERAGE(B164:M164)</f>
        <v>#DIV/0!</v>
      </c>
    </row>
    <row r="167" spans="1:14" x14ac:dyDescent="0.25">
      <c r="A167" s="755" t="s">
        <v>933</v>
      </c>
      <c r="B167" s="777"/>
      <c r="C167" s="777"/>
    </row>
    <row r="168" spans="1:14" x14ac:dyDescent="0.25">
      <c r="A168" s="755" t="s">
        <v>934</v>
      </c>
      <c r="B168" s="779" t="s">
        <v>807</v>
      </c>
      <c r="C168" s="779" t="s">
        <v>808</v>
      </c>
      <c r="D168" s="779" t="s">
        <v>809</v>
      </c>
      <c r="E168" s="779" t="s">
        <v>810</v>
      </c>
      <c r="F168" s="779" t="s">
        <v>812</v>
      </c>
      <c r="G168" s="779" t="s">
        <v>883</v>
      </c>
      <c r="H168" s="779" t="s">
        <v>814</v>
      </c>
      <c r="I168" s="779" t="s">
        <v>818</v>
      </c>
      <c r="J168" s="779" t="s">
        <v>820</v>
      </c>
      <c r="K168" s="779" t="s">
        <v>823</v>
      </c>
      <c r="L168" s="779" t="s">
        <v>826</v>
      </c>
      <c r="M168" s="779" t="s">
        <v>828</v>
      </c>
      <c r="N168" s="779" t="s">
        <v>831</v>
      </c>
    </row>
    <row r="169" spans="1:14" x14ac:dyDescent="0.25">
      <c r="A169" s="757" t="s">
        <v>742</v>
      </c>
      <c r="B169" s="766">
        <v>0</v>
      </c>
      <c r="C169" s="766">
        <v>0</v>
      </c>
      <c r="D169" s="766">
        <v>0</v>
      </c>
      <c r="E169" s="766">
        <v>0</v>
      </c>
      <c r="F169" s="766">
        <v>0</v>
      </c>
      <c r="G169" s="766">
        <v>0</v>
      </c>
      <c r="H169" s="766">
        <v>0</v>
      </c>
      <c r="I169" s="766">
        <v>0</v>
      </c>
      <c r="J169" s="766">
        <v>0</v>
      </c>
      <c r="K169" s="766">
        <v>0</v>
      </c>
      <c r="L169" s="766">
        <v>0</v>
      </c>
      <c r="M169" s="766">
        <v>0</v>
      </c>
      <c r="N169" s="766">
        <f>SUM(B169:M169)</f>
        <v>0</v>
      </c>
    </row>
    <row r="170" spans="1:14" x14ac:dyDescent="0.25">
      <c r="A170" s="757" t="s">
        <v>743</v>
      </c>
      <c r="B170" s="790"/>
      <c r="C170" s="790"/>
      <c r="D170" s="790"/>
      <c r="E170" s="790"/>
      <c r="F170" s="790"/>
      <c r="G170" s="790"/>
      <c r="H170" s="790"/>
      <c r="I170" s="790"/>
      <c r="J170" s="790"/>
      <c r="K170" s="790"/>
      <c r="L170" s="790"/>
      <c r="M170" s="790"/>
      <c r="N170" s="790"/>
    </row>
    <row r="171" spans="1:14" x14ac:dyDescent="0.25">
      <c r="A171" s="757" t="s">
        <v>920</v>
      </c>
      <c r="B171" s="774">
        <f>IF(B170=0,1,B169/B170)</f>
        <v>1</v>
      </c>
      <c r="C171" s="774">
        <f t="shared" ref="C171:N171" si="36">IF(C170=0,1,C169/C170)</f>
        <v>1</v>
      </c>
      <c r="D171" s="774">
        <f t="shared" si="36"/>
        <v>1</v>
      </c>
      <c r="E171" s="774">
        <f t="shared" si="36"/>
        <v>1</v>
      </c>
      <c r="F171" s="774">
        <f t="shared" si="36"/>
        <v>1</v>
      </c>
      <c r="G171" s="774">
        <f t="shared" si="36"/>
        <v>1</v>
      </c>
      <c r="H171" s="774">
        <f t="shared" si="36"/>
        <v>1</v>
      </c>
      <c r="I171" s="774">
        <f t="shared" si="36"/>
        <v>1</v>
      </c>
      <c r="J171" s="774">
        <f t="shared" si="36"/>
        <v>1</v>
      </c>
      <c r="K171" s="774">
        <f t="shared" si="36"/>
        <v>1</v>
      </c>
      <c r="L171" s="774">
        <f t="shared" si="36"/>
        <v>1</v>
      </c>
      <c r="M171" s="774">
        <f t="shared" si="36"/>
        <v>1</v>
      </c>
      <c r="N171" s="774">
        <f t="shared" si="36"/>
        <v>1</v>
      </c>
    </row>
    <row r="174" spans="1:14" ht="30" x14ac:dyDescent="0.25">
      <c r="A174" s="788" t="s">
        <v>935</v>
      </c>
      <c r="B174" s="782" t="s">
        <v>807</v>
      </c>
      <c r="C174" s="782" t="s">
        <v>808</v>
      </c>
      <c r="D174" s="782" t="s">
        <v>809</v>
      </c>
      <c r="E174" s="782" t="s">
        <v>810</v>
      </c>
      <c r="F174" s="782" t="s">
        <v>812</v>
      </c>
      <c r="G174" s="782" t="s">
        <v>883</v>
      </c>
      <c r="H174" s="782" t="s">
        <v>814</v>
      </c>
      <c r="I174" s="782" t="s">
        <v>818</v>
      </c>
      <c r="J174" s="782" t="s">
        <v>820</v>
      </c>
      <c r="K174" s="782" t="s">
        <v>823</v>
      </c>
      <c r="L174" s="782" t="s">
        <v>826</v>
      </c>
      <c r="M174" s="782" t="s">
        <v>828</v>
      </c>
      <c r="N174" s="782" t="s">
        <v>831</v>
      </c>
    </row>
    <row r="175" spans="1:14" x14ac:dyDescent="0.25">
      <c r="A175" s="757" t="s">
        <v>936</v>
      </c>
      <c r="B175" s="810">
        <f>IF(OR(B178=FALSE,B181&gt;0),1,0)</f>
        <v>0</v>
      </c>
      <c r="C175" s="810">
        <f t="shared" ref="C175:N175" si="37">IF(OR(C178=FALSE,C181&gt;0),1,0)</f>
        <v>0</v>
      </c>
      <c r="D175" s="810">
        <f t="shared" si="37"/>
        <v>0</v>
      </c>
      <c r="E175" s="810">
        <f t="shared" si="37"/>
        <v>1</v>
      </c>
      <c r="F175" s="810">
        <f t="shared" si="37"/>
        <v>1</v>
      </c>
      <c r="G175" s="810">
        <f t="shared" si="37"/>
        <v>0</v>
      </c>
      <c r="H175" s="810">
        <f t="shared" si="37"/>
        <v>0</v>
      </c>
      <c r="I175" s="810">
        <f t="shared" si="37"/>
        <v>0</v>
      </c>
      <c r="J175" s="810">
        <f t="shared" si="37"/>
        <v>0</v>
      </c>
      <c r="K175" s="810">
        <f t="shared" si="37"/>
        <v>0</v>
      </c>
      <c r="L175" s="810">
        <f t="shared" si="37"/>
        <v>0</v>
      </c>
      <c r="M175" s="810">
        <f t="shared" si="37"/>
        <v>0</v>
      </c>
      <c r="N175" s="810">
        <f t="shared" si="37"/>
        <v>1</v>
      </c>
    </row>
    <row r="176" spans="1:14" x14ac:dyDescent="0.25">
      <c r="A176" s="757" t="s">
        <v>937</v>
      </c>
      <c r="B176" s="811">
        <v>0</v>
      </c>
      <c r="C176" s="811">
        <v>0</v>
      </c>
      <c r="D176" s="811">
        <v>0</v>
      </c>
      <c r="E176" s="811">
        <v>0</v>
      </c>
      <c r="F176" s="811">
        <v>0</v>
      </c>
      <c r="G176" s="811">
        <v>0</v>
      </c>
      <c r="H176" s="811">
        <v>0</v>
      </c>
      <c r="I176" s="811">
        <v>0</v>
      </c>
      <c r="J176" s="811">
        <v>0</v>
      </c>
      <c r="K176" s="811">
        <v>0</v>
      </c>
      <c r="L176" s="811">
        <v>0</v>
      </c>
      <c r="M176" s="811">
        <v>0</v>
      </c>
      <c r="N176" s="811">
        <v>0</v>
      </c>
    </row>
    <row r="177" spans="1:14" x14ac:dyDescent="0.25">
      <c r="A177" s="757" t="s">
        <v>938</v>
      </c>
      <c r="B177" s="759">
        <v>10</v>
      </c>
      <c r="C177" s="759">
        <v>10</v>
      </c>
      <c r="D177" s="759">
        <v>10</v>
      </c>
      <c r="E177" s="759">
        <v>10</v>
      </c>
      <c r="F177" s="759">
        <v>10</v>
      </c>
      <c r="G177" s="759">
        <v>10</v>
      </c>
      <c r="H177" s="759">
        <v>10</v>
      </c>
      <c r="I177" s="759">
        <v>10</v>
      </c>
      <c r="J177" s="759">
        <v>10</v>
      </c>
      <c r="K177" s="759">
        <v>10</v>
      </c>
      <c r="L177" s="759">
        <v>10</v>
      </c>
      <c r="M177" s="759">
        <v>10</v>
      </c>
      <c r="N177" s="759">
        <v>10</v>
      </c>
    </row>
    <row r="178" spans="1:14" x14ac:dyDescent="0.25">
      <c r="A178" s="757" t="s">
        <v>939</v>
      </c>
      <c r="B178" s="759" t="b">
        <f>ISBLANK(B179)</f>
        <v>1</v>
      </c>
      <c r="C178" s="759" t="b">
        <f t="shared" ref="C178:N178" si="38">ISBLANK(C179)</f>
        <v>1</v>
      </c>
      <c r="D178" s="759" t="b">
        <f t="shared" si="38"/>
        <v>1</v>
      </c>
      <c r="E178" s="759" t="b">
        <f t="shared" si="38"/>
        <v>0</v>
      </c>
      <c r="F178" s="759" t="b">
        <f t="shared" si="38"/>
        <v>1</v>
      </c>
      <c r="G178" s="759" t="b">
        <f t="shared" si="38"/>
        <v>1</v>
      </c>
      <c r="H178" s="759" t="b">
        <f t="shared" si="38"/>
        <v>1</v>
      </c>
      <c r="I178" s="759" t="b">
        <f t="shared" si="38"/>
        <v>1</v>
      </c>
      <c r="J178" s="759" t="b">
        <f t="shared" si="38"/>
        <v>1</v>
      </c>
      <c r="K178" s="759" t="b">
        <f t="shared" si="38"/>
        <v>1</v>
      </c>
      <c r="L178" s="759" t="b">
        <f t="shared" si="38"/>
        <v>1</v>
      </c>
      <c r="M178" s="759" t="b">
        <f t="shared" si="38"/>
        <v>1</v>
      </c>
      <c r="N178" s="759" t="b">
        <f t="shared" si="38"/>
        <v>0</v>
      </c>
    </row>
    <row r="179" spans="1:14" x14ac:dyDescent="0.25">
      <c r="A179" s="757" t="s">
        <v>940</v>
      </c>
      <c r="B179" s="812"/>
      <c r="C179" s="812"/>
      <c r="D179" s="812"/>
      <c r="E179" s="812">
        <v>4</v>
      </c>
      <c r="F179" s="812"/>
      <c r="G179" s="812"/>
      <c r="H179" s="812"/>
      <c r="I179" s="812"/>
      <c r="J179" s="812"/>
      <c r="K179" s="812"/>
      <c r="L179" s="812"/>
      <c r="M179" s="812"/>
      <c r="N179" s="813">
        <f>SUM(B179:M179)</f>
        <v>4</v>
      </c>
    </row>
    <row r="180" spans="1:14" x14ac:dyDescent="0.25">
      <c r="A180" s="757" t="s">
        <v>941</v>
      </c>
      <c r="B180" s="814">
        <f>IF(B178=TRUE,0,(IF(B179=0,1,0)))</f>
        <v>0</v>
      </c>
      <c r="C180" s="814">
        <f t="shared" ref="C180:N180" si="39">IF(C178=TRUE,0,(IF(C179=0,1,0)))</f>
        <v>0</v>
      </c>
      <c r="D180" s="814">
        <f t="shared" si="39"/>
        <v>0</v>
      </c>
      <c r="E180" s="814">
        <f t="shared" si="39"/>
        <v>0</v>
      </c>
      <c r="F180" s="814">
        <f t="shared" si="39"/>
        <v>0</v>
      </c>
      <c r="G180" s="814">
        <f t="shared" si="39"/>
        <v>0</v>
      </c>
      <c r="H180" s="814">
        <f t="shared" si="39"/>
        <v>0</v>
      </c>
      <c r="I180" s="814">
        <f t="shared" si="39"/>
        <v>0</v>
      </c>
      <c r="J180" s="814">
        <f t="shared" si="39"/>
        <v>0</v>
      </c>
      <c r="K180" s="814">
        <f t="shared" si="39"/>
        <v>0</v>
      </c>
      <c r="L180" s="814">
        <f t="shared" si="39"/>
        <v>0</v>
      </c>
      <c r="M180" s="814">
        <f t="shared" si="39"/>
        <v>0</v>
      </c>
      <c r="N180" s="814">
        <f t="shared" si="39"/>
        <v>0</v>
      </c>
    </row>
    <row r="181" spans="1:14" x14ac:dyDescent="0.25">
      <c r="A181" s="757" t="s">
        <v>942</v>
      </c>
      <c r="B181" s="812"/>
      <c r="C181" s="812"/>
      <c r="D181" s="812"/>
      <c r="E181" s="812"/>
      <c r="F181" s="812">
        <v>4</v>
      </c>
      <c r="G181" s="812"/>
      <c r="H181" s="812"/>
      <c r="I181" s="812"/>
      <c r="J181" s="812"/>
      <c r="K181" s="812"/>
      <c r="L181" s="812"/>
      <c r="M181" s="812"/>
      <c r="N181" s="813">
        <f>SUM(B181:M181)</f>
        <v>4</v>
      </c>
    </row>
    <row r="182" spans="1:14" x14ac:dyDescent="0.25">
      <c r="A182" s="757" t="s">
        <v>939</v>
      </c>
      <c r="B182" s="775" t="b">
        <f>ISBLANK(B181)</f>
        <v>1</v>
      </c>
      <c r="C182" s="775" t="b">
        <f t="shared" ref="C182:N182" si="40">ISBLANK(C181)</f>
        <v>1</v>
      </c>
      <c r="D182" s="775" t="b">
        <f t="shared" si="40"/>
        <v>1</v>
      </c>
      <c r="E182" s="775" t="b">
        <f t="shared" si="40"/>
        <v>1</v>
      </c>
      <c r="F182" s="775" t="b">
        <f t="shared" si="40"/>
        <v>0</v>
      </c>
      <c r="G182" s="775" t="b">
        <f t="shared" si="40"/>
        <v>1</v>
      </c>
      <c r="H182" s="775" t="b">
        <f t="shared" si="40"/>
        <v>1</v>
      </c>
      <c r="I182" s="775" t="b">
        <f t="shared" si="40"/>
        <v>1</v>
      </c>
      <c r="J182" s="775" t="b">
        <f t="shared" si="40"/>
        <v>1</v>
      </c>
      <c r="K182" s="775" t="b">
        <f t="shared" si="40"/>
        <v>1</v>
      </c>
      <c r="L182" s="775" t="b">
        <f t="shared" si="40"/>
        <v>1</v>
      </c>
      <c r="M182" s="775" t="b">
        <f t="shared" si="40"/>
        <v>1</v>
      </c>
      <c r="N182" s="775" t="b">
        <f t="shared" si="40"/>
        <v>0</v>
      </c>
    </row>
    <row r="183" spans="1:14" x14ac:dyDescent="0.25">
      <c r="A183" s="757" t="s">
        <v>943</v>
      </c>
      <c r="B183" s="814">
        <f>IF(B182=TRUE,0,B177/B181)</f>
        <v>0</v>
      </c>
      <c r="C183" s="814">
        <f t="shared" ref="C183:N183" si="41">IF(C182=TRUE,0,C177/C181)</f>
        <v>0</v>
      </c>
      <c r="D183" s="814">
        <f t="shared" si="41"/>
        <v>0</v>
      </c>
      <c r="E183" s="814">
        <f t="shared" si="41"/>
        <v>0</v>
      </c>
      <c r="F183" s="814">
        <f t="shared" si="41"/>
        <v>2.5</v>
      </c>
      <c r="G183" s="814">
        <f t="shared" si="41"/>
        <v>0</v>
      </c>
      <c r="H183" s="814">
        <f t="shared" si="41"/>
        <v>0</v>
      </c>
      <c r="I183" s="814">
        <f t="shared" si="41"/>
        <v>0</v>
      </c>
      <c r="J183" s="814">
        <f t="shared" si="41"/>
        <v>0</v>
      </c>
      <c r="K183" s="814">
        <f t="shared" si="41"/>
        <v>0</v>
      </c>
      <c r="L183" s="814">
        <f t="shared" si="41"/>
        <v>0</v>
      </c>
      <c r="M183" s="814">
        <f t="shared" si="41"/>
        <v>0</v>
      </c>
      <c r="N183" s="814">
        <f t="shared" si="41"/>
        <v>2.5</v>
      </c>
    </row>
    <row r="184" spans="1:14" x14ac:dyDescent="0.25">
      <c r="A184" s="757" t="s">
        <v>920</v>
      </c>
      <c r="B184" s="774">
        <f>IF(AND(B178=FALSE,B179=0,B183=0),B180,IF(AND(B178=TRUE,B183&gt;0),B183,IF(AND(B178=FALSE,B183&gt;0),AVERAGE(B180,B183),0)))</f>
        <v>0</v>
      </c>
      <c r="C184" s="774">
        <f>IF(AND(C178=FALSE,C179=0,C183=0),C180,IF(AND(C178=TRUE,C183&gt;0),C183,IF(AND(C178=FALSE,C183&gt;0),AVERAGE(C180,C183),0)))</f>
        <v>0</v>
      </c>
      <c r="D184" s="774">
        <f t="shared" ref="D184:N184" si="42">IF(AND(D178=FALSE,D179=0,D183=0),D180,IF(AND(D178=TRUE,D183&gt;0),D183,IF(AND(D178=FALSE,D183&gt;0),AVERAGE(D180,D183),0)))</f>
        <v>0</v>
      </c>
      <c r="E184" s="774">
        <f t="shared" si="42"/>
        <v>0</v>
      </c>
      <c r="F184" s="774">
        <f t="shared" si="42"/>
        <v>2.5</v>
      </c>
      <c r="G184" s="774">
        <f t="shared" si="42"/>
        <v>0</v>
      </c>
      <c r="H184" s="774">
        <f t="shared" si="42"/>
        <v>0</v>
      </c>
      <c r="I184" s="774">
        <f t="shared" si="42"/>
        <v>0</v>
      </c>
      <c r="J184" s="774">
        <f t="shared" si="42"/>
        <v>0</v>
      </c>
      <c r="K184" s="774">
        <f t="shared" si="42"/>
        <v>0</v>
      </c>
      <c r="L184" s="774">
        <f t="shared" si="42"/>
        <v>0</v>
      </c>
      <c r="M184" s="774">
        <f t="shared" si="42"/>
        <v>0</v>
      </c>
      <c r="N184" s="774">
        <f t="shared" si="42"/>
        <v>1.25</v>
      </c>
    </row>
    <row r="185" spans="1:14" x14ac:dyDescent="0.25">
      <c r="A185" s="757" t="s">
        <v>921</v>
      </c>
      <c r="B185" s="774">
        <f>B184</f>
        <v>0</v>
      </c>
      <c r="C185" s="763" t="e">
        <f>AVERAGE($B$94:C$94)</f>
        <v>#DIV/0!</v>
      </c>
      <c r="D185" s="763" t="e">
        <f>AVERAGE($B$94:D$94)</f>
        <v>#DIV/0!</v>
      </c>
      <c r="E185" s="763" t="e">
        <f>AVERAGE($B$94:E$94)</f>
        <v>#DIV/0!</v>
      </c>
      <c r="F185" s="763" t="e">
        <f>AVERAGE($B$94:F$94)</f>
        <v>#DIV/0!</v>
      </c>
      <c r="G185" s="763" t="e">
        <f>AVERAGE($B$94:G$94)</f>
        <v>#DIV/0!</v>
      </c>
      <c r="H185" s="763" t="e">
        <f>AVERAGE($B$94:H$94)</f>
        <v>#DIV/0!</v>
      </c>
      <c r="I185" s="763" t="e">
        <f>AVERAGE($B$94:I$94)</f>
        <v>#DIV/0!</v>
      </c>
      <c r="J185" s="763" t="e">
        <f>AVERAGE($B$94:J$94)</f>
        <v>#DIV/0!</v>
      </c>
      <c r="K185" s="763" t="e">
        <f>AVERAGE($B$94:K$94)</f>
        <v>#DIV/0!</v>
      </c>
      <c r="L185" s="763" t="e">
        <f>AVERAGE($B$94:L$94)</f>
        <v>#DIV/0!</v>
      </c>
      <c r="M185" s="763" t="e">
        <f>AVERAGE($B$94:M$94)</f>
        <v>#DIV/0!</v>
      </c>
      <c r="N185" s="763"/>
    </row>
    <row r="188" spans="1:14" x14ac:dyDescent="0.25">
      <c r="A188" s="778" t="s">
        <v>944</v>
      </c>
      <c r="B188" s="779" t="s">
        <v>807</v>
      </c>
      <c r="C188" s="779" t="s">
        <v>808</v>
      </c>
      <c r="D188" s="779" t="s">
        <v>809</v>
      </c>
      <c r="E188" s="779" t="s">
        <v>810</v>
      </c>
      <c r="F188" s="779" t="s">
        <v>812</v>
      </c>
      <c r="G188" s="779" t="s">
        <v>883</v>
      </c>
      <c r="H188" s="779" t="s">
        <v>814</v>
      </c>
      <c r="I188" s="779" t="s">
        <v>818</v>
      </c>
      <c r="J188" s="779" t="s">
        <v>820</v>
      </c>
      <c r="K188" s="779" t="s">
        <v>823</v>
      </c>
      <c r="L188" s="779" t="s">
        <v>826</v>
      </c>
      <c r="M188" s="779" t="s">
        <v>828</v>
      </c>
      <c r="N188" s="779" t="s">
        <v>831</v>
      </c>
    </row>
    <row r="189" spans="1:14" x14ac:dyDescent="0.25">
      <c r="A189" s="782" t="s">
        <v>742</v>
      </c>
      <c r="B189" s="815">
        <v>0.85</v>
      </c>
      <c r="C189" s="815">
        <v>0.85</v>
      </c>
      <c r="D189" s="815">
        <v>0.85</v>
      </c>
      <c r="E189" s="815">
        <v>0.85</v>
      </c>
      <c r="F189" s="815">
        <v>0.85</v>
      </c>
      <c r="G189" s="815">
        <v>0.85</v>
      </c>
      <c r="H189" s="815">
        <v>0.85</v>
      </c>
      <c r="I189" s="815">
        <v>0.85</v>
      </c>
      <c r="J189" s="815">
        <v>0.85</v>
      </c>
      <c r="K189" s="815">
        <v>0.85</v>
      </c>
      <c r="L189" s="815">
        <v>0.85</v>
      </c>
      <c r="M189" s="815">
        <v>0.85</v>
      </c>
      <c r="N189" s="815">
        <v>0.85</v>
      </c>
    </row>
    <row r="190" spans="1:14" x14ac:dyDescent="0.25">
      <c r="A190" s="782" t="s">
        <v>945</v>
      </c>
      <c r="B190" s="816"/>
      <c r="C190" s="816"/>
      <c r="D190" s="816"/>
      <c r="E190" s="816"/>
      <c r="F190" s="817"/>
      <c r="G190" s="817"/>
      <c r="H190" s="817"/>
      <c r="I190" s="817"/>
      <c r="J190" s="817"/>
      <c r="K190" s="817"/>
      <c r="L190" s="817"/>
      <c r="M190" s="817"/>
      <c r="N190" s="817" t="e">
        <f>AVERAGE(B190:M190)</f>
        <v>#DIV/0!</v>
      </c>
    </row>
    <row r="191" spans="1:14" x14ac:dyDescent="0.25">
      <c r="A191" s="782" t="s">
        <v>946</v>
      </c>
      <c r="B191" s="817"/>
      <c r="C191" s="817"/>
      <c r="D191" s="817"/>
      <c r="E191" s="817"/>
      <c r="F191" s="817"/>
      <c r="G191" s="817"/>
      <c r="H191" s="817"/>
      <c r="I191" s="817"/>
      <c r="J191" s="817"/>
      <c r="K191" s="817"/>
      <c r="L191" s="817"/>
      <c r="M191" s="817"/>
      <c r="N191" s="817" t="e">
        <f t="shared" ref="N191:N192" si="43">AVERAGE(B191:M191)</f>
        <v>#DIV/0!</v>
      </c>
    </row>
    <row r="192" spans="1:14" x14ac:dyDescent="0.25">
      <c r="A192" s="782" t="s">
        <v>947</v>
      </c>
      <c r="B192" s="817"/>
      <c r="C192" s="817"/>
      <c r="D192" s="817"/>
      <c r="E192" s="817"/>
      <c r="F192" s="817"/>
      <c r="G192" s="817"/>
      <c r="H192" s="817"/>
      <c r="I192" s="817"/>
      <c r="J192" s="817"/>
      <c r="K192" s="817"/>
      <c r="L192" s="817"/>
      <c r="M192" s="817"/>
      <c r="N192" s="817" t="e">
        <f t="shared" si="43"/>
        <v>#DIV/0!</v>
      </c>
    </row>
    <row r="193" spans="1:14" x14ac:dyDescent="0.25">
      <c r="A193" s="782" t="s">
        <v>948</v>
      </c>
      <c r="B193" s="815">
        <f t="shared" ref="B193:N193" si="44">B190*B191*B192</f>
        <v>0</v>
      </c>
      <c r="C193" s="815">
        <f t="shared" si="44"/>
        <v>0</v>
      </c>
      <c r="D193" s="815">
        <f t="shared" si="44"/>
        <v>0</v>
      </c>
      <c r="E193" s="815">
        <f t="shared" si="44"/>
        <v>0</v>
      </c>
      <c r="F193" s="815">
        <f t="shared" si="44"/>
        <v>0</v>
      </c>
      <c r="G193" s="815">
        <f t="shared" si="44"/>
        <v>0</v>
      </c>
      <c r="H193" s="815">
        <f t="shared" si="44"/>
        <v>0</v>
      </c>
      <c r="I193" s="815">
        <f t="shared" si="44"/>
        <v>0</v>
      </c>
      <c r="J193" s="815">
        <f t="shared" si="44"/>
        <v>0</v>
      </c>
      <c r="K193" s="815">
        <f t="shared" si="44"/>
        <v>0</v>
      </c>
      <c r="L193" s="815">
        <f t="shared" si="44"/>
        <v>0</v>
      </c>
      <c r="M193" s="815">
        <f t="shared" si="44"/>
        <v>0</v>
      </c>
      <c r="N193" s="815" t="e">
        <f t="shared" si="44"/>
        <v>#DIV/0!</v>
      </c>
    </row>
    <row r="194" spans="1:14" x14ac:dyDescent="0.25">
      <c r="A194" s="782" t="s">
        <v>920</v>
      </c>
      <c r="B194" s="818">
        <f>IFERROR(B193/B190,0)</f>
        <v>0</v>
      </c>
      <c r="C194" s="818">
        <f t="shared" ref="C194:N194" si="45">IFERROR(C193/C190,0)</f>
        <v>0</v>
      </c>
      <c r="D194" s="818">
        <f t="shared" si="45"/>
        <v>0</v>
      </c>
      <c r="E194" s="818">
        <f t="shared" si="45"/>
        <v>0</v>
      </c>
      <c r="F194" s="818">
        <f t="shared" si="45"/>
        <v>0</v>
      </c>
      <c r="G194" s="818">
        <f t="shared" si="45"/>
        <v>0</v>
      </c>
      <c r="H194" s="818">
        <f t="shared" si="45"/>
        <v>0</v>
      </c>
      <c r="I194" s="818">
        <f t="shared" si="45"/>
        <v>0</v>
      </c>
      <c r="J194" s="818">
        <f t="shared" si="45"/>
        <v>0</v>
      </c>
      <c r="K194" s="818">
        <f t="shared" si="45"/>
        <v>0</v>
      </c>
      <c r="L194" s="818">
        <f t="shared" si="45"/>
        <v>0</v>
      </c>
      <c r="M194" s="818">
        <f t="shared" si="45"/>
        <v>0</v>
      </c>
      <c r="N194" s="818">
        <f t="shared" si="45"/>
        <v>0</v>
      </c>
    </row>
    <row r="195" spans="1:14" x14ac:dyDescent="0.25">
      <c r="A195" s="782" t="s">
        <v>927</v>
      </c>
      <c r="B195" s="815">
        <f>B194</f>
        <v>0</v>
      </c>
      <c r="C195" s="815">
        <f>IFERROR(SUM($B$85:C$85)/COUNT($B$85:C$85),0)</f>
        <v>0</v>
      </c>
      <c r="D195" s="815">
        <f>IFERROR(SUM($B$85:D$85)/COUNT($B$85:D$85),0)</f>
        <v>0</v>
      </c>
      <c r="E195" s="815">
        <f>IFERROR(SUM($B$85:E$85)/COUNT($B$85:E$85),0)</f>
        <v>0</v>
      </c>
      <c r="F195" s="815">
        <f>IFERROR(SUM($B$85:F$85)/COUNT($B$85:F$85),0)</f>
        <v>0</v>
      </c>
      <c r="G195" s="815">
        <f>IFERROR(SUM($B$85:G$85)/COUNT($B$85:G$85),0)</f>
        <v>0</v>
      </c>
      <c r="H195" s="815">
        <f>IFERROR(SUM($B$85:H$85)/COUNT($B$85:H$85),0)</f>
        <v>0</v>
      </c>
      <c r="I195" s="815">
        <f>IFERROR(SUM($B$85:I$85)/COUNT($B$85:I$85),0)</f>
        <v>0</v>
      </c>
      <c r="J195" s="815">
        <f>IFERROR(SUM($B$85:J$85)/COUNT($B$85:J$85),0)</f>
        <v>0</v>
      </c>
      <c r="K195" s="815">
        <f>IFERROR(SUM($B$85:K$85)/COUNT($B$85:K$85),0)</f>
        <v>0</v>
      </c>
      <c r="L195" s="815">
        <f>IFERROR(SUM($B$85:L$85)/COUNT($B$85:L$85),0)</f>
        <v>0</v>
      </c>
      <c r="M195" s="815">
        <f>IFERROR(SUM($B$85:M$85)/COUNT($B$85:M$85),0)</f>
        <v>0</v>
      </c>
      <c r="N195" s="815"/>
    </row>
    <row r="198" spans="1:14" x14ac:dyDescent="0.25">
      <c r="A198" s="778" t="s">
        <v>878</v>
      </c>
      <c r="B198" s="779" t="s">
        <v>807</v>
      </c>
      <c r="C198" s="779" t="s">
        <v>808</v>
      </c>
      <c r="D198" s="779" t="s">
        <v>809</v>
      </c>
      <c r="E198" s="779" t="s">
        <v>810</v>
      </c>
      <c r="F198" s="779" t="s">
        <v>812</v>
      </c>
      <c r="G198" s="779" t="s">
        <v>883</v>
      </c>
      <c r="H198" s="779" t="s">
        <v>814</v>
      </c>
      <c r="I198" s="779" t="s">
        <v>818</v>
      </c>
      <c r="J198" s="779" t="s">
        <v>820</v>
      </c>
      <c r="K198" s="779" t="s">
        <v>823</v>
      </c>
      <c r="L198" s="779" t="s">
        <v>826</v>
      </c>
      <c r="M198" s="779" t="s">
        <v>828</v>
      </c>
      <c r="N198" s="779" t="s">
        <v>831</v>
      </c>
    </row>
    <row r="199" spans="1:14" x14ac:dyDescent="0.25">
      <c r="A199" s="757" t="s">
        <v>742</v>
      </c>
      <c r="B199" s="763">
        <v>1</v>
      </c>
      <c r="C199" s="763">
        <v>1</v>
      </c>
      <c r="D199" s="763">
        <v>1</v>
      </c>
      <c r="E199" s="763">
        <v>1</v>
      </c>
      <c r="F199" s="763">
        <v>1</v>
      </c>
      <c r="G199" s="763">
        <v>1</v>
      </c>
      <c r="H199" s="763">
        <v>1</v>
      </c>
      <c r="I199" s="763">
        <v>1</v>
      </c>
      <c r="J199" s="763">
        <v>1</v>
      </c>
      <c r="K199" s="763">
        <v>1</v>
      </c>
      <c r="L199" s="763">
        <v>1</v>
      </c>
      <c r="M199" s="763">
        <v>1</v>
      </c>
      <c r="N199" s="763">
        <v>1</v>
      </c>
    </row>
    <row r="200" spans="1:14" x14ac:dyDescent="0.25">
      <c r="A200" s="757" t="s">
        <v>743</v>
      </c>
      <c r="B200" s="800"/>
      <c r="C200" s="800"/>
      <c r="D200" s="800"/>
      <c r="E200" s="800"/>
      <c r="F200" s="800"/>
      <c r="G200" s="800"/>
      <c r="H200" s="800"/>
      <c r="I200" s="800"/>
      <c r="J200" s="800"/>
      <c r="K200" s="800"/>
      <c r="L200" s="800"/>
      <c r="M200" s="800"/>
      <c r="N200" s="800"/>
    </row>
    <row r="201" spans="1:14" x14ac:dyDescent="0.25">
      <c r="A201" s="757" t="s">
        <v>920</v>
      </c>
      <c r="B201" s="763">
        <f>B200/B199</f>
        <v>0</v>
      </c>
      <c r="C201" s="763">
        <f t="shared" ref="C201:N201" si="46">C200/C199</f>
        <v>0</v>
      </c>
      <c r="D201" s="763">
        <f t="shared" si="46"/>
        <v>0</v>
      </c>
      <c r="E201" s="763">
        <f t="shared" si="46"/>
        <v>0</v>
      </c>
      <c r="F201" s="763">
        <f t="shared" si="46"/>
        <v>0</v>
      </c>
      <c r="G201" s="763">
        <f t="shared" si="46"/>
        <v>0</v>
      </c>
      <c r="H201" s="763">
        <f t="shared" si="46"/>
        <v>0</v>
      </c>
      <c r="I201" s="763">
        <f t="shared" si="46"/>
        <v>0</v>
      </c>
      <c r="J201" s="763">
        <f t="shared" si="46"/>
        <v>0</v>
      </c>
      <c r="K201" s="763">
        <f t="shared" si="46"/>
        <v>0</v>
      </c>
      <c r="L201" s="763">
        <f t="shared" si="46"/>
        <v>0</v>
      </c>
      <c r="M201" s="763">
        <f t="shared" si="46"/>
        <v>0</v>
      </c>
      <c r="N201" s="763">
        <f t="shared" si="46"/>
        <v>0</v>
      </c>
    </row>
  </sheetData>
  <mergeCells count="26">
    <mergeCell ref="Y121:Y124"/>
    <mergeCell ref="Z121:Z124"/>
    <mergeCell ref="AA121:AA124"/>
    <mergeCell ref="AB121:AB124"/>
    <mergeCell ref="AB113:AB116"/>
    <mergeCell ref="P121:P124"/>
    <mergeCell ref="Q121:Q124"/>
    <mergeCell ref="R121:R124"/>
    <mergeCell ref="S121:S124"/>
    <mergeCell ref="T121:T124"/>
    <mergeCell ref="U121:U124"/>
    <mergeCell ref="V121:V124"/>
    <mergeCell ref="W121:W124"/>
    <mergeCell ref="X121:X124"/>
    <mergeCell ref="V113:V116"/>
    <mergeCell ref="W113:W116"/>
    <mergeCell ref="X113:X116"/>
    <mergeCell ref="Y113:Y116"/>
    <mergeCell ref="Z113:Z116"/>
    <mergeCell ref="AA113:AA116"/>
    <mergeCell ref="P113:P116"/>
    <mergeCell ref="Q113:Q116"/>
    <mergeCell ref="R113:R116"/>
    <mergeCell ref="S113:S116"/>
    <mergeCell ref="T113:T116"/>
    <mergeCell ref="U113:U116"/>
  </mergeCells>
  <conditionalFormatting sqref="B6:N7">
    <cfRule type="cellIs" dxfId="59" priority="58" operator="equal">
      <formula>1</formula>
    </cfRule>
    <cfRule type="cellIs" dxfId="58" priority="59" operator="lessThan">
      <formula>1</formula>
    </cfRule>
    <cfRule type="cellIs" dxfId="57" priority="60" operator="greaterThan">
      <formula>1</formula>
    </cfRule>
  </conditionalFormatting>
  <conditionalFormatting sqref="B15:N16">
    <cfRule type="cellIs" dxfId="56" priority="55" operator="equal">
      <formula>1</formula>
    </cfRule>
    <cfRule type="cellIs" dxfId="55" priority="56" operator="lessThan">
      <formula>1</formula>
    </cfRule>
    <cfRule type="cellIs" dxfId="54" priority="57" operator="greaterThan">
      <formula>1</formula>
    </cfRule>
  </conditionalFormatting>
  <conditionalFormatting sqref="B24:N25">
    <cfRule type="cellIs" dxfId="53" priority="52" operator="equal">
      <formula>1</formula>
    </cfRule>
    <cfRule type="cellIs" dxfId="52" priority="53" operator="lessThan">
      <formula>1</formula>
    </cfRule>
    <cfRule type="cellIs" dxfId="51" priority="54" operator="greaterThan">
      <formula>1</formula>
    </cfRule>
  </conditionalFormatting>
  <conditionalFormatting sqref="B32:N33">
    <cfRule type="cellIs" dxfId="50" priority="49" operator="equal">
      <formula>1</formula>
    </cfRule>
    <cfRule type="cellIs" dxfId="49" priority="50" operator="lessThan">
      <formula>1</formula>
    </cfRule>
    <cfRule type="cellIs" dxfId="48" priority="51" operator="greaterThan">
      <formula>1</formula>
    </cfRule>
  </conditionalFormatting>
  <conditionalFormatting sqref="B40:N40 B82:M83">
    <cfRule type="cellIs" dxfId="47" priority="28" operator="equal">
      <formula>1</formula>
    </cfRule>
    <cfRule type="cellIs" dxfId="46" priority="29" operator="lessThan">
      <formula>1</formula>
    </cfRule>
    <cfRule type="cellIs" dxfId="45" priority="30" operator="greaterThan">
      <formula>1</formula>
    </cfRule>
  </conditionalFormatting>
  <conditionalFormatting sqref="B48:N48">
    <cfRule type="cellIs" dxfId="44" priority="46" operator="equal">
      <formula>1</formula>
    </cfRule>
    <cfRule type="cellIs" dxfId="43" priority="47" operator="lessThan">
      <formula>1</formula>
    </cfRule>
    <cfRule type="cellIs" dxfId="42" priority="48" operator="greaterThan">
      <formula>1</formula>
    </cfRule>
  </conditionalFormatting>
  <conditionalFormatting sqref="B56:N57">
    <cfRule type="cellIs" dxfId="41" priority="43" operator="equal">
      <formula>1</formula>
    </cfRule>
    <cfRule type="cellIs" dxfId="40" priority="44" operator="lessThan">
      <formula>1</formula>
    </cfRule>
    <cfRule type="cellIs" dxfId="39" priority="45" operator="greaterThan">
      <formula>1</formula>
    </cfRule>
  </conditionalFormatting>
  <conditionalFormatting sqref="B65:N66">
    <cfRule type="cellIs" dxfId="38" priority="40" operator="equal">
      <formula>1</formula>
    </cfRule>
    <cfRule type="cellIs" dxfId="37" priority="41" operator="lessThan">
      <formula>1</formula>
    </cfRule>
    <cfRule type="cellIs" dxfId="36" priority="42" operator="greaterThan">
      <formula>1</formula>
    </cfRule>
  </conditionalFormatting>
  <conditionalFormatting sqref="B73:N73 B74:M74">
    <cfRule type="cellIs" dxfId="35" priority="37" operator="equal">
      <formula>1</formula>
    </cfRule>
    <cfRule type="cellIs" dxfId="34" priority="38" operator="lessThan">
      <formula>1</formula>
    </cfRule>
    <cfRule type="cellIs" dxfId="33" priority="39" operator="greaterThan">
      <formula>1</formula>
    </cfRule>
  </conditionalFormatting>
  <conditionalFormatting sqref="B91:N91 B92:M92">
    <cfRule type="cellIs" dxfId="32" priority="34" operator="equal">
      <formula>1</formula>
    </cfRule>
    <cfRule type="cellIs" dxfId="31" priority="35" operator="lessThan">
      <formula>1</formula>
    </cfRule>
    <cfRule type="cellIs" dxfId="30" priority="36" operator="greaterThan">
      <formula>1</formula>
    </cfRule>
  </conditionalFormatting>
  <conditionalFormatting sqref="B115:N116">
    <cfRule type="cellIs" dxfId="29" priority="25" operator="equal">
      <formula>1</formula>
    </cfRule>
    <cfRule type="cellIs" dxfId="28" priority="26" operator="lessThan">
      <formula>1</formula>
    </cfRule>
    <cfRule type="cellIs" dxfId="27" priority="27" operator="greaterThan">
      <formula>1</formula>
    </cfRule>
  </conditionalFormatting>
  <conditionalFormatting sqref="B123:N124">
    <cfRule type="cellIs" dxfId="26" priority="22" operator="equal">
      <formula>1</formula>
    </cfRule>
    <cfRule type="cellIs" dxfId="25" priority="23" operator="lessThan">
      <formula>1</formula>
    </cfRule>
    <cfRule type="cellIs" dxfId="24" priority="24" operator="greaterThan">
      <formula>1</formula>
    </cfRule>
  </conditionalFormatting>
  <conditionalFormatting sqref="B138:N138">
    <cfRule type="cellIs" dxfId="23" priority="19" operator="equal">
      <formula>1</formula>
    </cfRule>
    <cfRule type="cellIs" dxfId="22" priority="20" operator="lessThan">
      <formula>1</formula>
    </cfRule>
    <cfRule type="cellIs" dxfId="21" priority="21" operator="greaterThan">
      <formula>1</formula>
    </cfRule>
  </conditionalFormatting>
  <conditionalFormatting sqref="B152:N152">
    <cfRule type="cellIs" dxfId="20" priority="16" operator="equal">
      <formula>1</formula>
    </cfRule>
    <cfRule type="cellIs" dxfId="19" priority="17" operator="lessThan">
      <formula>1</formula>
    </cfRule>
    <cfRule type="cellIs" dxfId="18" priority="18" operator="greaterThan">
      <formula>1</formula>
    </cfRule>
  </conditionalFormatting>
  <conditionalFormatting sqref="B159:N159">
    <cfRule type="cellIs" dxfId="17" priority="13" operator="equal">
      <formula>1</formula>
    </cfRule>
    <cfRule type="cellIs" dxfId="16" priority="14" operator="lessThan">
      <formula>1</formula>
    </cfRule>
    <cfRule type="cellIs" dxfId="15" priority="15" operator="greaterThan">
      <formula>1</formula>
    </cfRule>
  </conditionalFormatting>
  <conditionalFormatting sqref="B171:N171">
    <cfRule type="cellIs" dxfId="14" priority="10" operator="equal">
      <formula>1</formula>
    </cfRule>
    <cfRule type="cellIs" dxfId="13" priority="11" operator="lessThan">
      <formula>1</formula>
    </cfRule>
    <cfRule type="cellIs" dxfId="12" priority="12" operator="greaterThan">
      <formula>1</formula>
    </cfRule>
  </conditionalFormatting>
  <conditionalFormatting sqref="B184:N185">
    <cfRule type="cellIs" dxfId="11" priority="7" operator="equal">
      <formula>1</formula>
    </cfRule>
    <cfRule type="cellIs" dxfId="10" priority="8" operator="lessThan">
      <formula>1</formula>
    </cfRule>
    <cfRule type="cellIs" dxfId="9" priority="9" operator="greaterThan">
      <formula>1</formula>
    </cfRule>
  </conditionalFormatting>
  <conditionalFormatting sqref="B193:N193">
    <cfRule type="cellIs" dxfId="8" priority="1" operator="equal">
      <formula>0.85</formula>
    </cfRule>
    <cfRule type="cellIs" dxfId="7" priority="2" operator="lessThan">
      <formula>0.85</formula>
    </cfRule>
    <cfRule type="cellIs" dxfId="6" priority="3" operator="greaterThan">
      <formula>0.85</formula>
    </cfRule>
  </conditionalFormatting>
  <conditionalFormatting sqref="B194:N195">
    <cfRule type="cellIs" dxfId="5" priority="4" operator="equal">
      <formula>1</formula>
    </cfRule>
    <cfRule type="cellIs" dxfId="4" priority="5" operator="lessThan">
      <formula>1</formula>
    </cfRule>
    <cfRule type="cellIs" dxfId="3" priority="6" operator="greaterThan">
      <formula>1</formula>
    </cfRule>
  </conditionalFormatting>
  <conditionalFormatting sqref="N82">
    <cfRule type="cellIs" dxfId="2" priority="31" operator="equal">
      <formula>1</formula>
    </cfRule>
    <cfRule type="cellIs" dxfId="1" priority="32" operator="lessThan">
      <formula>1</formula>
    </cfRule>
    <cfRule type="cellIs" dxfId="0" priority="33" operator="greaterThan">
      <formula>1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H65"/>
  <sheetViews>
    <sheetView showGridLines="0" zoomScale="90" zoomScaleNormal="90" workbookViewId="0">
      <pane ySplit="1" topLeftCell="A63" activePane="bottomLeft" state="frozen"/>
      <selection activeCell="F19" sqref="F19"/>
      <selection pane="bottomLeft" activeCell="F19" sqref="F19"/>
    </sheetView>
  </sheetViews>
  <sheetFormatPr defaultRowHeight="15" x14ac:dyDescent="0.25"/>
  <cols>
    <col min="2" max="2" width="10.42578125" bestFit="1" customWidth="1"/>
    <col min="3" max="3" width="15.85546875" bestFit="1" customWidth="1"/>
    <col min="4" max="4" width="28.28515625" bestFit="1" customWidth="1"/>
    <col min="5" max="5" width="93.85546875" customWidth="1"/>
    <col min="6" max="6" width="2.28515625" bestFit="1" customWidth="1"/>
    <col min="7" max="7" width="24.42578125" customWidth="1"/>
    <col min="8" max="8" width="31.85546875" customWidth="1"/>
  </cols>
  <sheetData>
    <row r="1" spans="1:8" s="179" customFormat="1" ht="30.75" customHeight="1" x14ac:dyDescent="0.25">
      <c r="A1" s="86" t="s">
        <v>14</v>
      </c>
      <c r="B1" s="86" t="s">
        <v>167</v>
      </c>
      <c r="C1" s="87" t="s">
        <v>168</v>
      </c>
      <c r="D1" s="86" t="s">
        <v>165</v>
      </c>
      <c r="E1" s="86" t="s">
        <v>401</v>
      </c>
      <c r="F1" s="86"/>
      <c r="G1" s="87" t="s">
        <v>169</v>
      </c>
      <c r="H1" s="87" t="s">
        <v>170</v>
      </c>
    </row>
    <row r="2" spans="1:8" hidden="1" x14ac:dyDescent="0.25">
      <c r="A2" s="180">
        <v>1</v>
      </c>
      <c r="B2" s="170" t="s">
        <v>400</v>
      </c>
      <c r="C2" s="170" t="s">
        <v>175</v>
      </c>
      <c r="D2" s="170" t="s">
        <v>127</v>
      </c>
      <c r="E2" s="170" t="s">
        <v>320</v>
      </c>
      <c r="F2" s="170"/>
      <c r="G2" s="170"/>
      <c r="H2" s="170"/>
    </row>
    <row r="3" spans="1:8" hidden="1" x14ac:dyDescent="0.25">
      <c r="A3" s="96">
        <v>2</v>
      </c>
      <c r="B3" s="176" t="s">
        <v>400</v>
      </c>
      <c r="C3" s="176" t="s">
        <v>175</v>
      </c>
      <c r="D3" s="176" t="s">
        <v>127</v>
      </c>
      <c r="E3" s="176" t="s">
        <v>319</v>
      </c>
      <c r="F3" s="176"/>
      <c r="G3" s="176"/>
      <c r="H3" s="176"/>
    </row>
    <row r="4" spans="1:8" hidden="1" x14ac:dyDescent="0.25">
      <c r="A4" s="96">
        <v>3</v>
      </c>
      <c r="B4" s="176" t="s">
        <v>161</v>
      </c>
      <c r="C4" s="176" t="s">
        <v>180</v>
      </c>
      <c r="D4" s="176" t="s">
        <v>111</v>
      </c>
      <c r="E4" s="176" t="s">
        <v>304</v>
      </c>
      <c r="F4" s="176"/>
      <c r="G4" s="176"/>
      <c r="H4" s="176"/>
    </row>
    <row r="5" spans="1:8" hidden="1" x14ac:dyDescent="0.25">
      <c r="A5" s="96">
        <v>4</v>
      </c>
      <c r="B5" s="176" t="s">
        <v>161</v>
      </c>
      <c r="C5" s="176" t="s">
        <v>180</v>
      </c>
      <c r="D5" s="176" t="s">
        <v>111</v>
      </c>
      <c r="E5" s="176" t="s">
        <v>374</v>
      </c>
      <c r="F5" s="176"/>
      <c r="G5" s="176"/>
      <c r="H5" s="176"/>
    </row>
    <row r="6" spans="1:8" hidden="1" x14ac:dyDescent="0.25">
      <c r="A6" s="96">
        <v>5</v>
      </c>
      <c r="B6" s="176" t="s">
        <v>161</v>
      </c>
      <c r="C6" s="176" t="s">
        <v>180</v>
      </c>
      <c r="D6" s="176" t="s">
        <v>111</v>
      </c>
      <c r="E6" s="176" t="s">
        <v>370</v>
      </c>
      <c r="F6" s="176"/>
      <c r="G6" s="176"/>
      <c r="H6" s="176"/>
    </row>
    <row r="7" spans="1:8" hidden="1" x14ac:dyDescent="0.25">
      <c r="A7" s="96">
        <v>6</v>
      </c>
      <c r="B7" s="176" t="s">
        <v>161</v>
      </c>
      <c r="C7" s="176" t="s">
        <v>180</v>
      </c>
      <c r="D7" s="176" t="s">
        <v>111</v>
      </c>
      <c r="E7" s="176" t="s">
        <v>372</v>
      </c>
      <c r="F7" s="176"/>
      <c r="G7" s="176"/>
      <c r="H7" s="176"/>
    </row>
    <row r="8" spans="1:8" hidden="1" x14ac:dyDescent="0.25">
      <c r="A8" s="96">
        <v>7</v>
      </c>
      <c r="B8" s="176" t="s">
        <v>161</v>
      </c>
      <c r="C8" s="176" t="s">
        <v>180</v>
      </c>
      <c r="D8" s="176" t="s">
        <v>111</v>
      </c>
      <c r="E8" s="176" t="s">
        <v>376</v>
      </c>
      <c r="F8" s="176"/>
      <c r="G8" s="176"/>
      <c r="H8" s="176"/>
    </row>
    <row r="9" spans="1:8" hidden="1" x14ac:dyDescent="0.25">
      <c r="A9" s="96">
        <v>8</v>
      </c>
      <c r="B9" s="176" t="s">
        <v>161</v>
      </c>
      <c r="C9" s="176" t="s">
        <v>180</v>
      </c>
      <c r="D9" s="176" t="s">
        <v>190</v>
      </c>
      <c r="E9" s="176" t="s">
        <v>381</v>
      </c>
      <c r="F9" s="176"/>
      <c r="G9" s="176"/>
      <c r="H9" s="176"/>
    </row>
    <row r="10" spans="1:8" hidden="1" x14ac:dyDescent="0.25">
      <c r="A10" s="96">
        <v>9</v>
      </c>
      <c r="B10" s="176" t="s">
        <v>161</v>
      </c>
      <c r="C10" s="176" t="s">
        <v>180</v>
      </c>
      <c r="D10" s="176" t="s">
        <v>325</v>
      </c>
      <c r="E10" s="176" t="s">
        <v>397</v>
      </c>
      <c r="F10" s="176"/>
      <c r="G10" s="176"/>
      <c r="H10" s="176"/>
    </row>
    <row r="11" spans="1:8" hidden="1" x14ac:dyDescent="0.25">
      <c r="A11" s="96">
        <v>10</v>
      </c>
      <c r="B11" s="176" t="s">
        <v>161</v>
      </c>
      <c r="C11" s="176" t="s">
        <v>180</v>
      </c>
      <c r="D11" s="176" t="s">
        <v>325</v>
      </c>
      <c r="E11" s="176" t="s">
        <v>394</v>
      </c>
      <c r="F11" s="176"/>
      <c r="G11" s="176"/>
      <c r="H11" s="176"/>
    </row>
    <row r="12" spans="1:8" hidden="1" x14ac:dyDescent="0.25">
      <c r="A12" s="96">
        <v>11</v>
      </c>
      <c r="B12" s="176" t="s">
        <v>161</v>
      </c>
      <c r="C12" s="176" t="s">
        <v>180</v>
      </c>
      <c r="D12" s="176" t="s">
        <v>325</v>
      </c>
      <c r="E12" s="176" t="s">
        <v>387</v>
      </c>
      <c r="F12" s="176"/>
      <c r="G12" s="176"/>
      <c r="H12" s="176"/>
    </row>
    <row r="13" spans="1:8" hidden="1" x14ac:dyDescent="0.25">
      <c r="A13" s="96">
        <v>12</v>
      </c>
      <c r="B13" s="176" t="s">
        <v>161</v>
      </c>
      <c r="C13" s="176" t="s">
        <v>180</v>
      </c>
      <c r="D13" s="176" t="s">
        <v>325</v>
      </c>
      <c r="E13" s="176" t="s">
        <v>389</v>
      </c>
      <c r="F13" s="176"/>
      <c r="G13" s="176"/>
      <c r="H13" s="176"/>
    </row>
    <row r="14" spans="1:8" hidden="1" x14ac:dyDescent="0.25">
      <c r="A14" s="96">
        <v>13</v>
      </c>
      <c r="B14" s="176" t="s">
        <v>161</v>
      </c>
      <c r="C14" s="176" t="s">
        <v>180</v>
      </c>
      <c r="D14" s="176" t="s">
        <v>325</v>
      </c>
      <c r="E14" s="176" t="s">
        <v>392</v>
      </c>
      <c r="F14" s="176"/>
      <c r="G14" s="176"/>
      <c r="H14" s="176"/>
    </row>
    <row r="15" spans="1:8" hidden="1" x14ac:dyDescent="0.25">
      <c r="A15" s="96">
        <v>14</v>
      </c>
      <c r="B15" s="176" t="s">
        <v>161</v>
      </c>
      <c r="C15" s="176" t="s">
        <v>175</v>
      </c>
      <c r="D15" s="176" t="s">
        <v>111</v>
      </c>
      <c r="E15" s="176" t="s">
        <v>287</v>
      </c>
      <c r="F15" s="176"/>
      <c r="G15" s="176"/>
      <c r="H15" s="176"/>
    </row>
    <row r="16" spans="1:8" hidden="1" x14ac:dyDescent="0.25">
      <c r="A16" s="96">
        <v>15</v>
      </c>
      <c r="B16" s="176" t="s">
        <v>161</v>
      </c>
      <c r="C16" s="176" t="s">
        <v>175</v>
      </c>
      <c r="D16" s="176" t="s">
        <v>174</v>
      </c>
      <c r="E16" s="176" t="s">
        <v>294</v>
      </c>
      <c r="F16" s="176"/>
      <c r="G16" s="176"/>
      <c r="H16" s="176"/>
    </row>
    <row r="17" spans="1:8" hidden="1" x14ac:dyDescent="0.25">
      <c r="A17" s="96">
        <v>16</v>
      </c>
      <c r="B17" s="176" t="s">
        <v>161</v>
      </c>
      <c r="C17" s="176" t="s">
        <v>175</v>
      </c>
      <c r="D17" s="176" t="s">
        <v>174</v>
      </c>
      <c r="E17" s="176" t="s">
        <v>173</v>
      </c>
      <c r="F17" s="176"/>
      <c r="G17" s="176"/>
      <c r="H17" s="176"/>
    </row>
    <row r="18" spans="1:8" hidden="1" x14ac:dyDescent="0.25">
      <c r="A18" s="96">
        <v>17</v>
      </c>
      <c r="B18" s="176" t="s">
        <v>161</v>
      </c>
      <c r="C18" s="176" t="s">
        <v>175</v>
      </c>
      <c r="D18" s="176" t="s">
        <v>174</v>
      </c>
      <c r="E18" s="176" t="s">
        <v>290</v>
      </c>
      <c r="F18" s="176"/>
      <c r="G18" s="176"/>
      <c r="H18" s="176"/>
    </row>
    <row r="19" spans="1:8" hidden="1" x14ac:dyDescent="0.25">
      <c r="A19" s="96">
        <v>18</v>
      </c>
      <c r="B19" s="176" t="s">
        <v>161</v>
      </c>
      <c r="C19" s="176" t="s">
        <v>175</v>
      </c>
      <c r="D19" s="176" t="s">
        <v>174</v>
      </c>
      <c r="E19" s="176" t="s">
        <v>171</v>
      </c>
      <c r="F19" s="176"/>
      <c r="G19" s="176"/>
      <c r="H19" s="176"/>
    </row>
    <row r="20" spans="1:8" hidden="1" x14ac:dyDescent="0.25">
      <c r="A20" s="96">
        <v>19</v>
      </c>
      <c r="B20" s="176" t="s">
        <v>161</v>
      </c>
      <c r="C20" s="176" t="s">
        <v>175</v>
      </c>
      <c r="D20" s="176" t="s">
        <v>190</v>
      </c>
      <c r="E20" s="176" t="s">
        <v>316</v>
      </c>
      <c r="F20" s="176"/>
      <c r="G20" s="176"/>
      <c r="H20" s="176"/>
    </row>
    <row r="21" spans="1:8" hidden="1" x14ac:dyDescent="0.25">
      <c r="A21" s="96">
        <v>20</v>
      </c>
      <c r="B21" s="176" t="s">
        <v>161</v>
      </c>
      <c r="C21" s="176" t="s">
        <v>175</v>
      </c>
      <c r="D21" s="176" t="s">
        <v>126</v>
      </c>
      <c r="E21" s="176" t="s">
        <v>172</v>
      </c>
      <c r="F21" s="176"/>
      <c r="G21" s="176"/>
      <c r="H21" s="176"/>
    </row>
    <row r="22" spans="1:8" hidden="1" x14ac:dyDescent="0.25">
      <c r="A22" s="96">
        <v>21</v>
      </c>
      <c r="B22" s="176" t="s">
        <v>161</v>
      </c>
      <c r="C22" s="176" t="s">
        <v>175</v>
      </c>
      <c r="D22" s="176" t="s">
        <v>127</v>
      </c>
      <c r="E22" s="176" t="s">
        <v>317</v>
      </c>
      <c r="F22" s="176"/>
      <c r="G22" s="176"/>
      <c r="H22" s="176"/>
    </row>
    <row r="23" spans="1:8" hidden="1" x14ac:dyDescent="0.25">
      <c r="A23" s="96">
        <v>22</v>
      </c>
      <c r="B23" s="176" t="s">
        <v>162</v>
      </c>
      <c r="C23" s="176" t="s">
        <v>180</v>
      </c>
      <c r="D23" s="176" t="s">
        <v>190</v>
      </c>
      <c r="E23" s="176" t="s">
        <v>285</v>
      </c>
      <c r="F23" s="176"/>
      <c r="G23" s="176"/>
      <c r="H23" s="176"/>
    </row>
    <row r="24" spans="1:8" hidden="1" x14ac:dyDescent="0.25">
      <c r="A24" s="96">
        <v>23</v>
      </c>
      <c r="B24" s="176" t="s">
        <v>162</v>
      </c>
      <c r="C24" s="176" t="s">
        <v>180</v>
      </c>
      <c r="D24" s="176" t="s">
        <v>112</v>
      </c>
      <c r="E24" s="176" t="s">
        <v>276</v>
      </c>
      <c r="F24" s="176"/>
      <c r="G24" s="176"/>
      <c r="H24" s="176"/>
    </row>
    <row r="25" spans="1:8" hidden="1" x14ac:dyDescent="0.25">
      <c r="A25" s="96">
        <v>24</v>
      </c>
      <c r="B25" s="176" t="s">
        <v>162</v>
      </c>
      <c r="C25" s="176" t="s">
        <v>180</v>
      </c>
      <c r="D25" s="176" t="s">
        <v>103</v>
      </c>
      <c r="E25" s="176" t="s">
        <v>283</v>
      </c>
      <c r="F25" s="176"/>
      <c r="G25" s="176"/>
      <c r="H25" s="176"/>
    </row>
    <row r="26" spans="1:8" hidden="1" x14ac:dyDescent="0.25">
      <c r="A26" s="96">
        <v>25</v>
      </c>
      <c r="B26" s="176" t="s">
        <v>162</v>
      </c>
      <c r="C26" s="176" t="s">
        <v>180</v>
      </c>
      <c r="D26" s="176" t="s">
        <v>125</v>
      </c>
      <c r="E26" s="176" t="s">
        <v>259</v>
      </c>
      <c r="F26" s="176"/>
      <c r="G26" s="176"/>
      <c r="H26" s="176"/>
    </row>
    <row r="27" spans="1:8" hidden="1" x14ac:dyDescent="0.25">
      <c r="A27" s="96">
        <v>26</v>
      </c>
      <c r="B27" s="176" t="s">
        <v>162</v>
      </c>
      <c r="C27" s="176" t="s">
        <v>180</v>
      </c>
      <c r="D27" s="176" t="s">
        <v>125</v>
      </c>
      <c r="E27" s="176" t="s">
        <v>261</v>
      </c>
      <c r="F27" s="176"/>
      <c r="G27" s="176"/>
      <c r="H27" s="176"/>
    </row>
    <row r="28" spans="1:8" hidden="1" x14ac:dyDescent="0.25">
      <c r="A28" s="96">
        <v>27</v>
      </c>
      <c r="B28" s="176" t="s">
        <v>162</v>
      </c>
      <c r="C28" s="176" t="s">
        <v>180</v>
      </c>
      <c r="D28" s="176" t="s">
        <v>125</v>
      </c>
      <c r="E28" s="176" t="s">
        <v>280</v>
      </c>
      <c r="F28" s="176"/>
      <c r="G28" s="176"/>
      <c r="H28" s="176"/>
    </row>
    <row r="29" spans="1:8" hidden="1" x14ac:dyDescent="0.25">
      <c r="A29" s="96">
        <v>28</v>
      </c>
      <c r="B29" s="176" t="s">
        <v>162</v>
      </c>
      <c r="C29" s="176" t="s">
        <v>180</v>
      </c>
      <c r="D29" s="176" t="s">
        <v>125</v>
      </c>
      <c r="E29" s="176" t="s">
        <v>333</v>
      </c>
      <c r="F29" s="176"/>
      <c r="G29" s="176"/>
      <c r="H29" s="176"/>
    </row>
    <row r="30" spans="1:8" hidden="1" x14ac:dyDescent="0.25">
      <c r="A30" s="96">
        <v>29</v>
      </c>
      <c r="B30" s="176" t="s">
        <v>162</v>
      </c>
      <c r="C30" s="176" t="s">
        <v>175</v>
      </c>
      <c r="D30" s="176" t="s">
        <v>117</v>
      </c>
      <c r="E30" s="176" t="s">
        <v>353</v>
      </c>
      <c r="F30" s="176"/>
      <c r="G30" s="176"/>
      <c r="H30" s="176"/>
    </row>
    <row r="31" spans="1:8" hidden="1" x14ac:dyDescent="0.25">
      <c r="A31" s="96">
        <v>30</v>
      </c>
      <c r="B31" s="176" t="s">
        <v>162</v>
      </c>
      <c r="C31" s="176" t="s">
        <v>175</v>
      </c>
      <c r="D31" s="176" t="s">
        <v>117</v>
      </c>
      <c r="E31" s="176" t="s">
        <v>257</v>
      </c>
      <c r="F31" s="176"/>
      <c r="G31" s="176"/>
      <c r="H31" s="176"/>
    </row>
    <row r="32" spans="1:8" hidden="1" x14ac:dyDescent="0.25">
      <c r="A32" s="96">
        <v>31</v>
      </c>
      <c r="B32" s="176" t="s">
        <v>162</v>
      </c>
      <c r="C32" s="176" t="s">
        <v>175</v>
      </c>
      <c r="D32" s="176" t="s">
        <v>117</v>
      </c>
      <c r="E32" s="176" t="s">
        <v>343</v>
      </c>
      <c r="F32" s="176"/>
      <c r="G32" s="176"/>
      <c r="H32" s="176"/>
    </row>
    <row r="33" spans="1:8" hidden="1" x14ac:dyDescent="0.25">
      <c r="A33" s="96">
        <v>32</v>
      </c>
      <c r="B33" s="176" t="s">
        <v>162</v>
      </c>
      <c r="C33" s="176" t="s">
        <v>175</v>
      </c>
      <c r="D33" s="176" t="s">
        <v>117</v>
      </c>
      <c r="E33" s="176" t="s">
        <v>357</v>
      </c>
      <c r="F33" s="176"/>
      <c r="G33" s="176"/>
      <c r="H33" s="176"/>
    </row>
    <row r="34" spans="1:8" hidden="1" x14ac:dyDescent="0.25">
      <c r="A34" s="96">
        <v>33</v>
      </c>
      <c r="B34" s="176" t="s">
        <v>162</v>
      </c>
      <c r="C34" s="176" t="s">
        <v>175</v>
      </c>
      <c r="D34" s="176" t="s">
        <v>117</v>
      </c>
      <c r="E34" s="176" t="s">
        <v>355</v>
      </c>
      <c r="F34" s="176"/>
      <c r="G34" s="176"/>
      <c r="H34" s="176"/>
    </row>
    <row r="35" spans="1:8" hidden="1" x14ac:dyDescent="0.25">
      <c r="A35" s="96">
        <v>34</v>
      </c>
      <c r="B35" s="176" t="s">
        <v>162</v>
      </c>
      <c r="C35" s="176" t="s">
        <v>175</v>
      </c>
      <c r="D35" s="176" t="s">
        <v>117</v>
      </c>
      <c r="E35" s="176" t="s">
        <v>351</v>
      </c>
      <c r="F35" s="176"/>
      <c r="G35" s="176"/>
      <c r="H35" s="176"/>
    </row>
    <row r="36" spans="1:8" hidden="1" x14ac:dyDescent="0.25">
      <c r="A36" s="96">
        <v>35</v>
      </c>
      <c r="B36" s="176" t="s">
        <v>162</v>
      </c>
      <c r="C36" s="176" t="s">
        <v>175</v>
      </c>
      <c r="D36" s="176" t="s">
        <v>107</v>
      </c>
      <c r="E36" s="176" t="s">
        <v>194</v>
      </c>
      <c r="F36" s="176"/>
      <c r="G36" s="176"/>
      <c r="H36" s="176"/>
    </row>
    <row r="37" spans="1:8" hidden="1" x14ac:dyDescent="0.25">
      <c r="A37" s="96">
        <v>36</v>
      </c>
      <c r="B37" s="176" t="s">
        <v>162</v>
      </c>
      <c r="C37" s="176" t="s">
        <v>175</v>
      </c>
      <c r="D37" s="176" t="s">
        <v>195</v>
      </c>
      <c r="E37" s="176" t="s">
        <v>196</v>
      </c>
      <c r="F37" s="176"/>
      <c r="G37" s="176"/>
      <c r="H37" s="176"/>
    </row>
    <row r="38" spans="1:8" hidden="1" x14ac:dyDescent="0.25">
      <c r="A38" s="96">
        <v>37</v>
      </c>
      <c r="B38" s="176" t="s">
        <v>162</v>
      </c>
      <c r="C38" s="176" t="s">
        <v>175</v>
      </c>
      <c r="D38" s="176" t="s">
        <v>195</v>
      </c>
      <c r="E38" s="176" t="s">
        <v>197</v>
      </c>
      <c r="F38" s="176"/>
      <c r="G38" s="176"/>
      <c r="H38" s="176"/>
    </row>
    <row r="39" spans="1:8" hidden="1" x14ac:dyDescent="0.25">
      <c r="A39" s="96">
        <v>38</v>
      </c>
      <c r="B39" s="176" t="s">
        <v>162</v>
      </c>
      <c r="C39" s="176" t="s">
        <v>175</v>
      </c>
      <c r="D39" s="176" t="s">
        <v>119</v>
      </c>
      <c r="E39" s="176" t="s">
        <v>271</v>
      </c>
      <c r="F39" s="176"/>
      <c r="G39" s="176"/>
      <c r="H39" s="176"/>
    </row>
    <row r="40" spans="1:8" hidden="1" x14ac:dyDescent="0.25">
      <c r="A40" s="96">
        <v>39</v>
      </c>
      <c r="B40" s="176" t="s">
        <v>162</v>
      </c>
      <c r="C40" s="176" t="s">
        <v>175</v>
      </c>
      <c r="D40" s="176" t="s">
        <v>112</v>
      </c>
      <c r="E40" s="176" t="s">
        <v>251</v>
      </c>
      <c r="F40" s="176"/>
      <c r="G40" s="176"/>
      <c r="H40" s="176"/>
    </row>
    <row r="41" spans="1:8" hidden="1" x14ac:dyDescent="0.25">
      <c r="A41" s="96">
        <v>40</v>
      </c>
      <c r="B41" s="176" t="s">
        <v>162</v>
      </c>
      <c r="C41" s="176" t="s">
        <v>175</v>
      </c>
      <c r="D41" s="176" t="s">
        <v>112</v>
      </c>
      <c r="E41" s="176" t="s">
        <v>274</v>
      </c>
      <c r="F41" s="176"/>
      <c r="G41" s="176"/>
      <c r="H41" s="176"/>
    </row>
    <row r="42" spans="1:8" hidden="1" x14ac:dyDescent="0.25">
      <c r="A42" s="96">
        <v>41</v>
      </c>
      <c r="B42" s="176" t="s">
        <v>162</v>
      </c>
      <c r="C42" s="176" t="s">
        <v>175</v>
      </c>
      <c r="D42" s="176" t="s">
        <v>112</v>
      </c>
      <c r="E42" s="176" t="s">
        <v>329</v>
      </c>
      <c r="F42" s="176"/>
      <c r="G42" s="176"/>
      <c r="H42" s="176"/>
    </row>
    <row r="43" spans="1:8" hidden="1" x14ac:dyDescent="0.25">
      <c r="A43" s="96">
        <v>42</v>
      </c>
      <c r="B43" s="176" t="s">
        <v>162</v>
      </c>
      <c r="C43" s="176" t="s">
        <v>175</v>
      </c>
      <c r="D43" s="176" t="s">
        <v>112</v>
      </c>
      <c r="E43" s="176" t="s">
        <v>348</v>
      </c>
      <c r="F43" s="176"/>
      <c r="G43" s="176"/>
      <c r="H43" s="176"/>
    </row>
    <row r="44" spans="1:8" hidden="1" x14ac:dyDescent="0.25">
      <c r="A44" s="96">
        <v>43</v>
      </c>
      <c r="B44" s="176" t="s">
        <v>162</v>
      </c>
      <c r="C44" s="176" t="s">
        <v>175</v>
      </c>
      <c r="D44" s="176" t="s">
        <v>112</v>
      </c>
      <c r="E44" s="176" t="s">
        <v>332</v>
      </c>
      <c r="F44" s="176"/>
      <c r="G44" s="176"/>
      <c r="H44" s="176"/>
    </row>
    <row r="45" spans="1:8" hidden="1" x14ac:dyDescent="0.25">
      <c r="A45" s="96">
        <v>44</v>
      </c>
      <c r="B45" s="176" t="s">
        <v>162</v>
      </c>
      <c r="C45" s="176" t="s">
        <v>175</v>
      </c>
      <c r="D45" s="176" t="s">
        <v>112</v>
      </c>
      <c r="E45" s="176" t="s">
        <v>255</v>
      </c>
      <c r="F45" s="176"/>
      <c r="G45" s="176"/>
      <c r="H45" s="176"/>
    </row>
    <row r="46" spans="1:8" hidden="1" x14ac:dyDescent="0.25">
      <c r="A46" s="96">
        <v>45</v>
      </c>
      <c r="B46" s="176" t="s">
        <v>162</v>
      </c>
      <c r="C46" s="176" t="s">
        <v>175</v>
      </c>
      <c r="D46" s="176" t="s">
        <v>120</v>
      </c>
      <c r="E46" s="176" t="s">
        <v>198</v>
      </c>
      <c r="F46" s="176"/>
      <c r="G46" s="176"/>
      <c r="H46" s="176"/>
    </row>
    <row r="47" spans="1:8" hidden="1" x14ac:dyDescent="0.25">
      <c r="A47" s="96">
        <v>46</v>
      </c>
      <c r="B47" s="176" t="s">
        <v>181</v>
      </c>
      <c r="C47" s="176" t="s">
        <v>180</v>
      </c>
      <c r="D47" s="176" t="s">
        <v>183</v>
      </c>
      <c r="E47" s="176" t="s">
        <v>187</v>
      </c>
      <c r="F47" s="176"/>
      <c r="G47" s="176"/>
      <c r="H47" s="176"/>
    </row>
    <row r="48" spans="1:8" hidden="1" x14ac:dyDescent="0.25">
      <c r="A48" s="96">
        <v>47</v>
      </c>
      <c r="B48" s="176" t="s">
        <v>181</v>
      </c>
      <c r="C48" s="176" t="s">
        <v>180</v>
      </c>
      <c r="D48" s="176" t="s">
        <v>183</v>
      </c>
      <c r="E48" s="176" t="s">
        <v>184</v>
      </c>
      <c r="F48" s="176"/>
      <c r="G48" s="176"/>
      <c r="H48" s="176"/>
    </row>
    <row r="49" spans="1:8" hidden="1" x14ac:dyDescent="0.25">
      <c r="A49" s="96">
        <v>48</v>
      </c>
      <c r="B49" s="176" t="s">
        <v>181</v>
      </c>
      <c r="C49" s="176" t="s">
        <v>180</v>
      </c>
      <c r="D49" s="176" t="s">
        <v>121</v>
      </c>
      <c r="E49" s="176" t="s">
        <v>338</v>
      </c>
      <c r="F49" s="176"/>
      <c r="G49" s="176"/>
      <c r="H49" s="176"/>
    </row>
    <row r="50" spans="1:8" hidden="1" x14ac:dyDescent="0.25">
      <c r="A50" s="96">
        <v>49</v>
      </c>
      <c r="B50" s="176" t="s">
        <v>181</v>
      </c>
      <c r="C50" s="176" t="s">
        <v>180</v>
      </c>
      <c r="D50" s="176" t="s">
        <v>123</v>
      </c>
      <c r="E50" s="176" t="s">
        <v>179</v>
      </c>
      <c r="F50" s="176"/>
      <c r="G50" s="176"/>
      <c r="H50" s="176"/>
    </row>
    <row r="51" spans="1:8" hidden="1" x14ac:dyDescent="0.25">
      <c r="A51" s="96">
        <v>50</v>
      </c>
      <c r="B51" s="176" t="s">
        <v>181</v>
      </c>
      <c r="C51" s="176" t="s">
        <v>180</v>
      </c>
      <c r="D51" s="176" t="s">
        <v>123</v>
      </c>
      <c r="E51" s="176" t="s">
        <v>177</v>
      </c>
      <c r="F51" s="176"/>
      <c r="G51" s="176"/>
      <c r="H51" s="176"/>
    </row>
    <row r="52" spans="1:8" hidden="1" x14ac:dyDescent="0.25">
      <c r="A52" s="96">
        <v>51</v>
      </c>
      <c r="B52" s="176" t="s">
        <v>181</v>
      </c>
      <c r="C52" s="176" t="s">
        <v>180</v>
      </c>
      <c r="D52" s="176" t="s">
        <v>125</v>
      </c>
      <c r="E52" s="176" t="s">
        <v>384</v>
      </c>
      <c r="F52" s="176"/>
      <c r="G52" s="176"/>
      <c r="H52" s="176"/>
    </row>
    <row r="53" spans="1:8" hidden="1" x14ac:dyDescent="0.25">
      <c r="A53" s="96">
        <v>52</v>
      </c>
      <c r="B53" s="176" t="s">
        <v>181</v>
      </c>
      <c r="C53" s="176" t="s">
        <v>175</v>
      </c>
      <c r="D53" s="176" t="s">
        <v>183</v>
      </c>
      <c r="E53" s="176" t="s">
        <v>186</v>
      </c>
      <c r="F53" s="176"/>
      <c r="G53" s="176"/>
      <c r="H53" s="176"/>
    </row>
    <row r="54" spans="1:8" hidden="1" x14ac:dyDescent="0.25">
      <c r="A54" s="96">
        <v>53</v>
      </c>
      <c r="B54" s="176" t="s">
        <v>181</v>
      </c>
      <c r="C54" s="176" t="s">
        <v>175</v>
      </c>
      <c r="D54" s="176" t="s">
        <v>190</v>
      </c>
      <c r="E54" s="176" t="s">
        <v>299</v>
      </c>
      <c r="F54" s="176"/>
      <c r="G54" s="176"/>
      <c r="H54" s="176"/>
    </row>
    <row r="55" spans="1:8" hidden="1" x14ac:dyDescent="0.25">
      <c r="A55" s="96">
        <v>54</v>
      </c>
      <c r="B55" s="176" t="s">
        <v>181</v>
      </c>
      <c r="C55" s="176" t="s">
        <v>175</v>
      </c>
      <c r="D55" s="176" t="s">
        <v>124</v>
      </c>
      <c r="E55" s="176" t="s">
        <v>182</v>
      </c>
      <c r="F55" s="176"/>
      <c r="G55" s="176"/>
      <c r="H55" s="176"/>
    </row>
    <row r="56" spans="1:8" hidden="1" x14ac:dyDescent="0.25">
      <c r="A56" s="96">
        <v>55</v>
      </c>
      <c r="B56" s="176" t="s">
        <v>163</v>
      </c>
      <c r="C56" s="176" t="s">
        <v>180</v>
      </c>
      <c r="D56" s="176" t="s">
        <v>174</v>
      </c>
      <c r="E56" s="176" t="s">
        <v>189</v>
      </c>
      <c r="F56" s="176"/>
      <c r="G56" s="176"/>
      <c r="H56" s="176"/>
    </row>
    <row r="57" spans="1:8" hidden="1" x14ac:dyDescent="0.25">
      <c r="A57" s="96">
        <v>56</v>
      </c>
      <c r="B57" s="176" t="s">
        <v>163</v>
      </c>
      <c r="C57" s="176" t="s">
        <v>180</v>
      </c>
      <c r="D57" s="176" t="s">
        <v>174</v>
      </c>
      <c r="E57" s="176" t="s">
        <v>193</v>
      </c>
      <c r="F57" s="176"/>
      <c r="G57" s="176"/>
      <c r="H57" s="176"/>
    </row>
    <row r="58" spans="1:8" hidden="1" x14ac:dyDescent="0.25">
      <c r="A58" s="96">
        <v>57</v>
      </c>
      <c r="B58" s="176" t="s">
        <v>163</v>
      </c>
      <c r="C58" s="176" t="s">
        <v>180</v>
      </c>
      <c r="D58" s="176" t="s">
        <v>190</v>
      </c>
      <c r="E58" s="176" t="s">
        <v>191</v>
      </c>
      <c r="F58" s="176"/>
      <c r="G58" s="176"/>
      <c r="H58" s="176"/>
    </row>
    <row r="59" spans="1:8" hidden="1" x14ac:dyDescent="0.25">
      <c r="A59" s="96">
        <v>58</v>
      </c>
      <c r="B59" s="176" t="s">
        <v>163</v>
      </c>
      <c r="C59" s="176" t="s">
        <v>175</v>
      </c>
      <c r="D59" s="176" t="s">
        <v>111</v>
      </c>
      <c r="E59" s="176" t="s">
        <v>192</v>
      </c>
      <c r="F59" s="176"/>
      <c r="G59" s="176"/>
      <c r="H59" s="176"/>
    </row>
    <row r="60" spans="1:8" hidden="1" x14ac:dyDescent="0.25">
      <c r="A60" s="96">
        <v>59</v>
      </c>
      <c r="B60" s="176" t="s">
        <v>16</v>
      </c>
      <c r="C60" s="176" t="s">
        <v>175</v>
      </c>
      <c r="D60" s="176" t="s">
        <v>112</v>
      </c>
      <c r="E60" s="176" t="s">
        <v>328</v>
      </c>
      <c r="F60" s="176"/>
      <c r="G60" s="176"/>
      <c r="H60" s="176"/>
    </row>
    <row r="61" spans="1:8" hidden="1" x14ac:dyDescent="0.25">
      <c r="A61" s="96">
        <v>60</v>
      </c>
      <c r="B61" s="176" t="s">
        <v>16</v>
      </c>
      <c r="C61" s="176" t="s">
        <v>175</v>
      </c>
      <c r="D61" s="176" t="s">
        <v>112</v>
      </c>
      <c r="E61" s="176" t="s">
        <v>331</v>
      </c>
      <c r="F61" s="176"/>
      <c r="G61" s="176"/>
      <c r="H61" s="176"/>
    </row>
    <row r="62" spans="1:8" hidden="1" x14ac:dyDescent="0.25">
      <c r="A62" s="96">
        <v>61</v>
      </c>
      <c r="B62" s="176" t="s">
        <v>16</v>
      </c>
      <c r="C62" s="176" t="s">
        <v>175</v>
      </c>
      <c r="D62" s="176" t="s">
        <v>112</v>
      </c>
      <c r="E62" s="176" t="s">
        <v>330</v>
      </c>
      <c r="F62" s="176"/>
      <c r="G62" s="176"/>
      <c r="H62" s="176"/>
    </row>
    <row r="63" spans="1:8" x14ac:dyDescent="0.25">
      <c r="A63" s="96">
        <v>62</v>
      </c>
      <c r="B63" s="176" t="s">
        <v>131</v>
      </c>
      <c r="C63" s="176" t="s">
        <v>180</v>
      </c>
      <c r="D63" s="176" t="s">
        <v>111</v>
      </c>
      <c r="E63" s="176" t="s">
        <v>365</v>
      </c>
      <c r="F63" s="176" t="s">
        <v>403</v>
      </c>
      <c r="G63" s="176"/>
      <c r="H63" s="176"/>
    </row>
    <row r="64" spans="1:8" hidden="1" x14ac:dyDescent="0.25">
      <c r="A64" s="96">
        <v>63</v>
      </c>
      <c r="B64" s="176" t="s">
        <v>163</v>
      </c>
      <c r="C64" s="176" t="s">
        <v>180</v>
      </c>
      <c r="D64" s="176" t="s">
        <v>335</v>
      </c>
      <c r="E64" s="176" t="s">
        <v>336</v>
      </c>
      <c r="F64" s="176"/>
      <c r="G64" s="176"/>
      <c r="H64" s="176"/>
    </row>
    <row r="65" spans="1:8" x14ac:dyDescent="0.25">
      <c r="A65" s="171">
        <v>64</v>
      </c>
      <c r="B65" s="173" t="s">
        <v>131</v>
      </c>
      <c r="C65" s="173" t="s">
        <v>175</v>
      </c>
      <c r="D65" s="173" t="s">
        <v>190</v>
      </c>
      <c r="E65" s="173" t="s">
        <v>312</v>
      </c>
      <c r="F65" s="173" t="s">
        <v>403</v>
      </c>
      <c r="G65" s="173"/>
      <c r="H65" s="173"/>
    </row>
  </sheetData>
  <autoFilter ref="A1:H65" xr:uid="{00000000-0009-0000-0000-000001000000}">
    <filterColumn colId="1">
      <filters>
        <filter val="SCM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L118"/>
  <sheetViews>
    <sheetView showGridLines="0" zoomScale="93" zoomScaleNormal="93" workbookViewId="0">
      <pane ySplit="6" topLeftCell="A80" activePane="bottomLeft" state="frozen"/>
      <selection activeCell="F19" sqref="F19"/>
      <selection pane="bottomLeft" activeCell="F19" sqref="F19"/>
    </sheetView>
  </sheetViews>
  <sheetFormatPr defaultColWidth="9.140625" defaultRowHeight="15" x14ac:dyDescent="0.25"/>
  <cols>
    <col min="1" max="1" width="3.42578125" style="160" customWidth="1"/>
    <col min="2" max="2" width="24.42578125" style="160" customWidth="1"/>
    <col min="3" max="3" width="46.28515625" style="85" customWidth="1"/>
    <col min="4" max="4" width="27.85546875" style="161" customWidth="1"/>
    <col min="5" max="5" width="62.28515625" style="162" customWidth="1"/>
    <col min="6" max="6" width="5.85546875" style="160" customWidth="1"/>
    <col min="7" max="7" width="6.42578125" style="160" customWidth="1"/>
    <col min="8" max="11" width="5.7109375" style="160" customWidth="1"/>
    <col min="12" max="12" width="9.85546875" style="85" customWidth="1"/>
    <col min="13" max="16384" width="9.140625" style="85"/>
  </cols>
  <sheetData>
    <row r="1" spans="1:12" s="99" customFormat="1" ht="18.75" x14ac:dyDescent="0.3">
      <c r="A1" s="97"/>
      <c r="B1" s="97"/>
      <c r="C1" s="98"/>
      <c r="D1" s="97" t="s">
        <v>199</v>
      </c>
      <c r="E1" s="98"/>
      <c r="F1" s="97"/>
      <c r="G1" s="97"/>
      <c r="H1" s="97"/>
      <c r="I1" s="97"/>
      <c r="J1" s="97"/>
      <c r="K1" s="97"/>
      <c r="L1" s="98"/>
    </row>
    <row r="2" spans="1:12" s="99" customFormat="1" ht="18.75" x14ac:dyDescent="0.3">
      <c r="A2" s="97"/>
      <c r="B2" s="97"/>
      <c r="C2" s="98"/>
      <c r="D2" s="97" t="s">
        <v>200</v>
      </c>
      <c r="E2" s="98"/>
      <c r="F2" s="97"/>
      <c r="G2" s="97"/>
      <c r="H2" s="97"/>
      <c r="I2" s="97"/>
      <c r="J2" s="97"/>
      <c r="K2" s="97"/>
      <c r="L2" s="98"/>
    </row>
    <row r="3" spans="1:12" s="99" customFormat="1" ht="18.75" x14ac:dyDescent="0.3">
      <c r="A3" s="97"/>
      <c r="B3" s="97"/>
      <c r="C3" s="98"/>
      <c r="D3" s="97">
        <v>2023</v>
      </c>
      <c r="E3" s="98"/>
      <c r="F3" s="97"/>
      <c r="G3" s="97"/>
      <c r="H3" s="97"/>
      <c r="I3" s="97"/>
      <c r="J3" s="97"/>
      <c r="K3" s="97"/>
      <c r="L3" s="98"/>
    </row>
    <row r="5" spans="1:12" customFormat="1" x14ac:dyDescent="0.25">
      <c r="A5" s="1"/>
      <c r="B5" s="1"/>
      <c r="C5" s="2"/>
      <c r="D5" s="100"/>
      <c r="E5" s="100"/>
      <c r="F5" s="457" t="s">
        <v>0</v>
      </c>
      <c r="G5" s="458"/>
      <c r="H5" s="457" t="s">
        <v>1</v>
      </c>
      <c r="I5" s="459"/>
      <c r="J5" s="459"/>
      <c r="K5" s="458"/>
    </row>
    <row r="6" spans="1:12" customFormat="1" x14ac:dyDescent="0.25">
      <c r="A6" s="4" t="s">
        <v>201</v>
      </c>
      <c r="B6" s="4" t="s">
        <v>2</v>
      </c>
      <c r="C6" s="5" t="s">
        <v>3</v>
      </c>
      <c r="D6" s="6" t="s">
        <v>4</v>
      </c>
      <c r="E6" s="6" t="s">
        <v>202</v>
      </c>
      <c r="F6" s="7" t="s">
        <v>5</v>
      </c>
      <c r="G6" s="7" t="s">
        <v>6</v>
      </c>
      <c r="H6" s="101" t="s">
        <v>7</v>
      </c>
      <c r="I6" s="101" t="s">
        <v>8</v>
      </c>
      <c r="J6" s="101" t="s">
        <v>9</v>
      </c>
      <c r="K6" s="101" t="s">
        <v>10</v>
      </c>
    </row>
    <row r="7" spans="1:12" s="106" customFormat="1" ht="18" customHeight="1" x14ac:dyDescent="0.25">
      <c r="A7" s="102">
        <v>1</v>
      </c>
      <c r="B7" s="103" t="s">
        <v>203</v>
      </c>
      <c r="C7" s="104" t="s">
        <v>204</v>
      </c>
      <c r="D7" s="89" t="s">
        <v>174</v>
      </c>
      <c r="E7" s="91" t="s">
        <v>171</v>
      </c>
      <c r="F7" s="105"/>
      <c r="G7" s="105">
        <v>1</v>
      </c>
      <c r="H7" s="105"/>
      <c r="I7" s="105"/>
      <c r="J7" s="105"/>
      <c r="K7" s="105">
        <v>1</v>
      </c>
    </row>
    <row r="8" spans="1:12" s="106" customFormat="1" ht="30" x14ac:dyDescent="0.25">
      <c r="A8" s="107"/>
      <c r="B8" s="108"/>
      <c r="C8" s="109" t="s">
        <v>205</v>
      </c>
      <c r="D8" s="89" t="s">
        <v>126</v>
      </c>
      <c r="E8" s="91" t="s">
        <v>172</v>
      </c>
      <c r="F8" s="105"/>
      <c r="G8" s="105">
        <v>1</v>
      </c>
      <c r="H8" s="105"/>
      <c r="I8" s="105"/>
      <c r="J8" s="105">
        <v>1</v>
      </c>
      <c r="K8" s="105"/>
    </row>
    <row r="9" spans="1:12" s="106" customFormat="1" x14ac:dyDescent="0.25">
      <c r="A9" s="110"/>
      <c r="B9" s="111"/>
      <c r="C9" s="112" t="s">
        <v>206</v>
      </c>
      <c r="D9" s="89" t="s">
        <v>174</v>
      </c>
      <c r="E9" s="91" t="s">
        <v>173</v>
      </c>
      <c r="F9" s="113"/>
      <c r="G9" s="113">
        <v>1</v>
      </c>
      <c r="H9" s="113"/>
      <c r="I9" s="113"/>
      <c r="J9" s="113"/>
      <c r="K9" s="113">
        <v>1</v>
      </c>
    </row>
    <row r="10" spans="1:12" s="106" customFormat="1" x14ac:dyDescent="0.25">
      <c r="A10" s="107">
        <v>2</v>
      </c>
      <c r="B10" s="102" t="s">
        <v>207</v>
      </c>
      <c r="C10" s="114" t="s">
        <v>176</v>
      </c>
      <c r="D10" s="89" t="s">
        <v>123</v>
      </c>
      <c r="E10" s="92" t="s">
        <v>177</v>
      </c>
      <c r="F10" s="113"/>
      <c r="G10" s="113">
        <v>1</v>
      </c>
      <c r="H10" s="113"/>
      <c r="I10" s="113"/>
      <c r="J10" s="113"/>
      <c r="K10" s="113">
        <v>1</v>
      </c>
    </row>
    <row r="11" spans="1:12" s="106" customFormat="1" ht="30" x14ac:dyDescent="0.25">
      <c r="A11" s="107"/>
      <c r="B11" s="107"/>
      <c r="C11" s="114" t="s">
        <v>178</v>
      </c>
      <c r="D11" s="89" t="s">
        <v>123</v>
      </c>
      <c r="E11" s="92" t="s">
        <v>179</v>
      </c>
      <c r="F11" s="113"/>
      <c r="G11" s="113">
        <v>1</v>
      </c>
      <c r="H11" s="113"/>
      <c r="I11" s="113"/>
      <c r="J11" s="113"/>
      <c r="K11" s="113">
        <v>1</v>
      </c>
    </row>
    <row r="12" spans="1:12" s="106" customFormat="1" ht="30" x14ac:dyDescent="0.25">
      <c r="A12" s="107"/>
      <c r="B12" s="107"/>
      <c r="C12" s="114" t="s">
        <v>208</v>
      </c>
      <c r="D12" s="89" t="s">
        <v>123</v>
      </c>
      <c r="E12" s="115" t="s">
        <v>209</v>
      </c>
      <c r="F12" s="113"/>
      <c r="G12" s="113">
        <v>1</v>
      </c>
      <c r="H12" s="113"/>
      <c r="I12" s="113"/>
      <c r="J12" s="113"/>
      <c r="K12" s="113">
        <v>1</v>
      </c>
    </row>
    <row r="13" spans="1:12" s="106" customFormat="1" ht="30" x14ac:dyDescent="0.25">
      <c r="A13" s="110"/>
      <c r="B13" s="110"/>
      <c r="C13" s="114" t="s">
        <v>210</v>
      </c>
      <c r="D13" s="89" t="s">
        <v>123</v>
      </c>
      <c r="E13" s="116" t="s">
        <v>211</v>
      </c>
      <c r="F13" s="113"/>
      <c r="G13" s="113">
        <v>1</v>
      </c>
      <c r="H13" s="113"/>
      <c r="I13" s="113"/>
      <c r="J13" s="113"/>
      <c r="K13" s="113">
        <v>1</v>
      </c>
    </row>
    <row r="14" spans="1:12" s="106" customFormat="1" ht="45" x14ac:dyDescent="0.25">
      <c r="A14" s="102">
        <v>3</v>
      </c>
      <c r="B14" s="103" t="s">
        <v>212</v>
      </c>
      <c r="C14" s="109" t="s">
        <v>213</v>
      </c>
      <c r="D14" s="89" t="s">
        <v>214</v>
      </c>
      <c r="E14" s="90" t="s">
        <v>215</v>
      </c>
      <c r="F14" s="105"/>
      <c r="G14" s="105">
        <v>1</v>
      </c>
      <c r="H14" s="105"/>
      <c r="I14" s="105"/>
      <c r="J14" s="105">
        <v>1</v>
      </c>
      <c r="K14" s="105"/>
    </row>
    <row r="15" spans="1:12" s="106" customFormat="1" ht="45" x14ac:dyDescent="0.25">
      <c r="A15" s="107"/>
      <c r="B15" s="108"/>
      <c r="C15" s="117" t="s">
        <v>216</v>
      </c>
      <c r="D15" s="89" t="s">
        <v>214</v>
      </c>
      <c r="E15" s="90" t="s">
        <v>217</v>
      </c>
      <c r="F15" s="105"/>
      <c r="G15" s="105">
        <v>1</v>
      </c>
      <c r="H15" s="105"/>
      <c r="I15" s="105"/>
      <c r="J15" s="105">
        <v>1</v>
      </c>
      <c r="K15" s="105"/>
    </row>
    <row r="16" spans="1:12" s="106" customFormat="1" ht="45" x14ac:dyDescent="0.25">
      <c r="A16" s="107"/>
      <c r="B16" s="108"/>
      <c r="C16" s="118" t="s">
        <v>218</v>
      </c>
      <c r="D16" s="89" t="s">
        <v>115</v>
      </c>
      <c r="E16" s="90" t="s">
        <v>219</v>
      </c>
      <c r="F16" s="105"/>
      <c r="G16" s="105">
        <v>1</v>
      </c>
      <c r="H16" s="105"/>
      <c r="I16" s="105"/>
      <c r="J16" s="105">
        <v>1</v>
      </c>
      <c r="K16" s="105"/>
    </row>
    <row r="17" spans="1:11" s="106" customFormat="1" ht="45" x14ac:dyDescent="0.25">
      <c r="A17" s="107"/>
      <c r="B17" s="108"/>
      <c r="C17" s="109" t="s">
        <v>220</v>
      </c>
      <c r="D17" s="89" t="s">
        <v>122</v>
      </c>
      <c r="E17" s="90" t="s">
        <v>221</v>
      </c>
      <c r="F17" s="105"/>
      <c r="G17" s="105">
        <v>1</v>
      </c>
      <c r="H17" s="105"/>
      <c r="I17" s="105"/>
      <c r="J17" s="105">
        <v>1</v>
      </c>
      <c r="K17" s="105"/>
    </row>
    <row r="18" spans="1:11" s="106" customFormat="1" ht="45" x14ac:dyDescent="0.25">
      <c r="A18" s="107"/>
      <c r="B18" s="108"/>
      <c r="C18" s="118" t="s">
        <v>222</v>
      </c>
      <c r="D18" s="89" t="s">
        <v>190</v>
      </c>
      <c r="E18" s="90" t="s">
        <v>223</v>
      </c>
      <c r="F18" s="105"/>
      <c r="G18" s="105">
        <v>1</v>
      </c>
      <c r="H18" s="105"/>
      <c r="I18" s="105"/>
      <c r="J18" s="105">
        <v>1</v>
      </c>
      <c r="K18" s="105"/>
    </row>
    <row r="19" spans="1:11" s="106" customFormat="1" ht="19.5" customHeight="1" x14ac:dyDescent="0.25">
      <c r="A19" s="107"/>
      <c r="B19" s="108"/>
      <c r="C19" s="119" t="s">
        <v>224</v>
      </c>
      <c r="D19" s="90" t="s">
        <v>116</v>
      </c>
      <c r="E19" s="90" t="s">
        <v>225</v>
      </c>
      <c r="F19" s="120">
        <v>1</v>
      </c>
      <c r="G19" s="120"/>
      <c r="H19" s="120"/>
      <c r="I19" s="120">
        <v>1</v>
      </c>
      <c r="J19" s="121"/>
      <c r="K19" s="121"/>
    </row>
    <row r="20" spans="1:11" s="106" customFormat="1" ht="19.5" customHeight="1" x14ac:dyDescent="0.25">
      <c r="A20" s="122"/>
      <c r="B20" s="123"/>
      <c r="C20" s="124" t="s">
        <v>226</v>
      </c>
      <c r="D20" s="90" t="s">
        <v>124</v>
      </c>
      <c r="E20" s="91" t="s">
        <v>182</v>
      </c>
      <c r="F20" s="121"/>
      <c r="G20" s="121">
        <v>1</v>
      </c>
      <c r="H20" s="121"/>
      <c r="I20" s="121"/>
      <c r="J20" s="121"/>
      <c r="K20" s="121">
        <v>1</v>
      </c>
    </row>
    <row r="21" spans="1:11" s="106" customFormat="1" ht="30" x14ac:dyDescent="0.25">
      <c r="A21" s="107"/>
      <c r="B21" s="108"/>
      <c r="C21" s="114" t="s">
        <v>227</v>
      </c>
      <c r="D21" s="90" t="s">
        <v>183</v>
      </c>
      <c r="E21" s="91" t="s">
        <v>184</v>
      </c>
      <c r="F21" s="113"/>
      <c r="G21" s="113">
        <v>1</v>
      </c>
      <c r="H21" s="113"/>
      <c r="I21" s="113"/>
      <c r="J21" s="113">
        <v>1</v>
      </c>
      <c r="K21" s="113"/>
    </row>
    <row r="22" spans="1:11" s="106" customFormat="1" x14ac:dyDescent="0.25">
      <c r="A22" s="107"/>
      <c r="B22" s="108"/>
      <c r="C22" s="114" t="s">
        <v>228</v>
      </c>
      <c r="D22" s="90" t="s">
        <v>185</v>
      </c>
      <c r="E22" s="91" t="s">
        <v>186</v>
      </c>
      <c r="F22" s="113">
        <v>1</v>
      </c>
      <c r="G22" s="113"/>
      <c r="H22" s="113">
        <v>1</v>
      </c>
      <c r="I22" s="113"/>
      <c r="J22" s="113"/>
      <c r="K22" s="113"/>
    </row>
    <row r="23" spans="1:11" s="106" customFormat="1" x14ac:dyDescent="0.25">
      <c r="A23" s="107"/>
      <c r="B23" s="108"/>
      <c r="C23" s="114" t="s">
        <v>229</v>
      </c>
      <c r="D23" s="90" t="s">
        <v>183</v>
      </c>
      <c r="E23" s="92" t="s">
        <v>187</v>
      </c>
      <c r="F23" s="113"/>
      <c r="G23" s="113">
        <v>1</v>
      </c>
      <c r="H23" s="113"/>
      <c r="I23" s="113"/>
      <c r="J23" s="105">
        <v>1</v>
      </c>
      <c r="K23" s="121"/>
    </row>
    <row r="24" spans="1:11" s="106" customFormat="1" ht="20.25" customHeight="1" x14ac:dyDescent="0.25">
      <c r="A24" s="102">
        <v>3</v>
      </c>
      <c r="B24" s="103" t="s">
        <v>230</v>
      </c>
      <c r="C24" s="125" t="s">
        <v>231</v>
      </c>
      <c r="D24" s="90" t="s">
        <v>190</v>
      </c>
      <c r="E24" s="90" t="s">
        <v>232</v>
      </c>
      <c r="F24" s="113"/>
      <c r="G24" s="113">
        <v>1</v>
      </c>
      <c r="H24" s="113"/>
      <c r="I24" s="113"/>
      <c r="J24" s="113"/>
      <c r="K24" s="113">
        <v>1</v>
      </c>
    </row>
    <row r="25" spans="1:11" s="106" customFormat="1" x14ac:dyDescent="0.25">
      <c r="A25" s="107"/>
      <c r="B25" s="108"/>
      <c r="C25" s="125" t="s">
        <v>233</v>
      </c>
      <c r="D25" s="90" t="s">
        <v>188</v>
      </c>
      <c r="E25" s="91" t="s">
        <v>189</v>
      </c>
      <c r="F25" s="113"/>
      <c r="G25" s="113">
        <v>1</v>
      </c>
      <c r="H25" s="113"/>
      <c r="I25" s="113"/>
      <c r="J25" s="113">
        <v>1</v>
      </c>
      <c r="K25" s="113"/>
    </row>
    <row r="26" spans="1:11" s="106" customFormat="1" x14ac:dyDescent="0.25">
      <c r="A26" s="107"/>
      <c r="B26" s="108"/>
      <c r="C26" s="119" t="s">
        <v>234</v>
      </c>
      <c r="D26" s="90" t="s">
        <v>190</v>
      </c>
      <c r="E26" s="91" t="s">
        <v>191</v>
      </c>
      <c r="F26" s="113"/>
      <c r="G26" s="113">
        <v>1</v>
      </c>
      <c r="H26" s="113"/>
      <c r="I26" s="113"/>
      <c r="J26" s="113"/>
      <c r="K26" s="113">
        <v>1</v>
      </c>
    </row>
    <row r="27" spans="1:11" s="106" customFormat="1" ht="30" x14ac:dyDescent="0.25">
      <c r="A27" s="107"/>
      <c r="B27" s="108"/>
      <c r="C27" s="126" t="s">
        <v>235</v>
      </c>
      <c r="D27" s="93" t="s">
        <v>111</v>
      </c>
      <c r="E27" s="91" t="s">
        <v>192</v>
      </c>
      <c r="F27" s="113">
        <v>1</v>
      </c>
      <c r="G27" s="113"/>
      <c r="H27" s="113"/>
      <c r="I27" s="113">
        <v>1</v>
      </c>
      <c r="J27" s="113"/>
      <c r="K27" s="113"/>
    </row>
    <row r="28" spans="1:11" s="106" customFormat="1" x14ac:dyDescent="0.25">
      <c r="A28" s="107"/>
      <c r="B28" s="108"/>
      <c r="C28" s="127"/>
      <c r="D28" s="94" t="s">
        <v>174</v>
      </c>
      <c r="E28" s="91" t="s">
        <v>193</v>
      </c>
      <c r="F28" s="113"/>
      <c r="G28" s="113">
        <v>1</v>
      </c>
      <c r="H28" s="113"/>
      <c r="I28" s="113"/>
      <c r="J28" s="113">
        <v>1</v>
      </c>
      <c r="K28" s="113"/>
    </row>
    <row r="29" spans="1:11" s="106" customFormat="1" ht="30" x14ac:dyDescent="0.25">
      <c r="A29" s="122"/>
      <c r="B29" s="128"/>
      <c r="C29" s="129" t="s">
        <v>236</v>
      </c>
      <c r="D29" s="90" t="s">
        <v>190</v>
      </c>
      <c r="E29" s="90" t="s">
        <v>237</v>
      </c>
      <c r="F29" s="121"/>
      <c r="G29" s="121">
        <v>1</v>
      </c>
      <c r="H29" s="121"/>
      <c r="I29" s="121"/>
      <c r="J29" s="121"/>
      <c r="K29" s="121">
        <v>1</v>
      </c>
    </row>
    <row r="30" spans="1:11" s="106" customFormat="1" ht="18.75" customHeight="1" x14ac:dyDescent="0.25">
      <c r="A30" s="102">
        <v>4</v>
      </c>
      <c r="B30" s="108" t="s">
        <v>238</v>
      </c>
      <c r="C30" s="130" t="s">
        <v>239</v>
      </c>
      <c r="D30" s="90"/>
      <c r="E30" s="89"/>
      <c r="F30" s="113"/>
      <c r="G30" s="113"/>
      <c r="H30" s="113"/>
      <c r="I30" s="113"/>
      <c r="J30" s="113"/>
      <c r="K30" s="113"/>
    </row>
    <row r="31" spans="1:11" s="106" customFormat="1" ht="30" x14ac:dyDescent="0.25">
      <c r="A31" s="107"/>
      <c r="B31" s="108"/>
      <c r="C31" s="131" t="s">
        <v>240</v>
      </c>
      <c r="D31" s="90" t="s">
        <v>120</v>
      </c>
      <c r="E31" s="132" t="s">
        <v>241</v>
      </c>
      <c r="F31" s="113">
        <v>1</v>
      </c>
      <c r="G31" s="113"/>
      <c r="H31" s="113">
        <v>1</v>
      </c>
      <c r="I31" s="113"/>
      <c r="J31" s="113"/>
      <c r="K31" s="113"/>
    </row>
    <row r="32" spans="1:11" s="106" customFormat="1" x14ac:dyDescent="0.25">
      <c r="A32" s="107"/>
      <c r="B32" s="108"/>
      <c r="C32" s="117" t="s">
        <v>242</v>
      </c>
      <c r="D32" s="90" t="s">
        <v>120</v>
      </c>
      <c r="E32" s="133" t="s">
        <v>243</v>
      </c>
      <c r="F32" s="113"/>
      <c r="G32" s="113">
        <v>1</v>
      </c>
      <c r="H32" s="113"/>
      <c r="I32" s="113"/>
      <c r="J32" s="113"/>
      <c r="K32" s="113">
        <v>1</v>
      </c>
    </row>
    <row r="33" spans="1:11" s="106" customFormat="1" x14ac:dyDescent="0.25">
      <c r="A33" s="107"/>
      <c r="B33" s="108"/>
      <c r="C33" s="117"/>
      <c r="D33" s="90"/>
      <c r="E33" s="90"/>
      <c r="F33" s="113"/>
      <c r="G33" s="113"/>
      <c r="H33" s="113"/>
      <c r="I33" s="113"/>
      <c r="J33" s="113"/>
      <c r="K33" s="113"/>
    </row>
    <row r="34" spans="1:11" s="106" customFormat="1" x14ac:dyDescent="0.25">
      <c r="A34" s="107"/>
      <c r="B34" s="108"/>
      <c r="C34" s="134" t="s">
        <v>244</v>
      </c>
      <c r="D34" s="90"/>
      <c r="E34" s="132"/>
      <c r="F34" s="113"/>
      <c r="G34" s="113"/>
      <c r="H34" s="113"/>
      <c r="I34" s="113"/>
      <c r="J34" s="113"/>
      <c r="K34" s="113"/>
    </row>
    <row r="35" spans="1:11" s="106" customFormat="1" x14ac:dyDescent="0.25">
      <c r="A35" s="107"/>
      <c r="B35" s="108"/>
      <c r="C35" s="131" t="s">
        <v>245</v>
      </c>
      <c r="D35" s="95" t="s">
        <v>107</v>
      </c>
      <c r="E35" s="92" t="s">
        <v>194</v>
      </c>
      <c r="F35" s="113">
        <v>1</v>
      </c>
      <c r="G35" s="113"/>
      <c r="H35" s="113"/>
      <c r="I35" s="113">
        <v>1</v>
      </c>
      <c r="J35" s="113"/>
      <c r="K35" s="113"/>
    </row>
    <row r="36" spans="1:11" s="106" customFormat="1" ht="30" x14ac:dyDescent="0.25">
      <c r="A36" s="107"/>
      <c r="B36" s="108"/>
      <c r="C36" s="131" t="s">
        <v>246</v>
      </c>
      <c r="D36" s="90" t="s">
        <v>195</v>
      </c>
      <c r="E36" s="92" t="s">
        <v>196</v>
      </c>
      <c r="F36" s="113">
        <v>1</v>
      </c>
      <c r="G36" s="113"/>
      <c r="H36" s="113">
        <v>1</v>
      </c>
      <c r="I36" s="113"/>
      <c r="J36" s="113"/>
      <c r="K36" s="113"/>
    </row>
    <row r="37" spans="1:11" s="106" customFormat="1" x14ac:dyDescent="0.25">
      <c r="A37" s="107"/>
      <c r="B37" s="108"/>
      <c r="C37" s="131" t="s">
        <v>247</v>
      </c>
      <c r="D37" s="90" t="s">
        <v>195</v>
      </c>
      <c r="E37" s="92" t="s">
        <v>197</v>
      </c>
      <c r="F37" s="121">
        <v>1</v>
      </c>
      <c r="G37" s="121"/>
      <c r="H37" s="121">
        <v>1</v>
      </c>
      <c r="I37" s="121"/>
      <c r="J37" s="121"/>
      <c r="K37" s="121"/>
    </row>
    <row r="38" spans="1:11" s="106" customFormat="1" ht="30" x14ac:dyDescent="0.25">
      <c r="A38" s="107"/>
      <c r="B38" s="108"/>
      <c r="C38" s="135" t="s">
        <v>248</v>
      </c>
      <c r="D38" s="90" t="s">
        <v>120</v>
      </c>
      <c r="E38" s="92" t="s">
        <v>198</v>
      </c>
      <c r="F38" s="113">
        <v>1</v>
      </c>
      <c r="G38" s="113"/>
      <c r="H38" s="113">
        <v>1</v>
      </c>
      <c r="I38" s="113"/>
      <c r="J38" s="113"/>
      <c r="K38" s="113"/>
    </row>
    <row r="39" spans="1:11" s="106" customFormat="1" x14ac:dyDescent="0.25">
      <c r="A39" s="107"/>
      <c r="B39" s="108"/>
      <c r="C39" s="136"/>
      <c r="D39" s="90"/>
      <c r="E39" s="137"/>
      <c r="F39" s="113"/>
      <c r="G39" s="113"/>
      <c r="H39" s="113"/>
      <c r="I39" s="113"/>
      <c r="J39" s="113"/>
      <c r="K39" s="113"/>
    </row>
    <row r="40" spans="1:11" s="106" customFormat="1" x14ac:dyDescent="0.25">
      <c r="A40" s="107"/>
      <c r="B40" s="108"/>
      <c r="C40" s="130" t="s">
        <v>249</v>
      </c>
      <c r="D40" s="90"/>
      <c r="E40" s="137"/>
      <c r="F40" s="105"/>
      <c r="G40" s="105"/>
      <c r="H40" s="105"/>
      <c r="I40" s="105"/>
      <c r="J40" s="105"/>
      <c r="K40" s="105"/>
    </row>
    <row r="41" spans="1:11" s="106" customFormat="1" ht="30" x14ac:dyDescent="0.25">
      <c r="A41" s="107"/>
      <c r="B41" s="108"/>
      <c r="C41" s="131" t="s">
        <v>250</v>
      </c>
      <c r="D41" s="90" t="s">
        <v>112</v>
      </c>
      <c r="E41" s="91" t="s">
        <v>251</v>
      </c>
      <c r="F41" s="120">
        <v>1</v>
      </c>
      <c r="G41" s="120"/>
      <c r="H41" s="120"/>
      <c r="I41" s="120">
        <v>1</v>
      </c>
      <c r="J41" s="120"/>
      <c r="K41" s="120"/>
    </row>
    <row r="42" spans="1:11" s="106" customFormat="1" ht="18.75" customHeight="1" x14ac:dyDescent="0.25">
      <c r="A42" s="107"/>
      <c r="B42" s="108"/>
      <c r="C42" s="131" t="s">
        <v>252</v>
      </c>
      <c r="D42" s="90" t="s">
        <v>112</v>
      </c>
      <c r="E42" s="90" t="s">
        <v>253</v>
      </c>
      <c r="F42" s="120">
        <v>1</v>
      </c>
      <c r="G42" s="120"/>
      <c r="H42" s="120"/>
      <c r="I42" s="120">
        <v>1</v>
      </c>
      <c r="J42" s="120"/>
      <c r="K42" s="120"/>
    </row>
    <row r="43" spans="1:11" s="106" customFormat="1" ht="30" x14ac:dyDescent="0.25">
      <c r="A43" s="107"/>
      <c r="B43" s="108"/>
      <c r="C43" s="131" t="s">
        <v>254</v>
      </c>
      <c r="D43" s="90" t="s">
        <v>112</v>
      </c>
      <c r="E43" s="91" t="s">
        <v>255</v>
      </c>
      <c r="F43" s="120">
        <v>1</v>
      </c>
      <c r="G43" s="120"/>
      <c r="H43" s="120">
        <v>1</v>
      </c>
      <c r="I43" s="120"/>
      <c r="J43" s="120"/>
      <c r="K43" s="120"/>
    </row>
    <row r="44" spans="1:11" s="106" customFormat="1" ht="30" x14ac:dyDescent="0.25">
      <c r="A44" s="107"/>
      <c r="B44" s="108"/>
      <c r="C44" s="117" t="s">
        <v>256</v>
      </c>
      <c r="D44" s="90" t="s">
        <v>117</v>
      </c>
      <c r="E44" s="91" t="s">
        <v>257</v>
      </c>
      <c r="F44" s="120">
        <v>1</v>
      </c>
      <c r="G44" s="120"/>
      <c r="H44" s="120"/>
      <c r="I44" s="120">
        <v>1</v>
      </c>
      <c r="J44" s="120"/>
      <c r="K44" s="120"/>
    </row>
    <row r="45" spans="1:11" s="106" customFormat="1" x14ac:dyDescent="0.25">
      <c r="A45" s="107"/>
      <c r="B45" s="108"/>
      <c r="C45" s="117" t="s">
        <v>258</v>
      </c>
      <c r="D45" s="90" t="s">
        <v>125</v>
      </c>
      <c r="E45" s="91" t="s">
        <v>259</v>
      </c>
      <c r="F45" s="120">
        <v>1</v>
      </c>
      <c r="G45" s="120"/>
      <c r="H45" s="120">
        <v>1</v>
      </c>
      <c r="I45" s="120"/>
      <c r="J45" s="120"/>
      <c r="K45" s="120"/>
    </row>
    <row r="46" spans="1:11" s="106" customFormat="1" ht="30" x14ac:dyDescent="0.25">
      <c r="A46" s="107"/>
      <c r="B46" s="108"/>
      <c r="C46" s="131" t="s">
        <v>260</v>
      </c>
      <c r="D46" s="90" t="s">
        <v>125</v>
      </c>
      <c r="E46" s="91" t="s">
        <v>261</v>
      </c>
      <c r="F46" s="120">
        <v>1</v>
      </c>
      <c r="G46" s="120"/>
      <c r="H46" s="120">
        <v>1</v>
      </c>
      <c r="I46" s="120"/>
      <c r="J46" s="120"/>
      <c r="K46" s="120"/>
    </row>
    <row r="47" spans="1:11" s="106" customFormat="1" x14ac:dyDescent="0.25">
      <c r="A47" s="122"/>
      <c r="B47" s="123"/>
      <c r="C47" s="131"/>
      <c r="D47" s="90"/>
      <c r="E47" s="90"/>
      <c r="F47" s="120"/>
      <c r="G47" s="120"/>
      <c r="H47" s="120"/>
      <c r="I47" s="120"/>
      <c r="J47" s="120"/>
      <c r="K47" s="120"/>
    </row>
    <row r="48" spans="1:11" s="106" customFormat="1" x14ac:dyDescent="0.25">
      <c r="A48" s="107"/>
      <c r="B48" s="108"/>
      <c r="C48" s="130" t="s">
        <v>262</v>
      </c>
      <c r="D48" s="90"/>
      <c r="E48" s="137"/>
      <c r="F48" s="105"/>
      <c r="G48" s="105"/>
      <c r="H48" s="105"/>
      <c r="I48" s="105"/>
      <c r="J48" s="105"/>
      <c r="K48" s="105"/>
    </row>
    <row r="49" spans="1:11" s="106" customFormat="1" x14ac:dyDescent="0.25">
      <c r="A49" s="107"/>
      <c r="B49" s="108"/>
      <c r="C49" s="131" t="s">
        <v>263</v>
      </c>
      <c r="D49" s="90" t="s">
        <v>107</v>
      </c>
      <c r="E49" s="90" t="s">
        <v>264</v>
      </c>
      <c r="F49" s="105">
        <v>1</v>
      </c>
      <c r="G49" s="105"/>
      <c r="H49" s="105">
        <v>1</v>
      </c>
      <c r="I49" s="105"/>
      <c r="J49" s="105"/>
      <c r="K49" s="105"/>
    </row>
    <row r="50" spans="1:11" s="106" customFormat="1" ht="35.25" customHeight="1" x14ac:dyDescent="0.25">
      <c r="A50" s="107"/>
      <c r="B50" s="108"/>
      <c r="C50" s="131" t="s">
        <v>265</v>
      </c>
      <c r="D50" s="90" t="s">
        <v>125</v>
      </c>
      <c r="E50" s="90" t="s">
        <v>266</v>
      </c>
      <c r="F50" s="105">
        <v>1</v>
      </c>
      <c r="G50" s="105"/>
      <c r="H50" s="105">
        <v>1</v>
      </c>
      <c r="I50" s="105"/>
      <c r="J50" s="105"/>
      <c r="K50" s="105"/>
    </row>
    <row r="51" spans="1:11" s="106" customFormat="1" x14ac:dyDescent="0.25">
      <c r="A51" s="107"/>
      <c r="B51" s="108"/>
      <c r="C51" s="131"/>
      <c r="D51" s="90"/>
      <c r="E51" s="90"/>
      <c r="F51" s="105"/>
      <c r="G51" s="105"/>
      <c r="H51" s="105"/>
      <c r="I51" s="105"/>
      <c r="J51" s="105"/>
      <c r="K51" s="105"/>
    </row>
    <row r="52" spans="1:11" s="106" customFormat="1" x14ac:dyDescent="0.25">
      <c r="A52" s="107"/>
      <c r="B52" s="108"/>
      <c r="C52" s="134" t="s">
        <v>267</v>
      </c>
      <c r="D52" s="90"/>
      <c r="E52" s="138"/>
      <c r="F52" s="105"/>
      <c r="G52" s="105"/>
      <c r="H52" s="105"/>
      <c r="I52" s="105"/>
      <c r="J52" s="105"/>
      <c r="K52" s="105"/>
    </row>
    <row r="53" spans="1:11" s="106" customFormat="1" ht="34.5" customHeight="1" x14ac:dyDescent="0.25">
      <c r="A53" s="107"/>
      <c r="B53" s="108"/>
      <c r="C53" s="131" t="s">
        <v>268</v>
      </c>
      <c r="D53" s="90" t="s">
        <v>119</v>
      </c>
      <c r="E53" s="90" t="s">
        <v>269</v>
      </c>
      <c r="F53" s="105">
        <v>1</v>
      </c>
      <c r="G53" s="105"/>
      <c r="H53" s="105"/>
      <c r="I53" s="105">
        <v>1</v>
      </c>
      <c r="J53" s="105"/>
      <c r="K53" s="105"/>
    </row>
    <row r="54" spans="1:11" s="106" customFormat="1" ht="30" x14ac:dyDescent="0.25">
      <c r="A54" s="110"/>
      <c r="B54" s="111"/>
      <c r="C54" s="131" t="s">
        <v>270</v>
      </c>
      <c r="D54" s="90" t="s">
        <v>119</v>
      </c>
      <c r="E54" s="91" t="s">
        <v>271</v>
      </c>
      <c r="F54" s="105">
        <v>1</v>
      </c>
      <c r="G54" s="105"/>
      <c r="H54" s="105"/>
      <c r="I54" s="105">
        <v>1</v>
      </c>
      <c r="J54" s="105"/>
      <c r="K54" s="105"/>
    </row>
    <row r="55" spans="1:11" s="106" customFormat="1" ht="30" x14ac:dyDescent="0.25">
      <c r="A55" s="102">
        <v>5</v>
      </c>
      <c r="B55" s="102" t="s">
        <v>272</v>
      </c>
      <c r="C55" s="131" t="s">
        <v>273</v>
      </c>
      <c r="D55" s="90" t="s">
        <v>112</v>
      </c>
      <c r="E55" s="91" t="s">
        <v>274</v>
      </c>
      <c r="F55" s="120">
        <v>1</v>
      </c>
      <c r="G55" s="120"/>
      <c r="H55" s="120"/>
      <c r="I55" s="120">
        <v>1</v>
      </c>
      <c r="J55" s="120"/>
      <c r="K55" s="120"/>
    </row>
    <row r="56" spans="1:11" s="106" customFormat="1" ht="30" x14ac:dyDescent="0.25">
      <c r="A56" s="107"/>
      <c r="B56" s="107"/>
      <c r="C56" s="131" t="s">
        <v>275</v>
      </c>
      <c r="D56" s="90" t="s">
        <v>112</v>
      </c>
      <c r="E56" s="91" t="s">
        <v>276</v>
      </c>
      <c r="F56" s="120"/>
      <c r="G56" s="120">
        <v>1</v>
      </c>
      <c r="H56" s="120"/>
      <c r="I56" s="120"/>
      <c r="J56" s="120">
        <v>1</v>
      </c>
      <c r="K56" s="120"/>
    </row>
    <row r="57" spans="1:11" s="106" customFormat="1" ht="30" x14ac:dyDescent="0.25">
      <c r="A57" s="107"/>
      <c r="B57" s="107"/>
      <c r="C57" s="104" t="s">
        <v>277</v>
      </c>
      <c r="D57" s="90" t="s">
        <v>125</v>
      </c>
      <c r="E57" s="89" t="s">
        <v>278</v>
      </c>
      <c r="F57" s="105"/>
      <c r="G57" s="105">
        <v>1</v>
      </c>
      <c r="H57" s="105"/>
      <c r="I57" s="105"/>
      <c r="J57" s="105">
        <v>1</v>
      </c>
      <c r="K57" s="105"/>
    </row>
    <row r="58" spans="1:11" s="106" customFormat="1" ht="30" x14ac:dyDescent="0.25">
      <c r="A58" s="110"/>
      <c r="B58" s="110"/>
      <c r="C58" s="104" t="s">
        <v>279</v>
      </c>
      <c r="D58" s="90" t="s">
        <v>125</v>
      </c>
      <c r="E58" s="91" t="s">
        <v>280</v>
      </c>
      <c r="F58" s="105"/>
      <c r="G58" s="105">
        <v>1</v>
      </c>
      <c r="H58" s="105"/>
      <c r="I58" s="105"/>
      <c r="J58" s="105"/>
      <c r="K58" s="105">
        <v>1</v>
      </c>
    </row>
    <row r="59" spans="1:11" s="106" customFormat="1" ht="30" x14ac:dyDescent="0.25">
      <c r="A59" s="107">
        <v>6</v>
      </c>
      <c r="B59" s="108" t="s">
        <v>281</v>
      </c>
      <c r="C59" s="104" t="s">
        <v>282</v>
      </c>
      <c r="D59" s="90" t="s">
        <v>103</v>
      </c>
      <c r="E59" s="91" t="s">
        <v>283</v>
      </c>
      <c r="F59" s="105"/>
      <c r="G59" s="105">
        <v>1</v>
      </c>
      <c r="H59" s="105"/>
      <c r="I59" s="105"/>
      <c r="J59" s="105">
        <v>1</v>
      </c>
      <c r="K59" s="105"/>
    </row>
    <row r="60" spans="1:11" s="106" customFormat="1" ht="18" customHeight="1" x14ac:dyDescent="0.25">
      <c r="A60" s="107"/>
      <c r="B60" s="108"/>
      <c r="C60" s="131" t="s">
        <v>284</v>
      </c>
      <c r="D60" s="90" t="s">
        <v>190</v>
      </c>
      <c r="E60" s="91" t="s">
        <v>285</v>
      </c>
      <c r="F60" s="105">
        <v>1</v>
      </c>
      <c r="G60" s="105"/>
      <c r="H60" s="105">
        <v>1</v>
      </c>
      <c r="I60" s="105"/>
      <c r="J60" s="105"/>
      <c r="K60" s="105"/>
    </row>
    <row r="61" spans="1:11" s="106" customFormat="1" ht="30" x14ac:dyDescent="0.25">
      <c r="A61" s="107"/>
      <c r="B61" s="108"/>
      <c r="C61" s="131" t="s">
        <v>286</v>
      </c>
      <c r="D61" s="90" t="s">
        <v>111</v>
      </c>
      <c r="E61" s="91" t="s">
        <v>287</v>
      </c>
      <c r="F61" s="105"/>
      <c r="G61" s="105">
        <v>1</v>
      </c>
      <c r="H61" s="105"/>
      <c r="I61" s="105"/>
      <c r="J61" s="105"/>
      <c r="K61" s="105">
        <v>1</v>
      </c>
    </row>
    <row r="62" spans="1:11" s="106" customFormat="1" ht="30" x14ac:dyDescent="0.25">
      <c r="A62" s="102">
        <v>7</v>
      </c>
      <c r="B62" s="102" t="s">
        <v>288</v>
      </c>
      <c r="C62" s="117" t="s">
        <v>289</v>
      </c>
      <c r="D62" s="139" t="s">
        <v>188</v>
      </c>
      <c r="E62" s="92" t="s">
        <v>290</v>
      </c>
      <c r="F62" s="105">
        <v>1</v>
      </c>
      <c r="G62" s="105"/>
      <c r="H62" s="105"/>
      <c r="I62" s="105">
        <v>1</v>
      </c>
      <c r="J62" s="105"/>
      <c r="K62" s="105"/>
    </row>
    <row r="63" spans="1:11" s="106" customFormat="1" x14ac:dyDescent="0.25">
      <c r="A63" s="107"/>
      <c r="B63" s="107"/>
      <c r="C63" s="109" t="s">
        <v>291</v>
      </c>
      <c r="D63" s="139" t="s">
        <v>188</v>
      </c>
      <c r="E63" s="132" t="s">
        <v>292</v>
      </c>
      <c r="F63" s="105">
        <v>1</v>
      </c>
      <c r="G63" s="105"/>
      <c r="H63" s="105"/>
      <c r="I63" s="105">
        <v>1</v>
      </c>
      <c r="J63" s="105"/>
      <c r="K63" s="105"/>
    </row>
    <row r="64" spans="1:11" s="106" customFormat="1" x14ac:dyDescent="0.25">
      <c r="A64" s="107"/>
      <c r="B64" s="107"/>
      <c r="C64" s="109" t="s">
        <v>293</v>
      </c>
      <c r="D64" s="139" t="s">
        <v>188</v>
      </c>
      <c r="E64" s="92" t="s">
        <v>294</v>
      </c>
      <c r="F64" s="105">
        <v>1</v>
      </c>
      <c r="G64" s="105"/>
      <c r="H64" s="105"/>
      <c r="I64" s="105">
        <v>1</v>
      </c>
      <c r="J64" s="105"/>
      <c r="K64" s="105"/>
    </row>
    <row r="65" spans="1:11" s="106" customFormat="1" ht="30" x14ac:dyDescent="0.25">
      <c r="A65" s="107"/>
      <c r="B65" s="107"/>
      <c r="C65" s="109" t="s">
        <v>295</v>
      </c>
      <c r="D65" s="140" t="s">
        <v>183</v>
      </c>
      <c r="E65" s="141" t="s">
        <v>296</v>
      </c>
      <c r="F65" s="113">
        <v>1</v>
      </c>
      <c r="G65" s="113"/>
      <c r="H65" s="113"/>
      <c r="I65" s="113">
        <v>1</v>
      </c>
      <c r="J65" s="113"/>
      <c r="K65" s="113"/>
    </row>
    <row r="66" spans="1:11" s="106" customFormat="1" ht="30" x14ac:dyDescent="0.25">
      <c r="A66" s="107"/>
      <c r="B66" s="107"/>
      <c r="C66" s="117" t="s">
        <v>297</v>
      </c>
      <c r="D66" s="140" t="s">
        <v>298</v>
      </c>
      <c r="E66" s="116" t="s">
        <v>299</v>
      </c>
      <c r="F66" s="113">
        <v>1</v>
      </c>
      <c r="G66" s="113"/>
      <c r="H66" s="113"/>
      <c r="I66" s="113">
        <v>1</v>
      </c>
      <c r="J66" s="113"/>
      <c r="K66" s="113"/>
    </row>
    <row r="67" spans="1:11" s="106" customFormat="1" ht="30" x14ac:dyDescent="0.25">
      <c r="A67" s="122"/>
      <c r="B67" s="122"/>
      <c r="C67" s="131" t="s">
        <v>300</v>
      </c>
      <c r="D67" s="140" t="s">
        <v>301</v>
      </c>
      <c r="E67" s="133" t="s">
        <v>302</v>
      </c>
      <c r="F67" s="121"/>
      <c r="G67" s="121">
        <v>1</v>
      </c>
      <c r="H67" s="121"/>
      <c r="I67" s="121"/>
      <c r="J67" s="121">
        <v>1</v>
      </c>
      <c r="K67" s="121"/>
    </row>
    <row r="68" spans="1:11" s="106" customFormat="1" ht="45" x14ac:dyDescent="0.25">
      <c r="A68" s="107"/>
      <c r="B68" s="107"/>
      <c r="C68" s="131" t="s">
        <v>303</v>
      </c>
      <c r="D68" s="140" t="s">
        <v>111</v>
      </c>
      <c r="E68" s="116" t="s">
        <v>304</v>
      </c>
      <c r="F68" s="113"/>
      <c r="G68" s="113">
        <v>1</v>
      </c>
      <c r="H68" s="113"/>
      <c r="I68" s="113"/>
      <c r="J68" s="113"/>
      <c r="K68" s="113">
        <v>1</v>
      </c>
    </row>
    <row r="69" spans="1:11" s="106" customFormat="1" x14ac:dyDescent="0.25">
      <c r="A69" s="107"/>
      <c r="B69" s="107"/>
      <c r="C69" s="117" t="s">
        <v>305</v>
      </c>
      <c r="D69" s="140" t="s">
        <v>99</v>
      </c>
      <c r="E69" s="133" t="s">
        <v>306</v>
      </c>
      <c r="F69" s="113">
        <v>1</v>
      </c>
      <c r="G69" s="113"/>
      <c r="H69" s="113"/>
      <c r="I69" s="113">
        <v>1</v>
      </c>
      <c r="J69" s="113"/>
      <c r="K69" s="113"/>
    </row>
    <row r="70" spans="1:11" s="106" customFormat="1" ht="30" x14ac:dyDescent="0.25">
      <c r="A70" s="107"/>
      <c r="B70" s="107"/>
      <c r="C70" s="117" t="s">
        <v>307</v>
      </c>
      <c r="D70" s="140" t="s">
        <v>118</v>
      </c>
      <c r="E70" s="133" t="s">
        <v>308</v>
      </c>
      <c r="F70" s="121">
        <v>1</v>
      </c>
      <c r="G70" s="121"/>
      <c r="H70" s="121"/>
      <c r="I70" s="121">
        <v>1</v>
      </c>
      <c r="J70" s="121"/>
      <c r="K70" s="113"/>
    </row>
    <row r="71" spans="1:11" s="106" customFormat="1" ht="30" x14ac:dyDescent="0.25">
      <c r="A71" s="107"/>
      <c r="B71" s="107"/>
      <c r="C71" s="117" t="s">
        <v>309</v>
      </c>
      <c r="D71" s="140" t="s">
        <v>298</v>
      </c>
      <c r="E71" s="133" t="s">
        <v>310</v>
      </c>
      <c r="F71" s="113">
        <v>1</v>
      </c>
      <c r="G71" s="113"/>
      <c r="H71" s="113"/>
      <c r="I71" s="113">
        <v>1</v>
      </c>
      <c r="J71" s="113"/>
      <c r="K71" s="113"/>
    </row>
    <row r="72" spans="1:11" s="106" customFormat="1" ht="30" x14ac:dyDescent="0.25">
      <c r="A72" s="107"/>
      <c r="B72" s="107"/>
      <c r="C72" s="117" t="s">
        <v>311</v>
      </c>
      <c r="D72" s="140" t="s">
        <v>190</v>
      </c>
      <c r="E72" s="116" t="s">
        <v>312</v>
      </c>
      <c r="F72" s="113">
        <v>1</v>
      </c>
      <c r="G72" s="113"/>
      <c r="H72" s="113"/>
      <c r="I72" s="113">
        <v>1</v>
      </c>
      <c r="J72" s="113"/>
      <c r="K72" s="113"/>
    </row>
    <row r="73" spans="1:11" s="106" customFormat="1" ht="30" x14ac:dyDescent="0.25">
      <c r="A73" s="107"/>
      <c r="B73" s="107"/>
      <c r="C73" s="142" t="s">
        <v>313</v>
      </c>
      <c r="D73" s="140" t="s">
        <v>127</v>
      </c>
      <c r="E73" s="141" t="s">
        <v>314</v>
      </c>
      <c r="F73" s="113">
        <v>1</v>
      </c>
      <c r="G73" s="113"/>
      <c r="H73" s="113"/>
      <c r="I73" s="113">
        <v>1</v>
      </c>
      <c r="J73" s="113"/>
      <c r="K73" s="113"/>
    </row>
    <row r="74" spans="1:11" s="106" customFormat="1" x14ac:dyDescent="0.25">
      <c r="A74" s="107"/>
      <c r="B74" s="107"/>
      <c r="C74" s="460" t="s">
        <v>315</v>
      </c>
      <c r="D74" s="140" t="s">
        <v>190</v>
      </c>
      <c r="E74" s="116" t="s">
        <v>316</v>
      </c>
      <c r="F74" s="113">
        <v>1</v>
      </c>
      <c r="G74" s="113"/>
      <c r="H74" s="113"/>
      <c r="I74" s="113">
        <v>1</v>
      </c>
      <c r="J74" s="113"/>
      <c r="K74" s="113"/>
    </row>
    <row r="75" spans="1:11" s="106" customFormat="1" ht="30" x14ac:dyDescent="0.25">
      <c r="A75" s="107"/>
      <c r="B75" s="107"/>
      <c r="C75" s="461"/>
      <c r="D75" s="90" t="s">
        <v>127</v>
      </c>
      <c r="E75" s="92" t="s">
        <v>317</v>
      </c>
      <c r="F75" s="105">
        <v>1</v>
      </c>
      <c r="G75" s="105"/>
      <c r="H75" s="105">
        <v>1</v>
      </c>
      <c r="I75" s="105"/>
      <c r="J75" s="105"/>
      <c r="K75" s="105"/>
    </row>
    <row r="76" spans="1:11" s="106" customFormat="1" x14ac:dyDescent="0.25">
      <c r="A76" s="107"/>
      <c r="B76" s="107"/>
      <c r="C76" s="462" t="s">
        <v>318</v>
      </c>
      <c r="D76" s="90" t="s">
        <v>127</v>
      </c>
      <c r="E76" s="92" t="s">
        <v>319</v>
      </c>
      <c r="F76" s="105">
        <v>1</v>
      </c>
      <c r="G76" s="105"/>
      <c r="H76" s="105">
        <v>1</v>
      </c>
      <c r="I76" s="105"/>
      <c r="J76" s="105"/>
      <c r="K76" s="105"/>
    </row>
    <row r="77" spans="1:11" s="106" customFormat="1" x14ac:dyDescent="0.25">
      <c r="A77" s="107"/>
      <c r="B77" s="107"/>
      <c r="C77" s="463"/>
      <c r="D77" s="90" t="s">
        <v>127</v>
      </c>
      <c r="E77" s="116" t="s">
        <v>320</v>
      </c>
      <c r="F77" s="105">
        <v>1</v>
      </c>
      <c r="G77" s="105"/>
      <c r="H77" s="105">
        <v>1</v>
      </c>
      <c r="I77" s="105"/>
      <c r="J77" s="105"/>
      <c r="K77" s="105"/>
    </row>
    <row r="78" spans="1:11" s="106" customFormat="1" x14ac:dyDescent="0.25">
      <c r="A78" s="107"/>
      <c r="B78" s="107"/>
      <c r="C78" s="464"/>
      <c r="D78" s="90" t="s">
        <v>127</v>
      </c>
      <c r="E78" s="141" t="s">
        <v>321</v>
      </c>
      <c r="F78" s="105">
        <v>1</v>
      </c>
      <c r="G78" s="105"/>
      <c r="H78" s="105">
        <v>1</v>
      </c>
      <c r="I78" s="105"/>
      <c r="J78" s="105"/>
      <c r="K78" s="105"/>
    </row>
    <row r="79" spans="1:11" s="106" customFormat="1" ht="30" x14ac:dyDescent="0.25">
      <c r="A79" s="107"/>
      <c r="B79" s="107"/>
      <c r="C79" s="109" t="s">
        <v>322</v>
      </c>
      <c r="D79" s="90" t="s">
        <v>127</v>
      </c>
      <c r="E79" s="132" t="s">
        <v>323</v>
      </c>
      <c r="F79" s="105">
        <v>1</v>
      </c>
      <c r="G79" s="105"/>
      <c r="H79" s="105"/>
      <c r="I79" s="105">
        <v>1</v>
      </c>
      <c r="J79" s="105"/>
      <c r="K79" s="105"/>
    </row>
    <row r="80" spans="1:11" s="106" customFormat="1" x14ac:dyDescent="0.25">
      <c r="A80" s="107"/>
      <c r="B80" s="107"/>
      <c r="C80" s="109" t="s">
        <v>324</v>
      </c>
      <c r="D80" s="90" t="s">
        <v>325</v>
      </c>
      <c r="E80" s="89" t="s">
        <v>326</v>
      </c>
      <c r="F80" s="105">
        <v>1</v>
      </c>
      <c r="G80" s="105"/>
      <c r="H80" s="105"/>
      <c r="I80" s="105">
        <v>1</v>
      </c>
      <c r="J80" s="105"/>
      <c r="K80" s="105"/>
    </row>
    <row r="81" spans="1:11" s="106" customFormat="1" x14ac:dyDescent="0.25">
      <c r="A81" s="107"/>
      <c r="B81" s="107"/>
      <c r="C81" s="144" t="s">
        <v>327</v>
      </c>
      <c r="D81" s="145" t="s">
        <v>112</v>
      </c>
      <c r="E81" s="116" t="s">
        <v>328</v>
      </c>
      <c r="F81" s="120">
        <v>1</v>
      </c>
      <c r="G81" s="120"/>
      <c r="H81" s="120"/>
      <c r="I81" s="120">
        <v>1</v>
      </c>
      <c r="J81" s="120"/>
      <c r="K81" s="120"/>
    </row>
    <row r="82" spans="1:11" s="106" customFormat="1" x14ac:dyDescent="0.25">
      <c r="A82" s="107"/>
      <c r="B82" s="107"/>
      <c r="C82" s="146"/>
      <c r="D82" s="147" t="s">
        <v>112</v>
      </c>
      <c r="E82" s="92" t="s">
        <v>329</v>
      </c>
      <c r="F82" s="120">
        <v>1</v>
      </c>
      <c r="G82" s="120"/>
      <c r="H82" s="120">
        <v>1</v>
      </c>
      <c r="I82" s="120"/>
      <c r="J82" s="120"/>
      <c r="K82" s="120"/>
    </row>
    <row r="83" spans="1:11" s="106" customFormat="1" x14ac:dyDescent="0.25">
      <c r="A83" s="107"/>
      <c r="B83" s="107"/>
      <c r="C83" s="146"/>
      <c r="D83" s="147" t="s">
        <v>112</v>
      </c>
      <c r="E83" s="116" t="s">
        <v>330</v>
      </c>
      <c r="F83" s="121">
        <v>1</v>
      </c>
      <c r="G83" s="121"/>
      <c r="H83" s="121">
        <v>1</v>
      </c>
      <c r="I83" s="121"/>
      <c r="J83" s="121"/>
      <c r="K83" s="121"/>
    </row>
    <row r="84" spans="1:11" s="106" customFormat="1" x14ac:dyDescent="0.25">
      <c r="A84" s="107"/>
      <c r="B84" s="107"/>
      <c r="C84" s="146"/>
      <c r="D84" s="148" t="s">
        <v>112</v>
      </c>
      <c r="E84" s="116" t="s">
        <v>331</v>
      </c>
      <c r="F84" s="121">
        <v>1</v>
      </c>
      <c r="G84" s="121"/>
      <c r="H84" s="121"/>
      <c r="I84" s="121">
        <v>1</v>
      </c>
      <c r="J84" s="121"/>
      <c r="K84" s="121"/>
    </row>
    <row r="85" spans="1:11" s="106" customFormat="1" x14ac:dyDescent="0.25">
      <c r="A85" s="107"/>
      <c r="B85" s="107"/>
      <c r="C85" s="146"/>
      <c r="D85" s="148" t="s">
        <v>112</v>
      </c>
      <c r="E85" s="116" t="s">
        <v>332</v>
      </c>
      <c r="F85" s="121">
        <v>1</v>
      </c>
      <c r="G85" s="121"/>
      <c r="H85" s="121"/>
      <c r="I85" s="121">
        <v>1</v>
      </c>
      <c r="J85" s="121"/>
      <c r="K85" s="121"/>
    </row>
    <row r="86" spans="1:11" s="106" customFormat="1" x14ac:dyDescent="0.25">
      <c r="A86" s="107"/>
      <c r="B86" s="107"/>
      <c r="C86" s="149"/>
      <c r="D86" s="94" t="s">
        <v>125</v>
      </c>
      <c r="E86" s="116" t="s">
        <v>333</v>
      </c>
      <c r="F86" s="121">
        <v>1</v>
      </c>
      <c r="G86" s="121"/>
      <c r="H86" s="121">
        <v>1</v>
      </c>
      <c r="I86" s="121"/>
      <c r="J86" s="121"/>
      <c r="K86" s="121"/>
    </row>
    <row r="87" spans="1:11" s="106" customFormat="1" ht="19.5" customHeight="1" x14ac:dyDescent="0.25">
      <c r="A87" s="107"/>
      <c r="B87" s="107"/>
      <c r="C87" s="109" t="s">
        <v>334</v>
      </c>
      <c r="D87" s="150" t="s">
        <v>335</v>
      </c>
      <c r="E87" s="90" t="s">
        <v>336</v>
      </c>
      <c r="F87" s="113"/>
      <c r="G87" s="113">
        <v>1</v>
      </c>
      <c r="H87" s="113"/>
      <c r="I87" s="113"/>
      <c r="J87" s="113"/>
      <c r="K87" s="113">
        <v>1</v>
      </c>
    </row>
    <row r="88" spans="1:11" s="106" customFormat="1" ht="30" x14ac:dyDescent="0.25">
      <c r="A88" s="107"/>
      <c r="B88" s="107"/>
      <c r="C88" s="117" t="s">
        <v>337</v>
      </c>
      <c r="D88" s="95" t="s">
        <v>121</v>
      </c>
      <c r="E88" s="91" t="s">
        <v>338</v>
      </c>
      <c r="F88" s="113"/>
      <c r="G88" s="113">
        <v>1</v>
      </c>
      <c r="H88" s="113"/>
      <c r="I88" s="113"/>
      <c r="J88" s="113"/>
      <c r="K88" s="113">
        <v>1</v>
      </c>
    </row>
    <row r="89" spans="1:11" s="106" customFormat="1" ht="30" x14ac:dyDescent="0.25">
      <c r="A89" s="151">
        <v>8</v>
      </c>
      <c r="B89" s="151" t="s">
        <v>339</v>
      </c>
      <c r="C89" s="131" t="s">
        <v>340</v>
      </c>
      <c r="D89" s="90" t="s">
        <v>117</v>
      </c>
      <c r="E89" s="90" t="s">
        <v>341</v>
      </c>
      <c r="F89" s="120">
        <v>1</v>
      </c>
      <c r="G89" s="120"/>
      <c r="H89" s="120">
        <v>1</v>
      </c>
      <c r="I89" s="120"/>
      <c r="J89" s="120"/>
      <c r="K89" s="120"/>
    </row>
    <row r="90" spans="1:11" s="106" customFormat="1" ht="30" x14ac:dyDescent="0.25">
      <c r="A90" s="152"/>
      <c r="B90" s="122"/>
      <c r="C90" s="131" t="s">
        <v>342</v>
      </c>
      <c r="D90" s="90" t="s">
        <v>117</v>
      </c>
      <c r="E90" s="91" t="s">
        <v>343</v>
      </c>
      <c r="F90" s="120">
        <v>1</v>
      </c>
      <c r="G90" s="120"/>
      <c r="H90" s="120"/>
      <c r="I90" s="120">
        <v>1</v>
      </c>
      <c r="J90" s="120"/>
      <c r="K90" s="120"/>
    </row>
    <row r="91" spans="1:11" s="106" customFormat="1" ht="30" x14ac:dyDescent="0.25">
      <c r="A91" s="151">
        <v>9</v>
      </c>
      <c r="B91" s="153" t="s">
        <v>344</v>
      </c>
      <c r="C91" s="142" t="s">
        <v>345</v>
      </c>
      <c r="D91" s="90" t="s">
        <v>112</v>
      </c>
      <c r="E91" s="90" t="s">
        <v>346</v>
      </c>
      <c r="F91" s="120"/>
      <c r="G91" s="120">
        <v>1</v>
      </c>
      <c r="H91" s="120"/>
      <c r="I91" s="120"/>
      <c r="J91" s="120"/>
      <c r="K91" s="120">
        <v>1</v>
      </c>
    </row>
    <row r="92" spans="1:11" s="106" customFormat="1" ht="30" x14ac:dyDescent="0.25">
      <c r="A92" s="152"/>
      <c r="B92" s="128"/>
      <c r="C92" s="142" t="s">
        <v>347</v>
      </c>
      <c r="D92" s="90" t="s">
        <v>112</v>
      </c>
      <c r="E92" s="91" t="s">
        <v>348</v>
      </c>
      <c r="F92" s="120">
        <v>1</v>
      </c>
      <c r="G92" s="120"/>
      <c r="H92" s="120">
        <v>1</v>
      </c>
      <c r="I92" s="120"/>
      <c r="J92" s="120"/>
      <c r="K92" s="120"/>
    </row>
    <row r="93" spans="1:11" s="106" customFormat="1" x14ac:dyDescent="0.25">
      <c r="A93" s="122">
        <v>10</v>
      </c>
      <c r="B93" s="123" t="s">
        <v>349</v>
      </c>
      <c r="C93" s="142" t="s">
        <v>350</v>
      </c>
      <c r="D93" s="90" t="s">
        <v>117</v>
      </c>
      <c r="E93" s="91" t="s">
        <v>351</v>
      </c>
      <c r="F93" s="120">
        <v>1</v>
      </c>
      <c r="G93" s="120"/>
      <c r="H93" s="120">
        <v>1</v>
      </c>
      <c r="I93" s="120"/>
      <c r="J93" s="120"/>
      <c r="K93" s="120"/>
    </row>
    <row r="94" spans="1:11" s="106" customFormat="1" x14ac:dyDescent="0.25">
      <c r="A94" s="122"/>
      <c r="B94" s="123"/>
      <c r="C94" s="142" t="s">
        <v>352</v>
      </c>
      <c r="D94" s="90" t="s">
        <v>117</v>
      </c>
      <c r="E94" s="91" t="s">
        <v>353</v>
      </c>
      <c r="F94" s="120">
        <v>1</v>
      </c>
      <c r="G94" s="120"/>
      <c r="H94" s="120">
        <v>1</v>
      </c>
      <c r="I94" s="120"/>
      <c r="J94" s="120"/>
      <c r="K94" s="120"/>
    </row>
    <row r="95" spans="1:11" s="106" customFormat="1" x14ac:dyDescent="0.25">
      <c r="A95" s="122"/>
      <c r="B95" s="123"/>
      <c r="C95" s="142" t="s">
        <v>354</v>
      </c>
      <c r="D95" s="90" t="s">
        <v>117</v>
      </c>
      <c r="E95" s="91" t="s">
        <v>355</v>
      </c>
      <c r="F95" s="120">
        <v>1</v>
      </c>
      <c r="G95" s="120"/>
      <c r="H95" s="120">
        <v>1</v>
      </c>
      <c r="I95" s="120"/>
      <c r="J95" s="120"/>
      <c r="K95" s="120"/>
    </row>
    <row r="96" spans="1:11" s="106" customFormat="1" ht="18.75" customHeight="1" x14ac:dyDescent="0.25">
      <c r="A96" s="122"/>
      <c r="B96" s="123"/>
      <c r="C96" s="142" t="s">
        <v>356</v>
      </c>
      <c r="D96" s="90" t="s">
        <v>117</v>
      </c>
      <c r="E96" s="91" t="s">
        <v>357</v>
      </c>
      <c r="F96" s="120">
        <v>1</v>
      </c>
      <c r="G96" s="120"/>
      <c r="H96" s="120">
        <v>1</v>
      </c>
      <c r="I96" s="120"/>
      <c r="J96" s="120"/>
      <c r="K96" s="120"/>
    </row>
    <row r="97" spans="1:11" s="106" customFormat="1" ht="30" x14ac:dyDescent="0.25">
      <c r="A97" s="151">
        <v>11</v>
      </c>
      <c r="B97" s="102" t="s">
        <v>358</v>
      </c>
      <c r="C97" s="142" t="s">
        <v>359</v>
      </c>
      <c r="D97" s="90" t="s">
        <v>111</v>
      </c>
      <c r="E97" s="95" t="s">
        <v>360</v>
      </c>
      <c r="F97" s="154"/>
      <c r="G97" s="105">
        <v>1</v>
      </c>
      <c r="H97" s="105"/>
      <c r="I97" s="105"/>
      <c r="J97" s="105">
        <v>1</v>
      </c>
      <c r="K97" s="105"/>
    </row>
    <row r="98" spans="1:11" s="106" customFormat="1" x14ac:dyDescent="0.25">
      <c r="A98" s="122"/>
      <c r="B98" s="107"/>
      <c r="C98" s="142" t="s">
        <v>361</v>
      </c>
      <c r="D98" s="90" t="s">
        <v>111</v>
      </c>
      <c r="E98" s="95" t="s">
        <v>362</v>
      </c>
      <c r="F98" s="154"/>
      <c r="G98" s="105">
        <v>1</v>
      </c>
      <c r="H98" s="105"/>
      <c r="I98" s="105"/>
      <c r="J98" s="105">
        <v>1</v>
      </c>
      <c r="K98" s="105"/>
    </row>
    <row r="99" spans="1:11" s="106" customFormat="1" ht="30" x14ac:dyDescent="0.25">
      <c r="A99" s="102">
        <v>12</v>
      </c>
      <c r="B99" s="102" t="s">
        <v>363</v>
      </c>
      <c r="C99" s="142" t="s">
        <v>364</v>
      </c>
      <c r="D99" s="90" t="s">
        <v>111</v>
      </c>
      <c r="E99" s="167" t="s">
        <v>365</v>
      </c>
      <c r="F99" s="154"/>
      <c r="G99" s="105">
        <v>1</v>
      </c>
      <c r="H99" s="105"/>
      <c r="I99" s="105"/>
      <c r="J99" s="105">
        <v>1</v>
      </c>
      <c r="K99" s="105"/>
    </row>
    <row r="100" spans="1:11" s="106" customFormat="1" ht="30" x14ac:dyDescent="0.25">
      <c r="A100" s="107"/>
      <c r="B100" s="107"/>
      <c r="C100" s="143" t="s">
        <v>366</v>
      </c>
      <c r="D100" s="90" t="s">
        <v>111</v>
      </c>
      <c r="E100" s="124" t="s">
        <v>367</v>
      </c>
      <c r="F100" s="105">
        <v>1</v>
      </c>
      <c r="G100" s="105"/>
      <c r="H100" s="105">
        <v>1</v>
      </c>
      <c r="I100" s="105"/>
      <c r="J100" s="105"/>
      <c r="K100" s="105"/>
    </row>
    <row r="101" spans="1:11" s="106" customFormat="1" ht="45" x14ac:dyDescent="0.25">
      <c r="A101" s="103">
        <v>13</v>
      </c>
      <c r="B101" s="103" t="s">
        <v>368</v>
      </c>
      <c r="C101" s="131" t="s">
        <v>369</v>
      </c>
      <c r="D101" s="90" t="s">
        <v>111</v>
      </c>
      <c r="E101" s="91" t="s">
        <v>370</v>
      </c>
      <c r="F101" s="105"/>
      <c r="G101" s="105">
        <v>1</v>
      </c>
      <c r="H101" s="105"/>
      <c r="I101" s="105"/>
      <c r="J101" s="105">
        <v>1</v>
      </c>
      <c r="K101" s="105"/>
    </row>
    <row r="102" spans="1:11" s="106" customFormat="1" x14ac:dyDescent="0.25">
      <c r="A102" s="108"/>
      <c r="B102" s="108"/>
      <c r="C102" s="131" t="s">
        <v>371</v>
      </c>
      <c r="D102" s="90" t="s">
        <v>111</v>
      </c>
      <c r="E102" s="91" t="s">
        <v>372</v>
      </c>
      <c r="F102" s="105"/>
      <c r="G102" s="105">
        <v>1</v>
      </c>
      <c r="H102" s="105"/>
      <c r="I102" s="105"/>
      <c r="J102" s="105">
        <v>1</v>
      </c>
      <c r="K102" s="105"/>
    </row>
    <row r="103" spans="1:11" s="106" customFormat="1" ht="18.75" customHeight="1" x14ac:dyDescent="0.25">
      <c r="A103" s="108"/>
      <c r="B103" s="108"/>
      <c r="C103" s="131" t="s">
        <v>373</v>
      </c>
      <c r="D103" s="90" t="s">
        <v>111</v>
      </c>
      <c r="E103" s="91" t="s">
        <v>374</v>
      </c>
      <c r="F103" s="105"/>
      <c r="G103" s="105">
        <v>1</v>
      </c>
      <c r="H103" s="105"/>
      <c r="I103" s="105"/>
      <c r="J103" s="105">
        <v>1</v>
      </c>
      <c r="K103" s="105"/>
    </row>
    <row r="104" spans="1:11" s="106" customFormat="1" x14ac:dyDescent="0.25">
      <c r="A104" s="111"/>
      <c r="B104" s="111"/>
      <c r="C104" s="131" t="s">
        <v>375</v>
      </c>
      <c r="D104" s="90" t="s">
        <v>111</v>
      </c>
      <c r="E104" s="91" t="s">
        <v>376</v>
      </c>
      <c r="F104" s="105"/>
      <c r="G104" s="105">
        <v>1</v>
      </c>
      <c r="H104" s="105"/>
      <c r="I104" s="105"/>
      <c r="J104" s="105">
        <v>1</v>
      </c>
      <c r="K104" s="105"/>
    </row>
    <row r="105" spans="1:11" s="106" customFormat="1" x14ac:dyDescent="0.25">
      <c r="A105" s="454">
        <v>14</v>
      </c>
      <c r="B105" s="454" t="s">
        <v>377</v>
      </c>
      <c r="C105" s="131" t="s">
        <v>378</v>
      </c>
      <c r="D105" s="90" t="s">
        <v>298</v>
      </c>
      <c r="E105" s="90" t="s">
        <v>379</v>
      </c>
      <c r="F105" s="105">
        <v>1</v>
      </c>
      <c r="G105" s="105"/>
      <c r="H105" s="105"/>
      <c r="I105" s="105">
        <v>1</v>
      </c>
      <c r="J105" s="105"/>
      <c r="K105" s="105"/>
    </row>
    <row r="106" spans="1:11" s="106" customFormat="1" x14ac:dyDescent="0.25">
      <c r="A106" s="455"/>
      <c r="B106" s="455"/>
      <c r="C106" s="142" t="s">
        <v>380</v>
      </c>
      <c r="D106" s="90" t="s">
        <v>190</v>
      </c>
      <c r="E106" s="91" t="s">
        <v>381</v>
      </c>
      <c r="F106" s="120">
        <v>1</v>
      </c>
      <c r="G106" s="120"/>
      <c r="H106" s="120"/>
      <c r="I106" s="120">
        <v>1</v>
      </c>
      <c r="J106" s="120"/>
      <c r="K106" s="120"/>
    </row>
    <row r="107" spans="1:11" s="106" customFormat="1" x14ac:dyDescent="0.25">
      <c r="A107" s="102">
        <v>15</v>
      </c>
      <c r="B107" s="103" t="s">
        <v>382</v>
      </c>
      <c r="C107" s="118" t="s">
        <v>383</v>
      </c>
      <c r="D107" s="95" t="s">
        <v>125</v>
      </c>
      <c r="E107" s="91" t="s">
        <v>384</v>
      </c>
      <c r="F107" s="105">
        <v>1</v>
      </c>
      <c r="G107" s="105"/>
      <c r="H107" s="105">
        <v>1</v>
      </c>
      <c r="I107" s="105"/>
      <c r="J107" s="105"/>
      <c r="K107" s="105"/>
    </row>
    <row r="108" spans="1:11" s="106" customFormat="1" x14ac:dyDescent="0.25">
      <c r="A108" s="102">
        <v>16</v>
      </c>
      <c r="B108" s="102" t="s">
        <v>385</v>
      </c>
      <c r="C108" s="109" t="s">
        <v>386</v>
      </c>
      <c r="D108" s="90" t="s">
        <v>325</v>
      </c>
      <c r="E108" s="91" t="s">
        <v>387</v>
      </c>
      <c r="F108" s="105"/>
      <c r="G108" s="105">
        <v>1</v>
      </c>
      <c r="H108" s="105"/>
      <c r="I108" s="105"/>
      <c r="J108" s="105">
        <v>1</v>
      </c>
      <c r="K108" s="105"/>
    </row>
    <row r="109" spans="1:11" s="106" customFormat="1" x14ac:dyDescent="0.25">
      <c r="A109" s="110"/>
      <c r="B109" s="110"/>
      <c r="C109" s="109" t="s">
        <v>388</v>
      </c>
      <c r="D109" s="90" t="s">
        <v>325</v>
      </c>
      <c r="E109" s="91" t="s">
        <v>389</v>
      </c>
      <c r="F109" s="105"/>
      <c r="G109" s="105">
        <v>1</v>
      </c>
      <c r="H109" s="105"/>
      <c r="I109" s="105"/>
      <c r="J109" s="105">
        <v>1</v>
      </c>
      <c r="K109" s="105"/>
    </row>
    <row r="110" spans="1:11" s="106" customFormat="1" ht="30" x14ac:dyDescent="0.25">
      <c r="A110" s="102">
        <v>17</v>
      </c>
      <c r="B110" s="151" t="s">
        <v>390</v>
      </c>
      <c r="C110" s="104" t="s">
        <v>391</v>
      </c>
      <c r="D110" s="90" t="s">
        <v>325</v>
      </c>
      <c r="E110" s="91" t="s">
        <v>392</v>
      </c>
      <c r="F110" s="105"/>
      <c r="G110" s="105">
        <v>1</v>
      </c>
      <c r="H110" s="105"/>
      <c r="I110" s="105"/>
      <c r="J110" s="105">
        <v>1</v>
      </c>
      <c r="K110" s="105"/>
    </row>
    <row r="111" spans="1:11" s="106" customFormat="1" x14ac:dyDescent="0.25">
      <c r="A111" s="110"/>
      <c r="B111" s="152"/>
      <c r="C111" s="109" t="s">
        <v>393</v>
      </c>
      <c r="D111" s="90" t="s">
        <v>325</v>
      </c>
      <c r="E111" s="91" t="s">
        <v>394</v>
      </c>
      <c r="F111" s="105"/>
      <c r="G111" s="105">
        <v>1</v>
      </c>
      <c r="H111" s="105"/>
      <c r="I111" s="105"/>
      <c r="J111" s="105"/>
      <c r="K111" s="105">
        <v>1</v>
      </c>
    </row>
    <row r="112" spans="1:11" s="106" customFormat="1" x14ac:dyDescent="0.25">
      <c r="A112" s="157">
        <v>18</v>
      </c>
      <c r="B112" s="158" t="s">
        <v>395</v>
      </c>
      <c r="C112" s="109" t="s">
        <v>396</v>
      </c>
      <c r="D112" s="89" t="s">
        <v>325</v>
      </c>
      <c r="E112" s="91" t="s">
        <v>397</v>
      </c>
      <c r="F112" s="105"/>
      <c r="G112" s="105">
        <v>1</v>
      </c>
      <c r="H112" s="105"/>
      <c r="I112" s="105"/>
      <c r="J112" s="105">
        <v>1</v>
      </c>
      <c r="K112" s="105"/>
    </row>
    <row r="113" spans="1:11" x14ac:dyDescent="0.25">
      <c r="A113" s="75"/>
      <c r="B113" s="3"/>
      <c r="C113" s="8"/>
      <c r="D113" s="8"/>
      <c r="E113" s="159" t="s">
        <v>11</v>
      </c>
      <c r="F113" s="101">
        <f t="shared" ref="F113:K113" si="0">SUM(F7:F112)</f>
        <v>54</v>
      </c>
      <c r="G113" s="101">
        <f t="shared" si="0"/>
        <v>43</v>
      </c>
      <c r="H113" s="101">
        <f t="shared" si="0"/>
        <v>26</v>
      </c>
      <c r="I113" s="101">
        <f t="shared" si="0"/>
        <v>28</v>
      </c>
      <c r="J113" s="101">
        <f t="shared" si="0"/>
        <v>25</v>
      </c>
      <c r="K113" s="101">
        <f t="shared" si="0"/>
        <v>18</v>
      </c>
    </row>
    <row r="114" spans="1:11" x14ac:dyDescent="0.25">
      <c r="B114" s="9"/>
      <c r="C114"/>
    </row>
    <row r="115" spans="1:11" x14ac:dyDescent="0.25">
      <c r="B115" s="163"/>
      <c r="C115"/>
      <c r="H115" s="456" t="s">
        <v>398</v>
      </c>
      <c r="I115" s="456"/>
      <c r="J115" s="456"/>
      <c r="K115" s="456"/>
    </row>
    <row r="116" spans="1:11" x14ac:dyDescent="0.25">
      <c r="B116" s="163"/>
      <c r="C116"/>
    </row>
    <row r="118" spans="1:11" x14ac:dyDescent="0.25">
      <c r="J118" s="164" t="s">
        <v>399</v>
      </c>
    </row>
  </sheetData>
  <autoFilter ref="A6:K113" xr:uid="{00000000-0009-0000-0000-000002000000}"/>
  <mergeCells count="7">
    <mergeCell ref="A105:A106"/>
    <mergeCell ref="B105:B106"/>
    <mergeCell ref="H115:K115"/>
    <mergeCell ref="F5:G5"/>
    <mergeCell ref="H5:K5"/>
    <mergeCell ref="C74:C75"/>
    <mergeCell ref="C76:C7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8"/>
  <sheetViews>
    <sheetView showGridLines="0" zoomScale="90" zoomScaleNormal="90" workbookViewId="0">
      <pane ySplit="6" topLeftCell="A7" activePane="bottomLeft" state="frozen"/>
      <selection activeCell="F19" sqref="F19"/>
      <selection pane="bottomLeft" activeCell="F19" sqref="F19"/>
    </sheetView>
  </sheetViews>
  <sheetFormatPr defaultColWidth="9.140625" defaultRowHeight="15" x14ac:dyDescent="0.25"/>
  <cols>
    <col min="1" max="1" width="4.5703125" style="18" customWidth="1"/>
    <col min="2" max="2" width="18" style="18" bestFit="1" customWidth="1"/>
    <col min="3" max="3" width="14.42578125" style="15" customWidth="1"/>
    <col min="4" max="4" width="14.42578125" style="10" customWidth="1"/>
    <col min="5" max="5" width="18.7109375" style="10" customWidth="1"/>
    <col min="6" max="6" width="89.5703125" style="10" customWidth="1"/>
    <col min="7" max="8" width="5.5703125" style="18" customWidth="1"/>
    <col min="9" max="9" width="10.140625" style="18" bestFit="1" customWidth="1"/>
    <col min="10" max="14" width="5.5703125" style="18" customWidth="1"/>
    <col min="15" max="15" width="9.85546875" style="10" customWidth="1"/>
    <col min="16" max="16384" width="9.140625" style="10"/>
  </cols>
  <sheetData>
    <row r="1" spans="1:15" x14ac:dyDescent="0.25">
      <c r="A1" s="11"/>
      <c r="B1" s="11"/>
      <c r="C1" s="11"/>
      <c r="D1" s="12"/>
      <c r="F1" s="11" t="s">
        <v>12</v>
      </c>
      <c r="G1" s="11"/>
      <c r="H1" s="11"/>
      <c r="I1" s="11"/>
      <c r="J1" s="11"/>
      <c r="K1" s="11"/>
      <c r="L1" s="11"/>
      <c r="M1" s="11"/>
      <c r="N1" s="11"/>
      <c r="O1" s="12"/>
    </row>
    <row r="2" spans="1:15" x14ac:dyDescent="0.25">
      <c r="A2" s="11"/>
      <c r="B2" s="11"/>
      <c r="C2" s="11"/>
      <c r="D2" s="12"/>
      <c r="F2" s="11" t="s">
        <v>106</v>
      </c>
      <c r="G2" s="11"/>
      <c r="H2" s="11"/>
      <c r="I2" s="11"/>
      <c r="J2" s="11"/>
      <c r="K2" s="11"/>
      <c r="L2" s="11"/>
      <c r="M2" s="11"/>
      <c r="N2" s="11"/>
      <c r="O2" s="12"/>
    </row>
    <row r="3" spans="1:15" x14ac:dyDescent="0.25">
      <c r="A3" s="11"/>
      <c r="B3" s="11"/>
      <c r="C3" s="11"/>
      <c r="D3" s="12"/>
      <c r="F3" s="11" t="s">
        <v>13</v>
      </c>
      <c r="G3" s="11"/>
      <c r="H3" s="11"/>
      <c r="I3" s="11"/>
      <c r="J3" s="11"/>
      <c r="K3" s="11"/>
      <c r="L3" s="11"/>
      <c r="M3" s="11"/>
      <c r="N3" s="11"/>
      <c r="O3" s="12"/>
    </row>
    <row r="4" spans="1:15" x14ac:dyDescent="0.25">
      <c r="A4" s="15"/>
      <c r="B4" s="15"/>
      <c r="J4" s="15"/>
      <c r="K4" s="15"/>
      <c r="L4" s="15"/>
      <c r="M4" s="15"/>
      <c r="N4" s="15"/>
    </row>
    <row r="5" spans="1:15" s="13" customFormat="1" x14ac:dyDescent="0.25">
      <c r="A5" s="1"/>
      <c r="B5" s="1"/>
      <c r="C5" s="1"/>
      <c r="D5" s="2"/>
      <c r="E5" s="1"/>
      <c r="F5" s="1"/>
      <c r="G5" s="467" t="s">
        <v>0</v>
      </c>
      <c r="H5" s="468"/>
      <c r="I5" s="469"/>
      <c r="J5" s="470" t="s">
        <v>1</v>
      </c>
      <c r="K5" s="470"/>
      <c r="L5" s="470"/>
      <c r="M5" s="470"/>
      <c r="N5" s="470"/>
    </row>
    <row r="6" spans="1:15" s="13" customFormat="1" ht="30" x14ac:dyDescent="0.25">
      <c r="A6" s="4" t="s">
        <v>14</v>
      </c>
      <c r="B6" s="4" t="s">
        <v>15</v>
      </c>
      <c r="C6" s="4" t="s">
        <v>2</v>
      </c>
      <c r="D6" s="5" t="s">
        <v>3</v>
      </c>
      <c r="E6" s="6" t="s">
        <v>4</v>
      </c>
      <c r="F6" s="4" t="s">
        <v>98</v>
      </c>
      <c r="G6" s="17" t="s">
        <v>5</v>
      </c>
      <c r="H6" s="17" t="s">
        <v>6</v>
      </c>
      <c r="I6" s="17" t="s">
        <v>476</v>
      </c>
      <c r="J6" s="7" t="s">
        <v>7</v>
      </c>
      <c r="K6" s="7" t="s">
        <v>8</v>
      </c>
      <c r="L6" s="7" t="s">
        <v>9</v>
      </c>
      <c r="M6" s="7" t="s">
        <v>10</v>
      </c>
      <c r="N6" s="7" t="s">
        <v>477</v>
      </c>
    </row>
    <row r="7" spans="1:15" s="14" customFormat="1" x14ac:dyDescent="0.25">
      <c r="A7" s="23">
        <v>1</v>
      </c>
      <c r="B7" s="23" t="s">
        <v>16</v>
      </c>
      <c r="C7" s="24"/>
      <c r="D7" s="25"/>
      <c r="E7" s="67" t="s">
        <v>99</v>
      </c>
      <c r="F7" s="26" t="s">
        <v>17</v>
      </c>
      <c r="G7" s="23">
        <v>1</v>
      </c>
      <c r="H7" s="23"/>
      <c r="I7" s="209" t="s">
        <v>175</v>
      </c>
      <c r="J7" s="32"/>
      <c r="K7" s="32">
        <v>1</v>
      </c>
      <c r="L7" s="32"/>
      <c r="M7" s="32"/>
      <c r="N7" s="212" t="s">
        <v>8</v>
      </c>
    </row>
    <row r="8" spans="1:15" s="14" customFormat="1" x14ac:dyDescent="0.25">
      <c r="A8" s="32">
        <v>2</v>
      </c>
      <c r="B8" s="32" t="s">
        <v>16</v>
      </c>
      <c r="C8" s="33"/>
      <c r="D8" s="34"/>
      <c r="E8" s="68" t="s">
        <v>107</v>
      </c>
      <c r="F8" s="34" t="s">
        <v>18</v>
      </c>
      <c r="G8" s="32">
        <v>1</v>
      </c>
      <c r="H8" s="32"/>
      <c r="I8" s="186" t="s">
        <v>175</v>
      </c>
      <c r="J8" s="32"/>
      <c r="K8" s="32">
        <v>1</v>
      </c>
      <c r="L8" s="32"/>
      <c r="M8" s="32"/>
      <c r="N8" s="212" t="s">
        <v>8</v>
      </c>
    </row>
    <row r="9" spans="1:15" s="14" customFormat="1" x14ac:dyDescent="0.25">
      <c r="A9" s="32">
        <v>3</v>
      </c>
      <c r="B9" s="32" t="s">
        <v>16</v>
      </c>
      <c r="C9" s="33"/>
      <c r="D9" s="34"/>
      <c r="E9" s="68" t="s">
        <v>100</v>
      </c>
      <c r="F9" s="14" t="s">
        <v>20</v>
      </c>
      <c r="G9" s="32">
        <v>1</v>
      </c>
      <c r="H9" s="32"/>
      <c r="I9" s="186" t="s">
        <v>175</v>
      </c>
      <c r="J9" s="32"/>
      <c r="K9" s="32">
        <v>1</v>
      </c>
      <c r="L9" s="32"/>
      <c r="M9" s="32"/>
      <c r="N9" s="212" t="s">
        <v>8</v>
      </c>
    </row>
    <row r="10" spans="1:15" s="14" customFormat="1" x14ac:dyDescent="0.25">
      <c r="A10" s="32">
        <v>4</v>
      </c>
      <c r="B10" s="32" t="s">
        <v>16</v>
      </c>
      <c r="C10" s="36"/>
      <c r="D10" s="35"/>
      <c r="E10" s="68" t="s">
        <v>100</v>
      </c>
      <c r="F10" s="34" t="s">
        <v>22</v>
      </c>
      <c r="G10" s="32">
        <v>1</v>
      </c>
      <c r="H10" s="32"/>
      <c r="I10" s="186" t="s">
        <v>175</v>
      </c>
      <c r="J10" s="32"/>
      <c r="K10" s="32">
        <v>1</v>
      </c>
      <c r="L10" s="32"/>
      <c r="M10" s="32"/>
      <c r="N10" s="212" t="s">
        <v>8</v>
      </c>
    </row>
    <row r="11" spans="1:15" s="14" customFormat="1" x14ac:dyDescent="0.25">
      <c r="A11" s="32">
        <v>5</v>
      </c>
      <c r="B11" s="32" t="s">
        <v>16</v>
      </c>
      <c r="C11" s="36"/>
      <c r="D11" s="35"/>
      <c r="E11" s="68" t="s">
        <v>100</v>
      </c>
      <c r="F11" s="34" t="s">
        <v>24</v>
      </c>
      <c r="G11" s="32">
        <v>1</v>
      </c>
      <c r="H11" s="32"/>
      <c r="I11" s="186" t="s">
        <v>175</v>
      </c>
      <c r="J11" s="32"/>
      <c r="K11" s="32">
        <v>1</v>
      </c>
      <c r="L11" s="32"/>
      <c r="M11" s="32"/>
      <c r="N11" s="212" t="s">
        <v>8</v>
      </c>
    </row>
    <row r="12" spans="1:15" s="14" customFormat="1" x14ac:dyDescent="0.25">
      <c r="A12" s="32">
        <v>6</v>
      </c>
      <c r="B12" s="32" t="s">
        <v>16</v>
      </c>
      <c r="C12" s="36"/>
      <c r="D12" s="35"/>
      <c r="E12" s="68" t="s">
        <v>107</v>
      </c>
      <c r="F12" s="34" t="s">
        <v>23</v>
      </c>
      <c r="G12" s="32">
        <v>1</v>
      </c>
      <c r="H12" s="32"/>
      <c r="I12" s="186" t="s">
        <v>175</v>
      </c>
      <c r="J12" s="32"/>
      <c r="K12" s="32">
        <v>1</v>
      </c>
      <c r="L12" s="32"/>
      <c r="M12" s="32"/>
      <c r="N12" s="212" t="s">
        <v>8</v>
      </c>
    </row>
    <row r="13" spans="1:15" s="14" customFormat="1" x14ac:dyDescent="0.25">
      <c r="A13" s="32">
        <v>7</v>
      </c>
      <c r="B13" s="32" t="s">
        <v>16</v>
      </c>
      <c r="C13" s="36"/>
      <c r="D13" s="35"/>
      <c r="E13" s="68" t="s">
        <v>108</v>
      </c>
      <c r="F13" s="37" t="s">
        <v>25</v>
      </c>
      <c r="G13" s="32">
        <v>1</v>
      </c>
      <c r="H13" s="32"/>
      <c r="I13" s="186" t="s">
        <v>175</v>
      </c>
      <c r="J13" s="32"/>
      <c r="K13" s="32">
        <v>1</v>
      </c>
      <c r="L13" s="32"/>
      <c r="M13" s="32"/>
      <c r="N13" s="212" t="s">
        <v>8</v>
      </c>
    </row>
    <row r="14" spans="1:15" s="14" customFormat="1" x14ac:dyDescent="0.25">
      <c r="A14" s="32">
        <v>8</v>
      </c>
      <c r="B14" s="32" t="s">
        <v>16</v>
      </c>
      <c r="C14" s="33"/>
      <c r="D14" s="34"/>
      <c r="E14" s="68" t="s">
        <v>108</v>
      </c>
      <c r="F14" s="38" t="s">
        <v>26</v>
      </c>
      <c r="G14" s="32">
        <v>1</v>
      </c>
      <c r="H14" s="32"/>
      <c r="I14" s="186" t="s">
        <v>175</v>
      </c>
      <c r="J14" s="32"/>
      <c r="K14" s="32">
        <v>1</v>
      </c>
      <c r="L14" s="32"/>
      <c r="M14" s="32"/>
      <c r="N14" s="212" t="s">
        <v>8</v>
      </c>
    </row>
    <row r="15" spans="1:15" s="14" customFormat="1" x14ac:dyDescent="0.25">
      <c r="A15" s="32">
        <v>9</v>
      </c>
      <c r="B15" s="32" t="s">
        <v>16</v>
      </c>
      <c r="C15" s="33"/>
      <c r="D15" s="39"/>
      <c r="E15" s="68" t="s">
        <v>100</v>
      </c>
      <c r="F15" s="39" t="s">
        <v>28</v>
      </c>
      <c r="G15" s="32">
        <v>1</v>
      </c>
      <c r="H15" s="32"/>
      <c r="I15" s="186" t="s">
        <v>175</v>
      </c>
      <c r="J15" s="32"/>
      <c r="K15" s="32">
        <v>1</v>
      </c>
      <c r="L15" s="32"/>
      <c r="M15" s="32"/>
      <c r="N15" s="212" t="s">
        <v>8</v>
      </c>
    </row>
    <row r="16" spans="1:15" s="14" customFormat="1" x14ac:dyDescent="0.25">
      <c r="A16" s="32">
        <v>10</v>
      </c>
      <c r="B16" s="32" t="s">
        <v>16</v>
      </c>
      <c r="C16" s="33"/>
      <c r="D16" s="34"/>
      <c r="E16" s="68" t="s">
        <v>108</v>
      </c>
      <c r="F16" s="39" t="s">
        <v>33</v>
      </c>
      <c r="G16" s="32">
        <v>1</v>
      </c>
      <c r="H16" s="32"/>
      <c r="I16" s="186" t="s">
        <v>175</v>
      </c>
      <c r="J16" s="32"/>
      <c r="K16" s="32">
        <v>1</v>
      </c>
      <c r="L16" s="32"/>
      <c r="M16" s="32"/>
      <c r="N16" s="212" t="s">
        <v>8</v>
      </c>
    </row>
    <row r="17" spans="1:14" s="14" customFormat="1" x14ac:dyDescent="0.25">
      <c r="A17" s="32">
        <v>11</v>
      </c>
      <c r="B17" s="32" t="s">
        <v>16</v>
      </c>
      <c r="C17" s="33"/>
      <c r="D17" s="35"/>
      <c r="E17" s="65" t="s">
        <v>111</v>
      </c>
      <c r="F17" s="34" t="s">
        <v>34</v>
      </c>
      <c r="G17" s="32"/>
      <c r="H17" s="32">
        <v>1</v>
      </c>
      <c r="I17" s="186" t="s">
        <v>180</v>
      </c>
      <c r="J17" s="32"/>
      <c r="K17" s="32"/>
      <c r="L17" s="32"/>
      <c r="M17" s="32">
        <v>1</v>
      </c>
      <c r="N17" s="212" t="s">
        <v>10</v>
      </c>
    </row>
    <row r="18" spans="1:14" s="14" customFormat="1" x14ac:dyDescent="0.25">
      <c r="A18" s="32">
        <v>12</v>
      </c>
      <c r="B18" s="32" t="s">
        <v>16</v>
      </c>
      <c r="C18" s="33"/>
      <c r="D18" s="35"/>
      <c r="E18" s="65" t="s">
        <v>111</v>
      </c>
      <c r="F18" s="39" t="s">
        <v>19</v>
      </c>
      <c r="G18" s="32"/>
      <c r="H18" s="32">
        <v>1</v>
      </c>
      <c r="I18" s="186" t="s">
        <v>180</v>
      </c>
      <c r="J18" s="32"/>
      <c r="K18" s="32"/>
      <c r="L18" s="32"/>
      <c r="M18" s="41">
        <v>1</v>
      </c>
      <c r="N18" s="212" t="s">
        <v>10</v>
      </c>
    </row>
    <row r="19" spans="1:14" s="14" customFormat="1" x14ac:dyDescent="0.25">
      <c r="A19" s="32">
        <v>13</v>
      </c>
      <c r="B19" s="32" t="s">
        <v>16</v>
      </c>
      <c r="C19" s="33"/>
      <c r="D19" s="42"/>
      <c r="E19" s="65" t="s">
        <v>110</v>
      </c>
      <c r="F19" s="39" t="s">
        <v>21</v>
      </c>
      <c r="G19" s="32"/>
      <c r="H19" s="32">
        <v>1</v>
      </c>
      <c r="I19" s="186" t="s">
        <v>180</v>
      </c>
      <c r="J19" s="32"/>
      <c r="K19" s="32"/>
      <c r="L19" s="32"/>
      <c r="M19" s="32">
        <v>1</v>
      </c>
      <c r="N19" s="212" t="s">
        <v>10</v>
      </c>
    </row>
    <row r="20" spans="1:14" s="14" customFormat="1" x14ac:dyDescent="0.25">
      <c r="A20" s="32">
        <v>14</v>
      </c>
      <c r="B20" s="32" t="s">
        <v>16</v>
      </c>
      <c r="C20" s="33"/>
      <c r="D20" s="42"/>
      <c r="E20" s="65" t="s">
        <v>101</v>
      </c>
      <c r="F20" s="39" t="s">
        <v>27</v>
      </c>
      <c r="G20" s="32"/>
      <c r="H20" s="32">
        <v>1</v>
      </c>
      <c r="I20" s="186" t="s">
        <v>180</v>
      </c>
      <c r="J20" s="32"/>
      <c r="K20" s="32"/>
      <c r="L20" s="32"/>
      <c r="M20" s="32">
        <v>1</v>
      </c>
      <c r="N20" s="212" t="s">
        <v>10</v>
      </c>
    </row>
    <row r="21" spans="1:14" s="14" customFormat="1" x14ac:dyDescent="0.25">
      <c r="A21" s="32">
        <v>15</v>
      </c>
      <c r="B21" s="32" t="s">
        <v>16</v>
      </c>
      <c r="C21" s="33"/>
      <c r="D21" s="43"/>
      <c r="E21" s="69" t="s">
        <v>108</v>
      </c>
      <c r="F21" s="39" t="s">
        <v>29</v>
      </c>
      <c r="G21" s="32"/>
      <c r="H21" s="32">
        <v>1</v>
      </c>
      <c r="I21" s="186" t="s">
        <v>180</v>
      </c>
      <c r="J21" s="32"/>
      <c r="K21" s="32"/>
      <c r="L21" s="32"/>
      <c r="M21" s="32">
        <v>1</v>
      </c>
      <c r="N21" s="212" t="s">
        <v>10</v>
      </c>
    </row>
    <row r="22" spans="1:14" s="14" customFormat="1" x14ac:dyDescent="0.25">
      <c r="A22" s="32">
        <v>16</v>
      </c>
      <c r="B22" s="32" t="s">
        <v>16</v>
      </c>
      <c r="C22" s="33"/>
      <c r="D22" s="44"/>
      <c r="E22" s="69" t="s">
        <v>101</v>
      </c>
      <c r="F22" s="39" t="s">
        <v>30</v>
      </c>
      <c r="G22" s="32"/>
      <c r="H22" s="32">
        <v>1</v>
      </c>
      <c r="I22" s="186" t="s">
        <v>180</v>
      </c>
      <c r="J22" s="32"/>
      <c r="K22" s="32"/>
      <c r="L22" s="32"/>
      <c r="M22" s="32">
        <v>1</v>
      </c>
      <c r="N22" s="212" t="s">
        <v>10</v>
      </c>
    </row>
    <row r="23" spans="1:14" s="14" customFormat="1" x14ac:dyDescent="0.25">
      <c r="A23" s="32">
        <v>17</v>
      </c>
      <c r="B23" s="32" t="s">
        <v>16</v>
      </c>
      <c r="C23" s="45"/>
      <c r="D23" s="46"/>
      <c r="E23" s="65" t="s">
        <v>101</v>
      </c>
      <c r="F23" s="39" t="s">
        <v>31</v>
      </c>
      <c r="G23" s="41"/>
      <c r="H23" s="41">
        <v>1</v>
      </c>
      <c r="I23" s="186" t="s">
        <v>180</v>
      </c>
      <c r="J23" s="41"/>
      <c r="K23" s="41"/>
      <c r="L23" s="41"/>
      <c r="M23" s="41">
        <v>1</v>
      </c>
      <c r="N23" s="212" t="s">
        <v>10</v>
      </c>
    </row>
    <row r="24" spans="1:14" s="14" customFormat="1" x14ac:dyDescent="0.25">
      <c r="A24" s="32">
        <v>18</v>
      </c>
      <c r="B24" s="27" t="s">
        <v>16</v>
      </c>
      <c r="C24" s="55"/>
      <c r="D24" s="56"/>
      <c r="E24" s="66" t="s">
        <v>99</v>
      </c>
      <c r="F24" s="57" t="s">
        <v>32</v>
      </c>
      <c r="G24" s="27"/>
      <c r="H24" s="27">
        <v>1</v>
      </c>
      <c r="I24" s="186" t="s">
        <v>180</v>
      </c>
      <c r="J24" s="27"/>
      <c r="K24" s="27"/>
      <c r="L24" s="27"/>
      <c r="M24" s="27">
        <v>1</v>
      </c>
      <c r="N24" s="212" t="s">
        <v>10</v>
      </c>
    </row>
    <row r="25" spans="1:14" s="14" customFormat="1" x14ac:dyDescent="0.25">
      <c r="A25" s="23">
        <v>19</v>
      </c>
      <c r="B25" s="48" t="s">
        <v>35</v>
      </c>
      <c r="C25" s="33"/>
      <c r="D25" s="40"/>
      <c r="E25" s="65" t="s">
        <v>108</v>
      </c>
      <c r="F25" s="49" t="s">
        <v>36</v>
      </c>
      <c r="G25" s="32">
        <v>1</v>
      </c>
      <c r="H25" s="32"/>
      <c r="I25" s="209" t="s">
        <v>175</v>
      </c>
      <c r="J25" s="32"/>
      <c r="K25" s="32">
        <v>1</v>
      </c>
      <c r="L25" s="32"/>
      <c r="M25" s="32"/>
      <c r="N25" s="212" t="s">
        <v>8</v>
      </c>
    </row>
    <row r="26" spans="1:14" s="14" customFormat="1" x14ac:dyDescent="0.25">
      <c r="A26" s="32">
        <v>20</v>
      </c>
      <c r="B26" s="48" t="s">
        <v>35</v>
      </c>
      <c r="C26" s="33"/>
      <c r="D26" s="39"/>
      <c r="E26" s="73" t="s">
        <v>108</v>
      </c>
      <c r="F26" s="50" t="s">
        <v>37</v>
      </c>
      <c r="G26" s="32">
        <v>1</v>
      </c>
      <c r="H26" s="32"/>
      <c r="I26" s="186" t="s">
        <v>175</v>
      </c>
      <c r="J26" s="32"/>
      <c r="K26" s="32">
        <v>1</v>
      </c>
      <c r="L26" s="32"/>
      <c r="M26" s="32"/>
      <c r="N26" s="212" t="s">
        <v>8</v>
      </c>
    </row>
    <row r="27" spans="1:14" s="14" customFormat="1" x14ac:dyDescent="0.25">
      <c r="A27" s="32">
        <v>21</v>
      </c>
      <c r="B27" s="48" t="s">
        <v>35</v>
      </c>
      <c r="C27" s="33"/>
      <c r="D27" s="39"/>
      <c r="E27" s="83" t="s">
        <v>115</v>
      </c>
      <c r="F27" s="50" t="s">
        <v>62</v>
      </c>
      <c r="G27" s="32">
        <v>1</v>
      </c>
      <c r="H27" s="32"/>
      <c r="I27" s="186" t="s">
        <v>175</v>
      </c>
      <c r="J27" s="32"/>
      <c r="K27" s="32">
        <v>1</v>
      </c>
      <c r="L27" s="32"/>
      <c r="M27" s="32"/>
      <c r="N27" s="212" t="s">
        <v>8</v>
      </c>
    </row>
    <row r="28" spans="1:14" s="14" customFormat="1" x14ac:dyDescent="0.25">
      <c r="A28" s="32">
        <v>22</v>
      </c>
      <c r="B28" s="48" t="s">
        <v>35</v>
      </c>
      <c r="C28" s="33"/>
      <c r="D28" s="51"/>
      <c r="E28" s="65" t="s">
        <v>105</v>
      </c>
      <c r="F28" s="49" t="s">
        <v>38</v>
      </c>
      <c r="G28" s="32">
        <v>1</v>
      </c>
      <c r="H28" s="32"/>
      <c r="I28" s="186" t="s">
        <v>175</v>
      </c>
      <c r="J28" s="32"/>
      <c r="K28" s="32">
        <v>1</v>
      </c>
      <c r="L28" s="32"/>
      <c r="M28" s="32"/>
      <c r="N28" s="212" t="s">
        <v>8</v>
      </c>
    </row>
    <row r="29" spans="1:14" s="14" customFormat="1" x14ac:dyDescent="0.25">
      <c r="A29" s="32">
        <v>23</v>
      </c>
      <c r="B29" s="48" t="s">
        <v>35</v>
      </c>
      <c r="C29" s="33"/>
      <c r="D29" s="40"/>
      <c r="E29" s="65" t="s">
        <v>108</v>
      </c>
      <c r="F29" s="49" t="s">
        <v>39</v>
      </c>
      <c r="G29" s="32">
        <v>1</v>
      </c>
      <c r="H29" s="32"/>
      <c r="I29" s="186" t="s">
        <v>175</v>
      </c>
      <c r="J29" s="32"/>
      <c r="K29" s="32">
        <v>1</v>
      </c>
      <c r="L29" s="32"/>
      <c r="M29" s="32"/>
      <c r="N29" s="212" t="s">
        <v>8</v>
      </c>
    </row>
    <row r="30" spans="1:14" s="14" customFormat="1" x14ac:dyDescent="0.25">
      <c r="A30" s="32">
        <v>24</v>
      </c>
      <c r="B30" s="48" t="s">
        <v>35</v>
      </c>
      <c r="C30" s="33"/>
      <c r="D30" s="40"/>
      <c r="E30" s="39"/>
      <c r="F30" s="50" t="s">
        <v>40</v>
      </c>
      <c r="G30" s="32">
        <v>1</v>
      </c>
      <c r="H30" s="32"/>
      <c r="I30" s="186" t="s">
        <v>175</v>
      </c>
      <c r="J30" s="32"/>
      <c r="K30" s="32">
        <v>1</v>
      </c>
      <c r="L30" s="32"/>
      <c r="M30" s="32"/>
      <c r="N30" s="212" t="s">
        <v>8</v>
      </c>
    </row>
    <row r="31" spans="1:14" s="14" customFormat="1" x14ac:dyDescent="0.25">
      <c r="A31" s="32">
        <v>25</v>
      </c>
      <c r="B31" s="48" t="s">
        <v>35</v>
      </c>
      <c r="C31" s="33"/>
      <c r="D31" s="40"/>
      <c r="E31" s="65" t="s">
        <v>104</v>
      </c>
      <c r="F31" s="49" t="s">
        <v>41</v>
      </c>
      <c r="G31" s="41">
        <v>1</v>
      </c>
      <c r="H31" s="41"/>
      <c r="I31" s="186" t="s">
        <v>175</v>
      </c>
      <c r="J31" s="41"/>
      <c r="K31" s="41">
        <v>1</v>
      </c>
      <c r="L31" s="41"/>
      <c r="M31" s="41"/>
      <c r="N31" s="212" t="s">
        <v>8</v>
      </c>
    </row>
    <row r="32" spans="1:14" s="14" customFormat="1" x14ac:dyDescent="0.25">
      <c r="A32" s="32">
        <v>26</v>
      </c>
      <c r="B32" s="48" t="s">
        <v>35</v>
      </c>
      <c r="C32" s="33"/>
      <c r="D32" s="35"/>
      <c r="E32" s="65" t="s">
        <v>108</v>
      </c>
      <c r="F32" s="52" t="s">
        <v>42</v>
      </c>
      <c r="G32" s="32">
        <v>1</v>
      </c>
      <c r="H32" s="32"/>
      <c r="I32" s="186" t="s">
        <v>175</v>
      </c>
      <c r="J32" s="32"/>
      <c r="K32" s="32">
        <v>1</v>
      </c>
      <c r="L32" s="32"/>
      <c r="M32" s="32"/>
      <c r="N32" s="212" t="s">
        <v>8</v>
      </c>
    </row>
    <row r="33" spans="1:14" s="14" customFormat="1" x14ac:dyDescent="0.25">
      <c r="A33" s="32">
        <v>27</v>
      </c>
      <c r="B33" s="48" t="s">
        <v>35</v>
      </c>
      <c r="C33" s="33"/>
      <c r="D33" s="40"/>
      <c r="E33" s="65" t="s">
        <v>109</v>
      </c>
      <c r="F33" s="49" t="s">
        <v>61</v>
      </c>
      <c r="G33" s="41">
        <v>1</v>
      </c>
      <c r="H33" s="41"/>
      <c r="I33" s="186" t="s">
        <v>175</v>
      </c>
      <c r="J33" s="41">
        <v>1</v>
      </c>
      <c r="K33" s="41"/>
      <c r="L33" s="41"/>
      <c r="M33" s="41"/>
      <c r="N33" s="211" t="s">
        <v>7</v>
      </c>
    </row>
    <row r="34" spans="1:14" s="14" customFormat="1" x14ac:dyDescent="0.25">
      <c r="A34" s="32">
        <v>28</v>
      </c>
      <c r="B34" s="48" t="s">
        <v>35</v>
      </c>
      <c r="C34" s="33"/>
      <c r="D34" s="34"/>
      <c r="E34" s="65" t="s">
        <v>110</v>
      </c>
      <c r="F34" s="52" t="s">
        <v>43</v>
      </c>
      <c r="G34" s="32"/>
      <c r="H34" s="32">
        <v>1</v>
      </c>
      <c r="I34" s="186" t="s">
        <v>180</v>
      </c>
      <c r="J34" s="32"/>
      <c r="K34" s="32"/>
      <c r="L34" s="32">
        <v>1</v>
      </c>
      <c r="M34" s="32"/>
      <c r="N34" s="212" t="s">
        <v>9</v>
      </c>
    </row>
    <row r="35" spans="1:14" s="14" customFormat="1" x14ac:dyDescent="0.25">
      <c r="A35" s="32">
        <v>29</v>
      </c>
      <c r="B35" s="48" t="s">
        <v>35</v>
      </c>
      <c r="C35" s="33"/>
      <c r="D35" s="47"/>
      <c r="E35" s="65" t="s">
        <v>110</v>
      </c>
      <c r="F35" s="52" t="s">
        <v>44</v>
      </c>
      <c r="G35" s="32"/>
      <c r="H35" s="32">
        <v>1</v>
      </c>
      <c r="I35" s="186" t="s">
        <v>180</v>
      </c>
      <c r="J35" s="32"/>
      <c r="K35" s="32"/>
      <c r="L35" s="32">
        <v>1</v>
      </c>
      <c r="M35" s="32"/>
      <c r="N35" s="212" t="s">
        <v>9</v>
      </c>
    </row>
    <row r="36" spans="1:14" s="14" customFormat="1" x14ac:dyDescent="0.25">
      <c r="A36" s="32">
        <v>30</v>
      </c>
      <c r="B36" s="28" t="s">
        <v>35</v>
      </c>
      <c r="C36" s="55"/>
      <c r="D36" s="30"/>
      <c r="E36" s="66" t="s">
        <v>103</v>
      </c>
      <c r="F36" s="58" t="s">
        <v>45</v>
      </c>
      <c r="G36" s="31"/>
      <c r="H36" s="31">
        <v>1</v>
      </c>
      <c r="I36" s="186" t="s">
        <v>180</v>
      </c>
      <c r="J36" s="31"/>
      <c r="K36" s="31"/>
      <c r="L36" s="31"/>
      <c r="M36" s="31">
        <v>1</v>
      </c>
      <c r="N36" s="212" t="s">
        <v>10</v>
      </c>
    </row>
    <row r="37" spans="1:14" s="14" customFormat="1" x14ac:dyDescent="0.25">
      <c r="A37" s="23">
        <v>31</v>
      </c>
      <c r="B37" s="48" t="s">
        <v>46</v>
      </c>
      <c r="C37" s="33"/>
      <c r="D37" s="40"/>
      <c r="E37" s="65" t="s">
        <v>99</v>
      </c>
      <c r="F37" s="50" t="s">
        <v>47</v>
      </c>
      <c r="G37" s="41">
        <v>1</v>
      </c>
      <c r="H37" s="41"/>
      <c r="I37" s="186" t="s">
        <v>175</v>
      </c>
      <c r="J37" s="41"/>
      <c r="K37" s="41">
        <v>1</v>
      </c>
      <c r="L37" s="41"/>
      <c r="M37" s="41"/>
      <c r="N37" s="212" t="s">
        <v>8</v>
      </c>
    </row>
    <row r="38" spans="1:14" s="14" customFormat="1" x14ac:dyDescent="0.25">
      <c r="A38" s="32">
        <v>32</v>
      </c>
      <c r="B38" s="48" t="s">
        <v>46</v>
      </c>
      <c r="C38" s="33"/>
      <c r="D38" s="39"/>
      <c r="E38" s="65" t="s">
        <v>107</v>
      </c>
      <c r="F38" s="50" t="s">
        <v>48</v>
      </c>
      <c r="G38" s="41">
        <v>1</v>
      </c>
      <c r="H38" s="41"/>
      <c r="I38" s="186" t="s">
        <v>175</v>
      </c>
      <c r="J38" s="41"/>
      <c r="K38" s="41">
        <v>1</v>
      </c>
      <c r="L38" s="41"/>
      <c r="M38" s="41"/>
      <c r="N38" s="212" t="s">
        <v>8</v>
      </c>
    </row>
    <row r="39" spans="1:14" s="14" customFormat="1" x14ac:dyDescent="0.25">
      <c r="A39" s="32">
        <v>33</v>
      </c>
      <c r="B39" s="48" t="s">
        <v>46</v>
      </c>
      <c r="C39" s="33"/>
      <c r="D39" s="39"/>
      <c r="E39" s="65" t="s">
        <v>99</v>
      </c>
      <c r="F39" s="49" t="s">
        <v>49</v>
      </c>
      <c r="G39" s="41">
        <v>1</v>
      </c>
      <c r="H39" s="41"/>
      <c r="I39" s="186" t="s">
        <v>175</v>
      </c>
      <c r="J39" s="41"/>
      <c r="K39" s="41">
        <v>1</v>
      </c>
      <c r="L39" s="41"/>
      <c r="M39" s="41"/>
      <c r="N39" s="212" t="s">
        <v>8</v>
      </c>
    </row>
    <row r="40" spans="1:14" s="14" customFormat="1" x14ac:dyDescent="0.25">
      <c r="A40" s="32">
        <v>34</v>
      </c>
      <c r="B40" s="48" t="s">
        <v>46</v>
      </c>
      <c r="C40" s="33"/>
      <c r="D40" s="40"/>
      <c r="E40" s="65" t="s">
        <v>99</v>
      </c>
      <c r="F40" s="49" t="s">
        <v>50</v>
      </c>
      <c r="G40" s="41">
        <v>1</v>
      </c>
      <c r="H40" s="41"/>
      <c r="I40" s="186" t="s">
        <v>175</v>
      </c>
      <c r="J40" s="41"/>
      <c r="K40" s="41">
        <v>1</v>
      </c>
      <c r="L40" s="41"/>
      <c r="M40" s="41"/>
      <c r="N40" s="212" t="s">
        <v>8</v>
      </c>
    </row>
    <row r="41" spans="1:14" s="14" customFormat="1" x14ac:dyDescent="0.25">
      <c r="A41" s="32">
        <v>35</v>
      </c>
      <c r="B41" s="53" t="s">
        <v>46</v>
      </c>
      <c r="C41" s="45"/>
      <c r="D41" s="40"/>
      <c r="E41" s="39" t="s">
        <v>99</v>
      </c>
      <c r="F41" s="54" t="s">
        <v>51</v>
      </c>
      <c r="G41" s="41">
        <v>1</v>
      </c>
      <c r="H41" s="41"/>
      <c r="I41" s="186" t="s">
        <v>175</v>
      </c>
      <c r="J41" s="41"/>
      <c r="K41" s="41">
        <v>1</v>
      </c>
      <c r="L41" s="41"/>
      <c r="M41" s="41"/>
      <c r="N41" s="212" t="s">
        <v>8</v>
      </c>
    </row>
    <row r="42" spans="1:14" s="14" customFormat="1" x14ac:dyDescent="0.25">
      <c r="A42" s="32">
        <v>36</v>
      </c>
      <c r="B42" s="48" t="s">
        <v>46</v>
      </c>
      <c r="C42" s="33"/>
      <c r="D42" s="47"/>
      <c r="E42" s="65" t="s">
        <v>107</v>
      </c>
      <c r="F42" s="54" t="s">
        <v>52</v>
      </c>
      <c r="G42" s="32">
        <v>1</v>
      </c>
      <c r="H42" s="32"/>
      <c r="I42" s="186" t="s">
        <v>175</v>
      </c>
      <c r="J42" s="32"/>
      <c r="K42" s="32">
        <v>1</v>
      </c>
      <c r="L42" s="32"/>
      <c r="M42" s="32"/>
      <c r="N42" s="212" t="s">
        <v>8</v>
      </c>
    </row>
    <row r="43" spans="1:14" s="14" customFormat="1" x14ac:dyDescent="0.25">
      <c r="A43" s="32">
        <v>37</v>
      </c>
      <c r="B43" s="48" t="s">
        <v>46</v>
      </c>
      <c r="C43" s="33"/>
      <c r="D43" s="40"/>
      <c r="E43" s="65" t="s">
        <v>112</v>
      </c>
      <c r="F43" s="54" t="s">
        <v>53</v>
      </c>
      <c r="G43" s="32">
        <v>1</v>
      </c>
      <c r="H43" s="32"/>
      <c r="I43" s="186" t="s">
        <v>175</v>
      </c>
      <c r="J43" s="32"/>
      <c r="K43" s="32">
        <v>1</v>
      </c>
      <c r="L43" s="32"/>
      <c r="M43" s="32"/>
      <c r="N43" s="212" t="s">
        <v>8</v>
      </c>
    </row>
    <row r="44" spans="1:14" s="14" customFormat="1" x14ac:dyDescent="0.25">
      <c r="A44" s="32">
        <v>38</v>
      </c>
      <c r="B44" s="48" t="s">
        <v>46</v>
      </c>
      <c r="C44" s="33"/>
      <c r="D44" s="40"/>
      <c r="E44" s="65" t="s">
        <v>99</v>
      </c>
      <c r="F44" s="54" t="s">
        <v>54</v>
      </c>
      <c r="G44" s="32">
        <v>1</v>
      </c>
      <c r="H44" s="32"/>
      <c r="I44" s="186" t="s">
        <v>175</v>
      </c>
      <c r="J44" s="32"/>
      <c r="K44" s="32">
        <v>1</v>
      </c>
      <c r="L44" s="32"/>
      <c r="M44" s="32"/>
      <c r="N44" s="212" t="s">
        <v>8</v>
      </c>
    </row>
    <row r="45" spans="1:14" s="14" customFormat="1" x14ac:dyDescent="0.25">
      <c r="A45" s="32">
        <v>39</v>
      </c>
      <c r="B45" s="48" t="s">
        <v>46</v>
      </c>
      <c r="C45" s="33"/>
      <c r="D45" s="40"/>
      <c r="E45" s="65" t="s">
        <v>99</v>
      </c>
      <c r="F45" s="50" t="s">
        <v>55</v>
      </c>
      <c r="G45" s="32">
        <v>1</v>
      </c>
      <c r="H45" s="32"/>
      <c r="I45" s="186" t="s">
        <v>175</v>
      </c>
      <c r="J45" s="32"/>
      <c r="K45" s="32">
        <v>1</v>
      </c>
      <c r="L45" s="32"/>
      <c r="M45" s="32"/>
      <c r="N45" s="212" t="s">
        <v>8</v>
      </c>
    </row>
    <row r="46" spans="1:14" s="14" customFormat="1" x14ac:dyDescent="0.25">
      <c r="A46" s="32">
        <v>40</v>
      </c>
      <c r="B46" s="48" t="s">
        <v>46</v>
      </c>
      <c r="C46" s="33"/>
      <c r="D46" s="51"/>
      <c r="E46" s="39"/>
      <c r="F46" s="49" t="s">
        <v>56</v>
      </c>
      <c r="G46" s="32">
        <v>1</v>
      </c>
      <c r="H46" s="32"/>
      <c r="I46" s="186" t="s">
        <v>175</v>
      </c>
      <c r="J46" s="32"/>
      <c r="K46" s="32">
        <v>1</v>
      </c>
      <c r="L46" s="32"/>
      <c r="M46" s="32"/>
      <c r="N46" s="212" t="s">
        <v>8</v>
      </c>
    </row>
    <row r="47" spans="1:14" s="14" customFormat="1" x14ac:dyDescent="0.25">
      <c r="A47" s="32">
        <v>41</v>
      </c>
      <c r="B47" s="48" t="s">
        <v>46</v>
      </c>
      <c r="C47" s="33"/>
      <c r="D47" s="40"/>
      <c r="E47" s="65" t="s">
        <v>112</v>
      </c>
      <c r="F47" s="49" t="s">
        <v>57</v>
      </c>
      <c r="G47" s="32">
        <v>1</v>
      </c>
      <c r="H47" s="32"/>
      <c r="I47" s="186" t="s">
        <v>175</v>
      </c>
      <c r="J47" s="32"/>
      <c r="K47" s="32">
        <v>1</v>
      </c>
      <c r="L47" s="32"/>
      <c r="M47" s="32"/>
      <c r="N47" s="212" t="s">
        <v>8</v>
      </c>
    </row>
    <row r="48" spans="1:14" s="14" customFormat="1" x14ac:dyDescent="0.25">
      <c r="A48" s="32">
        <v>42</v>
      </c>
      <c r="B48" s="48" t="s">
        <v>46</v>
      </c>
      <c r="C48" s="33"/>
      <c r="D48" s="40"/>
      <c r="E48" s="73" t="s">
        <v>130</v>
      </c>
      <c r="F48" s="49" t="s">
        <v>58</v>
      </c>
      <c r="G48" s="32"/>
      <c r="H48" s="32">
        <v>1</v>
      </c>
      <c r="I48" s="186" t="s">
        <v>180</v>
      </c>
      <c r="J48" s="32"/>
      <c r="K48" s="32"/>
      <c r="L48" s="32"/>
      <c r="M48" s="32">
        <v>1</v>
      </c>
      <c r="N48" s="212" t="s">
        <v>10</v>
      </c>
    </row>
    <row r="49" spans="1:14" s="14" customFormat="1" x14ac:dyDescent="0.25">
      <c r="A49" s="27">
        <v>43</v>
      </c>
      <c r="B49" s="28" t="s">
        <v>46</v>
      </c>
      <c r="C49" s="29"/>
      <c r="D49" s="30"/>
      <c r="E49" s="74" t="s">
        <v>108</v>
      </c>
      <c r="F49" s="58" t="s">
        <v>59</v>
      </c>
      <c r="G49" s="31"/>
      <c r="H49" s="31">
        <v>1</v>
      </c>
      <c r="I49" s="186" t="s">
        <v>180</v>
      </c>
      <c r="J49" s="31"/>
      <c r="K49" s="31"/>
      <c r="L49" s="31"/>
      <c r="M49" s="31">
        <v>1</v>
      </c>
      <c r="N49" s="212" t="s">
        <v>10</v>
      </c>
    </row>
    <row r="50" spans="1:14" s="14" customFormat="1" x14ac:dyDescent="0.25">
      <c r="A50" s="32">
        <v>44</v>
      </c>
      <c r="B50" s="48" t="s">
        <v>60</v>
      </c>
      <c r="C50" s="36"/>
      <c r="D50" s="40"/>
      <c r="E50" s="39"/>
      <c r="F50" s="49" t="s">
        <v>63</v>
      </c>
      <c r="G50" s="32">
        <v>1</v>
      </c>
      <c r="H50" s="32"/>
      <c r="I50" s="186" t="s">
        <v>175</v>
      </c>
      <c r="J50" s="32"/>
      <c r="K50" s="32">
        <v>1</v>
      </c>
      <c r="L50" s="41"/>
      <c r="M50" s="41"/>
      <c r="N50" s="212" t="s">
        <v>8</v>
      </c>
    </row>
    <row r="51" spans="1:14" s="14" customFormat="1" x14ac:dyDescent="0.25">
      <c r="A51" s="32">
        <v>45</v>
      </c>
      <c r="B51" s="48" t="s">
        <v>60</v>
      </c>
      <c r="C51" s="36"/>
      <c r="D51" s="35"/>
      <c r="E51" s="68" t="s">
        <v>100</v>
      </c>
      <c r="F51" s="52" t="s">
        <v>64</v>
      </c>
      <c r="G51" s="32">
        <v>1</v>
      </c>
      <c r="H51" s="32"/>
      <c r="I51" s="186" t="s">
        <v>175</v>
      </c>
      <c r="J51" s="32"/>
      <c r="K51" s="32">
        <v>1</v>
      </c>
      <c r="L51" s="32"/>
      <c r="M51" s="32"/>
      <c r="N51" s="212" t="s">
        <v>8</v>
      </c>
    </row>
    <row r="52" spans="1:14" s="14" customFormat="1" x14ac:dyDescent="0.25">
      <c r="A52" s="32">
        <v>46</v>
      </c>
      <c r="B52" s="48" t="s">
        <v>60</v>
      </c>
      <c r="C52" s="36"/>
      <c r="D52" s="35"/>
      <c r="E52" s="65" t="s">
        <v>101</v>
      </c>
      <c r="F52" s="52" t="s">
        <v>65</v>
      </c>
      <c r="G52" s="32">
        <v>1</v>
      </c>
      <c r="H52" s="32"/>
      <c r="I52" s="186" t="s">
        <v>175</v>
      </c>
      <c r="J52" s="32"/>
      <c r="K52" s="32">
        <v>1</v>
      </c>
      <c r="L52" s="32"/>
      <c r="M52" s="32"/>
      <c r="N52" s="212" t="s">
        <v>8</v>
      </c>
    </row>
    <row r="53" spans="1:14" s="14" customFormat="1" x14ac:dyDescent="0.25">
      <c r="A53" s="32">
        <v>47</v>
      </c>
      <c r="B53" s="48" t="s">
        <v>60</v>
      </c>
      <c r="C53" s="36"/>
      <c r="D53" s="35"/>
      <c r="E53" s="65" t="s">
        <v>114</v>
      </c>
      <c r="F53" s="52" t="s">
        <v>66</v>
      </c>
      <c r="G53" s="32">
        <v>1</v>
      </c>
      <c r="H53" s="32"/>
      <c r="I53" s="186" t="s">
        <v>175</v>
      </c>
      <c r="J53" s="32"/>
      <c r="K53" s="32">
        <v>1</v>
      </c>
      <c r="L53" s="32"/>
      <c r="M53" s="32"/>
      <c r="N53" s="212" t="s">
        <v>8</v>
      </c>
    </row>
    <row r="54" spans="1:14" s="14" customFormat="1" x14ac:dyDescent="0.25">
      <c r="A54" s="32">
        <v>48</v>
      </c>
      <c r="B54" s="48" t="s">
        <v>60</v>
      </c>
      <c r="C54" s="36"/>
      <c r="D54" s="35"/>
      <c r="E54" s="65" t="s">
        <v>101</v>
      </c>
      <c r="F54" s="52" t="s">
        <v>67</v>
      </c>
      <c r="G54" s="32">
        <v>1</v>
      </c>
      <c r="H54" s="32"/>
      <c r="I54" s="186" t="s">
        <v>175</v>
      </c>
      <c r="J54" s="32"/>
      <c r="K54" s="32">
        <v>1</v>
      </c>
      <c r="L54" s="32"/>
      <c r="M54" s="32"/>
      <c r="N54" s="212" t="s">
        <v>8</v>
      </c>
    </row>
    <row r="55" spans="1:14" s="14" customFormat="1" x14ac:dyDescent="0.25">
      <c r="A55" s="32">
        <v>49</v>
      </c>
      <c r="B55" s="48" t="s">
        <v>60</v>
      </c>
      <c r="C55" s="36"/>
      <c r="D55" s="35"/>
      <c r="E55" s="65" t="s">
        <v>110</v>
      </c>
      <c r="F55" s="52" t="s">
        <v>68</v>
      </c>
      <c r="G55" s="32"/>
      <c r="H55" s="32">
        <v>1</v>
      </c>
      <c r="I55" s="186" t="s">
        <v>180</v>
      </c>
      <c r="J55" s="32"/>
      <c r="K55" s="32"/>
      <c r="L55" s="32">
        <v>1</v>
      </c>
      <c r="M55" s="32"/>
      <c r="N55" s="212" t="s">
        <v>9</v>
      </c>
    </row>
    <row r="56" spans="1:14" s="14" customFormat="1" x14ac:dyDescent="0.25">
      <c r="A56" s="32">
        <v>50</v>
      </c>
      <c r="B56" s="48" t="s">
        <v>60</v>
      </c>
      <c r="C56" s="33"/>
      <c r="D56" s="35"/>
      <c r="E56" s="65" t="s">
        <v>108</v>
      </c>
      <c r="F56" s="52" t="s">
        <v>69</v>
      </c>
      <c r="G56" s="32">
        <v>1</v>
      </c>
      <c r="H56" s="32"/>
      <c r="I56" s="186" t="s">
        <v>175</v>
      </c>
      <c r="J56" s="32"/>
      <c r="K56" s="32">
        <v>1</v>
      </c>
      <c r="L56" s="32"/>
      <c r="M56" s="32"/>
      <c r="N56" s="212" t="s">
        <v>8</v>
      </c>
    </row>
    <row r="57" spans="1:14" s="14" customFormat="1" x14ac:dyDescent="0.25">
      <c r="A57" s="32">
        <v>51</v>
      </c>
      <c r="B57" s="48" t="s">
        <v>60</v>
      </c>
      <c r="C57" s="33"/>
      <c r="D57" s="40"/>
      <c r="E57" s="65" t="s">
        <v>101</v>
      </c>
      <c r="F57" s="49" t="s">
        <v>70</v>
      </c>
      <c r="G57" s="32"/>
      <c r="H57" s="32">
        <v>1</v>
      </c>
      <c r="I57" s="186" t="s">
        <v>180</v>
      </c>
      <c r="J57" s="32"/>
      <c r="K57" s="32"/>
      <c r="L57" s="32">
        <v>1</v>
      </c>
      <c r="M57" s="32"/>
      <c r="N57" s="212" t="s">
        <v>9</v>
      </c>
    </row>
    <row r="58" spans="1:14" s="14" customFormat="1" x14ac:dyDescent="0.25">
      <c r="A58" s="32">
        <v>52</v>
      </c>
      <c r="B58" s="48" t="s">
        <v>60</v>
      </c>
      <c r="C58" s="33"/>
      <c r="D58" s="40"/>
      <c r="E58" s="65" t="s">
        <v>108</v>
      </c>
      <c r="F58" s="49" t="s">
        <v>77</v>
      </c>
      <c r="G58" s="32">
        <v>1</v>
      </c>
      <c r="H58" s="32"/>
      <c r="I58" s="186" t="s">
        <v>175</v>
      </c>
      <c r="J58" s="32"/>
      <c r="K58" s="32">
        <v>1</v>
      </c>
      <c r="L58" s="32"/>
      <c r="M58" s="32"/>
      <c r="N58" s="212" t="s">
        <v>8</v>
      </c>
    </row>
    <row r="59" spans="1:14" s="14" customFormat="1" x14ac:dyDescent="0.25">
      <c r="A59" s="32">
        <v>53</v>
      </c>
      <c r="B59" s="48" t="s">
        <v>60</v>
      </c>
      <c r="C59" s="33"/>
      <c r="D59" s="40"/>
      <c r="E59" s="65" t="s">
        <v>101</v>
      </c>
      <c r="F59" s="49" t="s">
        <v>71</v>
      </c>
      <c r="G59" s="32">
        <v>1</v>
      </c>
      <c r="H59" s="32"/>
      <c r="I59" s="186" t="s">
        <v>175</v>
      </c>
      <c r="J59" s="32"/>
      <c r="K59" s="32">
        <v>1</v>
      </c>
      <c r="L59" s="32"/>
      <c r="M59" s="32"/>
      <c r="N59" s="212" t="s">
        <v>8</v>
      </c>
    </row>
    <row r="60" spans="1:14" s="14" customFormat="1" x14ac:dyDescent="0.25">
      <c r="A60" s="32">
        <v>54</v>
      </c>
      <c r="B60" s="48" t="s">
        <v>60</v>
      </c>
      <c r="C60" s="33"/>
      <c r="D60" s="40"/>
      <c r="E60" s="65" t="s">
        <v>101</v>
      </c>
      <c r="F60" s="49" t="s">
        <v>72</v>
      </c>
      <c r="G60" s="32">
        <v>1</v>
      </c>
      <c r="H60" s="32"/>
      <c r="I60" s="186" t="s">
        <v>175</v>
      </c>
      <c r="J60" s="32"/>
      <c r="K60" s="32">
        <v>1</v>
      </c>
      <c r="L60" s="32"/>
      <c r="M60" s="32"/>
      <c r="N60" s="212" t="s">
        <v>8</v>
      </c>
    </row>
    <row r="61" spans="1:14" s="14" customFormat="1" x14ac:dyDescent="0.25">
      <c r="A61" s="32">
        <v>55</v>
      </c>
      <c r="B61" s="48" t="s">
        <v>60</v>
      </c>
      <c r="C61" s="33"/>
      <c r="D61" s="40"/>
      <c r="E61" s="73" t="s">
        <v>116</v>
      </c>
      <c r="F61" s="49" t="s">
        <v>73</v>
      </c>
      <c r="G61" s="32"/>
      <c r="H61" s="32">
        <v>1</v>
      </c>
      <c r="I61" s="186" t="s">
        <v>180</v>
      </c>
      <c r="J61" s="32"/>
      <c r="K61" s="32"/>
      <c r="L61" s="32">
        <v>1</v>
      </c>
      <c r="M61" s="32"/>
      <c r="N61" s="212" t="s">
        <v>9</v>
      </c>
    </row>
    <row r="62" spans="1:14" s="14" customFormat="1" x14ac:dyDescent="0.25">
      <c r="A62" s="32">
        <v>56</v>
      </c>
      <c r="B62" s="48" t="s">
        <v>60</v>
      </c>
      <c r="C62" s="33"/>
      <c r="D62" s="40"/>
      <c r="E62" s="65" t="s">
        <v>105</v>
      </c>
      <c r="F62" s="49" t="s">
        <v>74</v>
      </c>
      <c r="G62" s="32"/>
      <c r="H62" s="32">
        <v>1</v>
      </c>
      <c r="I62" s="186" t="s">
        <v>180</v>
      </c>
      <c r="J62" s="32"/>
      <c r="K62" s="32"/>
      <c r="L62" s="32"/>
      <c r="M62" s="32">
        <v>1</v>
      </c>
      <c r="N62" s="212" t="s">
        <v>10</v>
      </c>
    </row>
    <row r="63" spans="1:14" s="14" customFormat="1" x14ac:dyDescent="0.25">
      <c r="A63" s="32">
        <v>57</v>
      </c>
      <c r="B63" s="48" t="s">
        <v>60</v>
      </c>
      <c r="C63" s="33"/>
      <c r="D63" s="40"/>
      <c r="E63" s="65" t="s">
        <v>113</v>
      </c>
      <c r="F63" s="49" t="s">
        <v>75</v>
      </c>
      <c r="G63" s="32"/>
      <c r="H63" s="32">
        <v>1</v>
      </c>
      <c r="I63" s="186" t="s">
        <v>180</v>
      </c>
      <c r="J63" s="32"/>
      <c r="K63" s="32"/>
      <c r="L63" s="32"/>
      <c r="M63" s="32">
        <v>1</v>
      </c>
      <c r="N63" s="212" t="s">
        <v>10</v>
      </c>
    </row>
    <row r="64" spans="1:14" s="14" customFormat="1" x14ac:dyDescent="0.25">
      <c r="A64" s="32">
        <v>58</v>
      </c>
      <c r="B64" s="48" t="s">
        <v>60</v>
      </c>
      <c r="C64" s="33"/>
      <c r="D64" s="40"/>
      <c r="E64" s="39"/>
      <c r="F64" s="49" t="s">
        <v>76</v>
      </c>
      <c r="G64" s="32"/>
      <c r="H64" s="32">
        <v>1</v>
      </c>
      <c r="I64" s="186" t="s">
        <v>180</v>
      </c>
      <c r="J64" s="32"/>
      <c r="K64" s="32"/>
      <c r="L64" s="32"/>
      <c r="M64" s="32">
        <v>1</v>
      </c>
      <c r="N64" s="212" t="s">
        <v>10</v>
      </c>
    </row>
    <row r="65" spans="1:14" s="14" customFormat="1" x14ac:dyDescent="0.25">
      <c r="A65" s="32">
        <v>59</v>
      </c>
      <c r="B65" s="48" t="s">
        <v>60</v>
      </c>
      <c r="C65" s="33"/>
      <c r="D65" s="40"/>
      <c r="E65" s="65" t="s">
        <v>113</v>
      </c>
      <c r="F65" s="49" t="s">
        <v>84</v>
      </c>
      <c r="G65" s="32"/>
      <c r="H65" s="32">
        <v>1</v>
      </c>
      <c r="I65" s="186" t="s">
        <v>180</v>
      </c>
      <c r="J65" s="32"/>
      <c r="K65" s="32"/>
      <c r="L65" s="32"/>
      <c r="M65" s="32">
        <v>1</v>
      </c>
      <c r="N65" s="212" t="s">
        <v>10</v>
      </c>
    </row>
    <row r="66" spans="1:14" s="14" customFormat="1" x14ac:dyDescent="0.25">
      <c r="A66" s="32">
        <v>60</v>
      </c>
      <c r="B66" s="48" t="s">
        <v>60</v>
      </c>
      <c r="C66" s="33"/>
      <c r="D66" s="40"/>
      <c r="E66" s="73" t="s">
        <v>124</v>
      </c>
      <c r="F66" s="49" t="s">
        <v>78</v>
      </c>
      <c r="G66" s="32"/>
      <c r="H66" s="32">
        <v>1</v>
      </c>
      <c r="I66" s="186" t="s">
        <v>180</v>
      </c>
      <c r="J66" s="32"/>
      <c r="K66" s="32"/>
      <c r="L66" s="32">
        <v>1</v>
      </c>
      <c r="M66" s="32"/>
      <c r="N66" s="212" t="s">
        <v>9</v>
      </c>
    </row>
    <row r="67" spans="1:14" s="14" customFormat="1" x14ac:dyDescent="0.25">
      <c r="A67" s="32">
        <v>61</v>
      </c>
      <c r="B67" s="48" t="s">
        <v>60</v>
      </c>
      <c r="C67" s="33"/>
      <c r="D67" s="40"/>
      <c r="E67" s="65" t="s">
        <v>105</v>
      </c>
      <c r="F67" s="49" t="s">
        <v>79</v>
      </c>
      <c r="G67" s="32"/>
      <c r="H67" s="32">
        <v>1</v>
      </c>
      <c r="I67" s="186" t="s">
        <v>180</v>
      </c>
      <c r="J67" s="32"/>
      <c r="K67" s="32"/>
      <c r="L67" s="32"/>
      <c r="M67" s="32">
        <v>1</v>
      </c>
      <c r="N67" s="212" t="s">
        <v>10</v>
      </c>
    </row>
    <row r="68" spans="1:14" s="14" customFormat="1" x14ac:dyDescent="0.25">
      <c r="A68" s="32">
        <v>62</v>
      </c>
      <c r="B68" s="48" t="s">
        <v>60</v>
      </c>
      <c r="C68" s="33"/>
      <c r="D68" s="40"/>
      <c r="E68" s="65" t="s">
        <v>101</v>
      </c>
      <c r="F68" s="49" t="s">
        <v>80</v>
      </c>
      <c r="G68" s="32"/>
      <c r="H68" s="32">
        <v>1</v>
      </c>
      <c r="I68" s="186" t="s">
        <v>180</v>
      </c>
      <c r="J68" s="32"/>
      <c r="K68" s="32"/>
      <c r="L68" s="32"/>
      <c r="M68" s="32">
        <v>1</v>
      </c>
      <c r="N68" s="212" t="s">
        <v>10</v>
      </c>
    </row>
    <row r="69" spans="1:14" s="14" customFormat="1" x14ac:dyDescent="0.25">
      <c r="A69" s="32">
        <v>63</v>
      </c>
      <c r="B69" s="48" t="s">
        <v>60</v>
      </c>
      <c r="C69" s="33"/>
      <c r="D69" s="40"/>
      <c r="E69" s="65" t="s">
        <v>101</v>
      </c>
      <c r="F69" s="49" t="s">
        <v>81</v>
      </c>
      <c r="G69" s="32"/>
      <c r="H69" s="32">
        <v>1</v>
      </c>
      <c r="I69" s="186" t="s">
        <v>180</v>
      </c>
      <c r="J69" s="32"/>
      <c r="K69" s="32"/>
      <c r="L69" s="32"/>
      <c r="M69" s="32">
        <v>1</v>
      </c>
      <c r="N69" s="212" t="s">
        <v>10</v>
      </c>
    </row>
    <row r="70" spans="1:14" s="14" customFormat="1" x14ac:dyDescent="0.25">
      <c r="A70" s="32">
        <v>64</v>
      </c>
      <c r="B70" s="48" t="s">
        <v>60</v>
      </c>
      <c r="C70" s="33"/>
      <c r="D70" s="40"/>
      <c r="E70" s="65" t="s">
        <v>111</v>
      </c>
      <c r="F70" s="49" t="s">
        <v>82</v>
      </c>
      <c r="G70" s="32"/>
      <c r="H70" s="32">
        <v>1</v>
      </c>
      <c r="I70" s="186" t="s">
        <v>180</v>
      </c>
      <c r="J70" s="32"/>
      <c r="K70" s="32"/>
      <c r="L70" s="32"/>
      <c r="M70" s="32">
        <v>1</v>
      </c>
      <c r="N70" s="212" t="s">
        <v>10</v>
      </c>
    </row>
    <row r="71" spans="1:14" s="14" customFormat="1" x14ac:dyDescent="0.25">
      <c r="A71" s="32">
        <v>65</v>
      </c>
      <c r="B71" s="48" t="s">
        <v>60</v>
      </c>
      <c r="C71" s="33"/>
      <c r="D71" s="40"/>
      <c r="E71" s="65" t="s">
        <v>101</v>
      </c>
      <c r="F71" s="49" t="s">
        <v>83</v>
      </c>
      <c r="G71" s="32"/>
      <c r="H71" s="32">
        <v>1</v>
      </c>
      <c r="I71" s="186" t="s">
        <v>180</v>
      </c>
      <c r="J71" s="32"/>
      <c r="K71" s="32"/>
      <c r="L71" s="32"/>
      <c r="M71" s="32">
        <v>1</v>
      </c>
      <c r="N71" s="212" t="s">
        <v>10</v>
      </c>
    </row>
    <row r="72" spans="1:14" s="14" customFormat="1" x14ac:dyDescent="0.25">
      <c r="A72" s="32">
        <v>66</v>
      </c>
      <c r="B72" s="48" t="s">
        <v>60</v>
      </c>
      <c r="C72" s="33"/>
      <c r="D72" s="40"/>
      <c r="E72" s="65" t="s">
        <v>108</v>
      </c>
      <c r="F72" s="49" t="s">
        <v>85</v>
      </c>
      <c r="G72" s="32"/>
      <c r="H72" s="32">
        <v>1</v>
      </c>
      <c r="I72" s="186" t="s">
        <v>180</v>
      </c>
      <c r="J72" s="32"/>
      <c r="K72" s="32"/>
      <c r="L72" s="32"/>
      <c r="M72" s="32">
        <v>1</v>
      </c>
      <c r="N72" s="212" t="s">
        <v>10</v>
      </c>
    </row>
    <row r="73" spans="1:14" s="14" customFormat="1" x14ac:dyDescent="0.25">
      <c r="A73" s="32">
        <v>67</v>
      </c>
      <c r="B73" s="48" t="s">
        <v>60</v>
      </c>
      <c r="C73" s="33"/>
      <c r="D73" s="40"/>
      <c r="E73" s="65" t="s">
        <v>101</v>
      </c>
      <c r="F73" s="49" t="s">
        <v>86</v>
      </c>
      <c r="G73" s="32"/>
      <c r="H73" s="32">
        <v>1</v>
      </c>
      <c r="I73" s="186" t="s">
        <v>180</v>
      </c>
      <c r="J73" s="32"/>
      <c r="K73" s="32"/>
      <c r="L73" s="32"/>
      <c r="M73" s="32">
        <v>1</v>
      </c>
      <c r="N73" s="212" t="s">
        <v>10</v>
      </c>
    </row>
    <row r="74" spans="1:14" s="14" customFormat="1" x14ac:dyDescent="0.25">
      <c r="A74" s="27">
        <v>68</v>
      </c>
      <c r="B74" s="48" t="s">
        <v>60</v>
      </c>
      <c r="C74" s="36"/>
      <c r="D74" s="39"/>
      <c r="E74" s="65" t="s">
        <v>113</v>
      </c>
      <c r="F74" s="49" t="s">
        <v>87</v>
      </c>
      <c r="G74" s="32"/>
      <c r="H74" s="32">
        <v>1</v>
      </c>
      <c r="I74" s="186" t="s">
        <v>180</v>
      </c>
      <c r="J74" s="32"/>
      <c r="K74" s="32"/>
      <c r="L74" s="32"/>
      <c r="M74" s="32">
        <v>1</v>
      </c>
      <c r="N74" s="212" t="s">
        <v>10</v>
      </c>
    </row>
    <row r="75" spans="1:14" s="14" customFormat="1" x14ac:dyDescent="0.25">
      <c r="A75" s="32">
        <v>69</v>
      </c>
      <c r="B75" s="59" t="s">
        <v>88</v>
      </c>
      <c r="C75" s="60"/>
      <c r="D75" s="26"/>
      <c r="E75" s="61" t="s">
        <v>99</v>
      </c>
      <c r="F75" s="62" t="s">
        <v>89</v>
      </c>
      <c r="G75" s="23">
        <v>1</v>
      </c>
      <c r="H75" s="23"/>
      <c r="I75" s="186" t="s">
        <v>175</v>
      </c>
      <c r="J75" s="23"/>
      <c r="K75" s="23">
        <v>1</v>
      </c>
      <c r="L75" s="23"/>
      <c r="M75" s="23"/>
      <c r="N75" s="212" t="s">
        <v>8</v>
      </c>
    </row>
    <row r="76" spans="1:14" s="14" customFormat="1" x14ac:dyDescent="0.25">
      <c r="A76" s="32">
        <v>70</v>
      </c>
      <c r="B76" s="48" t="s">
        <v>88</v>
      </c>
      <c r="C76" s="36"/>
      <c r="D76" s="34"/>
      <c r="E76" s="65" t="s">
        <v>101</v>
      </c>
      <c r="F76" s="52" t="s">
        <v>90</v>
      </c>
      <c r="G76" s="32"/>
      <c r="H76" s="32">
        <v>1</v>
      </c>
      <c r="I76" s="186" t="s">
        <v>180</v>
      </c>
      <c r="J76" s="32"/>
      <c r="K76" s="32"/>
      <c r="L76" s="32"/>
      <c r="M76" s="32">
        <v>1</v>
      </c>
      <c r="N76" s="212" t="s">
        <v>10</v>
      </c>
    </row>
    <row r="77" spans="1:14" s="14" customFormat="1" x14ac:dyDescent="0.25">
      <c r="A77" s="32">
        <v>71</v>
      </c>
      <c r="B77" s="48" t="s">
        <v>88</v>
      </c>
      <c r="C77" s="36"/>
      <c r="D77" s="39"/>
      <c r="E77" s="39" t="s">
        <v>99</v>
      </c>
      <c r="F77" s="49" t="s">
        <v>91</v>
      </c>
      <c r="G77" s="32">
        <v>1</v>
      </c>
      <c r="H77" s="32"/>
      <c r="I77" s="186" t="s">
        <v>175</v>
      </c>
      <c r="J77" s="32"/>
      <c r="K77" s="32">
        <v>1</v>
      </c>
      <c r="L77" s="32"/>
      <c r="M77" s="32"/>
      <c r="N77" s="212" t="s">
        <v>8</v>
      </c>
    </row>
    <row r="78" spans="1:14" s="14" customFormat="1" x14ac:dyDescent="0.25">
      <c r="A78" s="32">
        <v>72</v>
      </c>
      <c r="B78" s="48" t="s">
        <v>88</v>
      </c>
      <c r="C78" s="64"/>
      <c r="D78" s="40"/>
      <c r="E78" s="65" t="s">
        <v>108</v>
      </c>
      <c r="F78" s="49" t="s">
        <v>92</v>
      </c>
      <c r="G78" s="41">
        <v>1</v>
      </c>
      <c r="H78" s="41"/>
      <c r="I78" s="186" t="s">
        <v>175</v>
      </c>
      <c r="J78" s="41"/>
      <c r="K78" s="41">
        <v>1</v>
      </c>
      <c r="L78" s="41"/>
      <c r="M78" s="41"/>
      <c r="N78" s="212" t="s">
        <v>8</v>
      </c>
    </row>
    <row r="79" spans="1:14" s="14" customFormat="1" x14ac:dyDescent="0.25">
      <c r="A79" s="32">
        <v>73</v>
      </c>
      <c r="B79" s="48" t="s">
        <v>88</v>
      </c>
      <c r="C79" s="36"/>
      <c r="D79" s="40"/>
      <c r="E79" s="65" t="s">
        <v>114</v>
      </c>
      <c r="F79" s="49" t="s">
        <v>93</v>
      </c>
      <c r="G79" s="32"/>
      <c r="H79" s="32">
        <v>1</v>
      </c>
      <c r="I79" s="186" t="s">
        <v>180</v>
      </c>
      <c r="J79" s="32"/>
      <c r="K79" s="32"/>
      <c r="L79" s="32"/>
      <c r="M79" s="32">
        <v>1</v>
      </c>
      <c r="N79" s="212" t="s">
        <v>10</v>
      </c>
    </row>
    <row r="80" spans="1:14" s="14" customFormat="1" x14ac:dyDescent="0.25">
      <c r="A80" s="32">
        <v>74</v>
      </c>
      <c r="B80" s="48" t="s">
        <v>88</v>
      </c>
      <c r="C80" s="36"/>
      <c r="D80" s="39"/>
      <c r="E80" s="65" t="s">
        <v>108</v>
      </c>
      <c r="F80" s="49" t="s">
        <v>94</v>
      </c>
      <c r="G80" s="32"/>
      <c r="H80" s="32">
        <v>1</v>
      </c>
      <c r="I80" s="186" t="s">
        <v>180</v>
      </c>
      <c r="J80" s="32"/>
      <c r="K80" s="32"/>
      <c r="L80" s="32"/>
      <c r="M80" s="32">
        <v>1</v>
      </c>
      <c r="N80" s="212" t="s">
        <v>10</v>
      </c>
    </row>
    <row r="81" spans="1:14" s="14" customFormat="1" x14ac:dyDescent="0.25">
      <c r="A81" s="32">
        <v>75</v>
      </c>
      <c r="B81" s="48" t="s">
        <v>88</v>
      </c>
      <c r="C81" s="36"/>
      <c r="D81" s="39"/>
      <c r="E81" s="65" t="s">
        <v>114</v>
      </c>
      <c r="F81" s="49" t="s">
        <v>95</v>
      </c>
      <c r="G81" s="41"/>
      <c r="H81" s="41">
        <v>1</v>
      </c>
      <c r="I81" s="186" t="s">
        <v>180</v>
      </c>
      <c r="J81" s="41"/>
      <c r="K81" s="41"/>
      <c r="L81" s="41"/>
      <c r="M81" s="32">
        <v>1</v>
      </c>
      <c r="N81" s="212" t="s">
        <v>10</v>
      </c>
    </row>
    <row r="82" spans="1:14" s="14" customFormat="1" x14ac:dyDescent="0.25">
      <c r="A82" s="32">
        <v>76</v>
      </c>
      <c r="B82" s="48" t="s">
        <v>88</v>
      </c>
      <c r="C82" s="36"/>
      <c r="D82" s="39"/>
      <c r="E82" s="65" t="s">
        <v>110</v>
      </c>
      <c r="F82" s="65" t="s">
        <v>102</v>
      </c>
      <c r="G82" s="32"/>
      <c r="H82" s="32">
        <v>1</v>
      </c>
      <c r="I82" s="186" t="s">
        <v>180</v>
      </c>
      <c r="J82" s="32"/>
      <c r="K82" s="32"/>
      <c r="L82" s="32"/>
      <c r="M82" s="32">
        <v>1</v>
      </c>
      <c r="N82" s="212" t="s">
        <v>10</v>
      </c>
    </row>
    <row r="83" spans="1:14" s="14" customFormat="1" x14ac:dyDescent="0.25">
      <c r="A83" s="32">
        <v>77</v>
      </c>
      <c r="B83" s="48" t="s">
        <v>88</v>
      </c>
      <c r="C83" s="36"/>
      <c r="D83" s="39"/>
      <c r="E83" s="65" t="s">
        <v>110</v>
      </c>
      <c r="F83" s="52" t="s">
        <v>96</v>
      </c>
      <c r="G83" s="32">
        <v>1</v>
      </c>
      <c r="H83" s="32"/>
      <c r="I83" s="186" t="s">
        <v>175</v>
      </c>
      <c r="J83" s="32"/>
      <c r="K83" s="32">
        <v>1</v>
      </c>
      <c r="L83" s="32"/>
      <c r="M83" s="32"/>
      <c r="N83" s="212" t="s">
        <v>8</v>
      </c>
    </row>
    <row r="84" spans="1:14" s="14" customFormat="1" x14ac:dyDescent="0.25">
      <c r="A84" s="27">
        <v>78</v>
      </c>
      <c r="B84" s="28" t="s">
        <v>88</v>
      </c>
      <c r="C84" s="29"/>
      <c r="D84" s="30"/>
      <c r="E84" s="66" t="s">
        <v>103</v>
      </c>
      <c r="F84" s="63" t="s">
        <v>97</v>
      </c>
      <c r="G84" s="27"/>
      <c r="H84" s="27">
        <v>1</v>
      </c>
      <c r="I84" s="186" t="s">
        <v>180</v>
      </c>
      <c r="J84" s="27"/>
      <c r="K84" s="27"/>
      <c r="L84" s="27"/>
      <c r="M84" s="27">
        <v>1</v>
      </c>
      <c r="N84" s="212" t="s">
        <v>10</v>
      </c>
    </row>
    <row r="85" spans="1:14" s="14" customFormat="1" x14ac:dyDescent="0.25">
      <c r="A85" s="32">
        <v>79</v>
      </c>
      <c r="B85" s="76" t="s">
        <v>131</v>
      </c>
      <c r="C85" s="36"/>
      <c r="D85" s="40"/>
      <c r="E85" s="78" t="s">
        <v>104</v>
      </c>
      <c r="F85" s="77" t="s">
        <v>132</v>
      </c>
      <c r="G85" s="32">
        <v>1</v>
      </c>
      <c r="H85" s="32"/>
      <c r="I85" s="186" t="s">
        <v>175</v>
      </c>
      <c r="J85" s="32"/>
      <c r="K85" s="32">
        <v>1</v>
      </c>
      <c r="L85" s="32"/>
      <c r="M85" s="32"/>
      <c r="N85" s="212" t="s">
        <v>8</v>
      </c>
    </row>
    <row r="86" spans="1:14" s="14" customFormat="1" x14ac:dyDescent="0.25">
      <c r="A86" s="32">
        <v>80</v>
      </c>
      <c r="B86" s="48" t="s">
        <v>131</v>
      </c>
      <c r="C86" s="36"/>
      <c r="D86" s="40"/>
      <c r="E86" s="78" t="s">
        <v>108</v>
      </c>
      <c r="F86" s="77" t="s">
        <v>133</v>
      </c>
      <c r="G86" s="32">
        <v>1</v>
      </c>
      <c r="H86" s="32"/>
      <c r="I86" s="186" t="s">
        <v>175</v>
      </c>
      <c r="J86" s="32"/>
      <c r="K86" s="32">
        <v>1</v>
      </c>
      <c r="L86" s="32"/>
      <c r="M86" s="32"/>
      <c r="N86" s="212" t="s">
        <v>8</v>
      </c>
    </row>
    <row r="87" spans="1:14" s="14" customFormat="1" x14ac:dyDescent="0.25">
      <c r="A87" s="32">
        <v>81</v>
      </c>
      <c r="B87" s="48" t="s">
        <v>131</v>
      </c>
      <c r="C87" s="36"/>
      <c r="D87" s="40"/>
      <c r="E87" s="78" t="s">
        <v>108</v>
      </c>
      <c r="F87" s="77" t="s">
        <v>134</v>
      </c>
      <c r="G87" s="32">
        <v>1</v>
      </c>
      <c r="H87" s="32"/>
      <c r="I87" s="186" t="s">
        <v>175</v>
      </c>
      <c r="J87" s="32"/>
      <c r="K87" s="32">
        <v>1</v>
      </c>
      <c r="L87" s="32"/>
      <c r="M87" s="32"/>
      <c r="N87" s="212" t="s">
        <v>8</v>
      </c>
    </row>
    <row r="88" spans="1:14" s="14" customFormat="1" x14ac:dyDescent="0.25">
      <c r="A88" s="32">
        <v>82</v>
      </c>
      <c r="B88" s="48" t="s">
        <v>131</v>
      </c>
      <c r="C88" s="36"/>
      <c r="D88" s="40"/>
      <c r="E88" s="78" t="s">
        <v>108</v>
      </c>
      <c r="F88" s="77" t="s">
        <v>135</v>
      </c>
      <c r="G88" s="32">
        <v>1</v>
      </c>
      <c r="H88" s="32"/>
      <c r="I88" s="186" t="s">
        <v>175</v>
      </c>
      <c r="J88" s="32"/>
      <c r="K88" s="32">
        <v>1</v>
      </c>
      <c r="L88" s="32"/>
      <c r="M88" s="32"/>
      <c r="N88" s="212" t="s">
        <v>8</v>
      </c>
    </row>
    <row r="89" spans="1:14" s="14" customFormat="1" x14ac:dyDescent="0.25">
      <c r="A89" s="32">
        <v>83</v>
      </c>
      <c r="B89" s="48" t="s">
        <v>131</v>
      </c>
      <c r="C89" s="36"/>
      <c r="D89" s="40"/>
      <c r="E89" s="78" t="s">
        <v>108</v>
      </c>
      <c r="F89" s="77" t="s">
        <v>136</v>
      </c>
      <c r="G89" s="32">
        <v>1</v>
      </c>
      <c r="H89" s="32"/>
      <c r="I89" s="186" t="s">
        <v>175</v>
      </c>
      <c r="J89" s="32"/>
      <c r="K89" s="32">
        <v>1</v>
      </c>
      <c r="L89" s="32"/>
      <c r="M89" s="32"/>
      <c r="N89" s="212" t="s">
        <v>8</v>
      </c>
    </row>
    <row r="90" spans="1:14" s="14" customFormat="1" x14ac:dyDescent="0.25">
      <c r="A90" s="32">
        <v>84</v>
      </c>
      <c r="B90" s="48" t="s">
        <v>131</v>
      </c>
      <c r="C90" s="36"/>
      <c r="D90" s="40"/>
      <c r="E90" s="78" t="s">
        <v>108</v>
      </c>
      <c r="F90" s="77" t="s">
        <v>137</v>
      </c>
      <c r="G90" s="32">
        <v>1</v>
      </c>
      <c r="H90" s="32"/>
      <c r="I90" s="186" t="s">
        <v>175</v>
      </c>
      <c r="J90" s="32"/>
      <c r="K90" s="32">
        <v>1</v>
      </c>
      <c r="L90" s="32"/>
      <c r="M90" s="32"/>
      <c r="N90" s="212" t="s">
        <v>8</v>
      </c>
    </row>
    <row r="91" spans="1:14" s="14" customFormat="1" x14ac:dyDescent="0.25">
      <c r="A91" s="32">
        <v>85</v>
      </c>
      <c r="B91" s="48" t="s">
        <v>131</v>
      </c>
      <c r="C91" s="36"/>
      <c r="D91" s="40"/>
      <c r="E91" s="78" t="s">
        <v>108</v>
      </c>
      <c r="F91" s="77" t="s">
        <v>138</v>
      </c>
      <c r="G91" s="32">
        <v>1</v>
      </c>
      <c r="H91" s="32"/>
      <c r="I91" s="186" t="s">
        <v>175</v>
      </c>
      <c r="J91" s="32"/>
      <c r="K91" s="32">
        <v>1</v>
      </c>
      <c r="L91" s="32"/>
      <c r="M91" s="32"/>
      <c r="N91" s="212" t="s">
        <v>8</v>
      </c>
    </row>
    <row r="92" spans="1:14" s="14" customFormat="1" x14ac:dyDescent="0.25">
      <c r="A92" s="32">
        <v>86</v>
      </c>
      <c r="B92" s="48" t="s">
        <v>131</v>
      </c>
      <c r="C92" s="36"/>
      <c r="D92" s="40"/>
      <c r="E92" s="78" t="s">
        <v>108</v>
      </c>
      <c r="F92" s="77" t="s">
        <v>139</v>
      </c>
      <c r="G92" s="32">
        <v>1</v>
      </c>
      <c r="H92" s="32"/>
      <c r="I92" s="186" t="s">
        <v>175</v>
      </c>
      <c r="J92" s="32"/>
      <c r="K92" s="32">
        <v>1</v>
      </c>
      <c r="L92" s="32"/>
      <c r="M92" s="32"/>
      <c r="N92" s="212" t="s">
        <v>8</v>
      </c>
    </row>
    <row r="93" spans="1:14" s="14" customFormat="1" x14ac:dyDescent="0.25">
      <c r="A93" s="32">
        <v>87</v>
      </c>
      <c r="B93" s="48" t="s">
        <v>131</v>
      </c>
      <c r="C93" s="36"/>
      <c r="D93" s="40"/>
      <c r="E93" s="78" t="s">
        <v>108</v>
      </c>
      <c r="F93" s="77" t="s">
        <v>140</v>
      </c>
      <c r="G93" s="32">
        <v>1</v>
      </c>
      <c r="H93" s="32"/>
      <c r="I93" s="186" t="s">
        <v>175</v>
      </c>
      <c r="J93" s="32"/>
      <c r="K93" s="32">
        <v>1</v>
      </c>
      <c r="L93" s="32"/>
      <c r="M93" s="32"/>
      <c r="N93" s="212" t="s">
        <v>8</v>
      </c>
    </row>
    <row r="94" spans="1:14" s="14" customFormat="1" x14ac:dyDescent="0.25">
      <c r="A94" s="32">
        <v>88</v>
      </c>
      <c r="B94" s="48" t="s">
        <v>131</v>
      </c>
      <c r="C94" s="36"/>
      <c r="D94" s="40"/>
      <c r="E94" s="78" t="s">
        <v>108</v>
      </c>
      <c r="F94" s="77" t="s">
        <v>141</v>
      </c>
      <c r="G94" s="32">
        <v>1</v>
      </c>
      <c r="H94" s="32"/>
      <c r="I94" s="186" t="s">
        <v>175</v>
      </c>
      <c r="J94" s="32"/>
      <c r="K94" s="32">
        <v>1</v>
      </c>
      <c r="L94" s="32"/>
      <c r="M94" s="32"/>
      <c r="N94" s="212" t="s">
        <v>8</v>
      </c>
    </row>
    <row r="95" spans="1:14" s="14" customFormat="1" x14ac:dyDescent="0.25">
      <c r="A95" s="32">
        <v>89</v>
      </c>
      <c r="B95" s="48" t="s">
        <v>131</v>
      </c>
      <c r="C95" s="36"/>
      <c r="D95" s="40"/>
      <c r="E95" s="78" t="s">
        <v>130</v>
      </c>
      <c r="F95" s="77" t="s">
        <v>148</v>
      </c>
      <c r="G95" s="32"/>
      <c r="H95" s="32">
        <v>1</v>
      </c>
      <c r="I95" s="186" t="s">
        <v>180</v>
      </c>
      <c r="J95" s="32"/>
      <c r="K95" s="32"/>
      <c r="L95" s="32"/>
      <c r="M95" s="32">
        <v>1</v>
      </c>
      <c r="N95" s="212" t="s">
        <v>10</v>
      </c>
    </row>
    <row r="96" spans="1:14" s="14" customFormat="1" x14ac:dyDescent="0.25">
      <c r="A96" s="32">
        <v>90</v>
      </c>
      <c r="B96" s="48" t="s">
        <v>131</v>
      </c>
      <c r="C96" s="36"/>
      <c r="D96" s="40"/>
      <c r="E96" s="78" t="s">
        <v>130</v>
      </c>
      <c r="F96" s="77" t="s">
        <v>142</v>
      </c>
      <c r="G96" s="32"/>
      <c r="H96" s="32">
        <v>1</v>
      </c>
      <c r="I96" s="186" t="s">
        <v>180</v>
      </c>
      <c r="J96" s="32"/>
      <c r="K96" s="32"/>
      <c r="L96" s="32"/>
      <c r="M96" s="32">
        <v>1</v>
      </c>
      <c r="N96" s="212" t="s">
        <v>10</v>
      </c>
    </row>
    <row r="97" spans="1:14" s="14" customFormat="1" x14ac:dyDescent="0.25">
      <c r="A97" s="32">
        <v>91</v>
      </c>
      <c r="B97" s="48" t="s">
        <v>131</v>
      </c>
      <c r="C97" s="36"/>
      <c r="D97" s="40"/>
      <c r="E97" s="78" t="s">
        <v>130</v>
      </c>
      <c r="F97" s="77" t="s">
        <v>143</v>
      </c>
      <c r="G97" s="32"/>
      <c r="H97" s="32">
        <v>1</v>
      </c>
      <c r="I97" s="186" t="s">
        <v>180</v>
      </c>
      <c r="J97" s="32"/>
      <c r="K97" s="32"/>
      <c r="L97" s="32"/>
      <c r="M97" s="32">
        <v>1</v>
      </c>
      <c r="N97" s="212" t="s">
        <v>10</v>
      </c>
    </row>
    <row r="98" spans="1:14" s="14" customFormat="1" x14ac:dyDescent="0.25">
      <c r="A98" s="32">
        <v>92</v>
      </c>
      <c r="B98" s="48" t="s">
        <v>131</v>
      </c>
      <c r="C98" s="36"/>
      <c r="D98" s="40"/>
      <c r="E98" s="78" t="s">
        <v>104</v>
      </c>
      <c r="F98" s="77" t="s">
        <v>144</v>
      </c>
      <c r="G98" s="32"/>
      <c r="H98" s="32">
        <v>1</v>
      </c>
      <c r="I98" s="186" t="s">
        <v>180</v>
      </c>
      <c r="J98" s="32"/>
      <c r="K98" s="32"/>
      <c r="L98" s="32"/>
      <c r="M98" s="32">
        <v>1</v>
      </c>
      <c r="N98" s="212" t="s">
        <v>10</v>
      </c>
    </row>
    <row r="99" spans="1:14" s="14" customFormat="1" x14ac:dyDescent="0.25">
      <c r="A99" s="32">
        <v>93</v>
      </c>
      <c r="B99" s="48" t="s">
        <v>131</v>
      </c>
      <c r="C99" s="36"/>
      <c r="D99" s="40"/>
      <c r="E99" s="78" t="s">
        <v>130</v>
      </c>
      <c r="F99" s="77" t="s">
        <v>145</v>
      </c>
      <c r="G99" s="32"/>
      <c r="H99" s="32">
        <v>1</v>
      </c>
      <c r="I99" s="186" t="s">
        <v>180</v>
      </c>
      <c r="J99" s="32"/>
      <c r="K99" s="32"/>
      <c r="L99" s="32"/>
      <c r="M99" s="32">
        <v>1</v>
      </c>
      <c r="N99" s="212" t="s">
        <v>10</v>
      </c>
    </row>
    <row r="100" spans="1:14" s="14" customFormat="1" x14ac:dyDescent="0.25">
      <c r="A100" s="32">
        <v>94</v>
      </c>
      <c r="B100" s="48" t="s">
        <v>131</v>
      </c>
      <c r="C100" s="36"/>
      <c r="D100" s="40"/>
      <c r="E100" s="78" t="s">
        <v>104</v>
      </c>
      <c r="F100" s="77" t="s">
        <v>146</v>
      </c>
      <c r="G100" s="32"/>
      <c r="H100" s="32">
        <v>1</v>
      </c>
      <c r="I100" s="186" t="s">
        <v>180</v>
      </c>
      <c r="J100" s="32"/>
      <c r="K100" s="32"/>
      <c r="L100" s="32"/>
      <c r="M100" s="32">
        <v>1</v>
      </c>
      <c r="N100" s="212" t="s">
        <v>10</v>
      </c>
    </row>
    <row r="101" spans="1:14" s="14" customFormat="1" x14ac:dyDescent="0.25">
      <c r="A101" s="32">
        <v>95</v>
      </c>
      <c r="B101" s="48" t="s">
        <v>131</v>
      </c>
      <c r="C101" s="36"/>
      <c r="D101" s="40"/>
      <c r="E101" s="78" t="s">
        <v>108</v>
      </c>
      <c r="F101" s="77" t="s">
        <v>147</v>
      </c>
      <c r="G101" s="32"/>
      <c r="H101" s="32">
        <v>1</v>
      </c>
      <c r="I101" s="186" t="s">
        <v>180</v>
      </c>
      <c r="J101" s="32"/>
      <c r="K101" s="32"/>
      <c r="L101" s="32"/>
      <c r="M101" s="32">
        <v>1</v>
      </c>
      <c r="N101" s="212" t="s">
        <v>10</v>
      </c>
    </row>
    <row r="102" spans="1:14" s="14" customFormat="1" x14ac:dyDescent="0.25">
      <c r="A102" s="32">
        <v>96</v>
      </c>
      <c r="B102" s="181" t="s">
        <v>131</v>
      </c>
      <c r="C102" s="36"/>
      <c r="D102" s="40"/>
      <c r="E102" s="78" t="s">
        <v>130</v>
      </c>
      <c r="F102" s="182" t="s">
        <v>365</v>
      </c>
      <c r="G102" s="32"/>
      <c r="H102" s="32">
        <v>1</v>
      </c>
      <c r="I102" s="186" t="s">
        <v>180</v>
      </c>
      <c r="J102" s="32"/>
      <c r="K102" s="32"/>
      <c r="L102" s="32">
        <v>1</v>
      </c>
      <c r="M102" s="32"/>
      <c r="N102" s="212" t="s">
        <v>9</v>
      </c>
    </row>
    <row r="103" spans="1:14" s="14" customFormat="1" x14ac:dyDescent="0.25">
      <c r="A103" s="27">
        <v>97</v>
      </c>
      <c r="B103" s="28" t="s">
        <v>131</v>
      </c>
      <c r="C103" s="29"/>
      <c r="D103" s="30"/>
      <c r="E103" s="184" t="s">
        <v>108</v>
      </c>
      <c r="F103" s="183" t="s">
        <v>402</v>
      </c>
      <c r="G103" s="27">
        <v>1</v>
      </c>
      <c r="H103" s="27"/>
      <c r="I103" s="186" t="s">
        <v>175</v>
      </c>
      <c r="J103" s="27">
        <v>1</v>
      </c>
      <c r="K103" s="27"/>
      <c r="L103" s="27"/>
      <c r="M103" s="27"/>
      <c r="N103" s="211" t="s">
        <v>7</v>
      </c>
    </row>
    <row r="104" spans="1:14" s="14" customFormat="1" x14ac:dyDescent="0.25">
      <c r="A104" s="32">
        <v>98</v>
      </c>
      <c r="B104" s="79" t="s">
        <v>149</v>
      </c>
      <c r="C104" s="36"/>
      <c r="D104" s="40"/>
      <c r="E104" s="78" t="s">
        <v>130</v>
      </c>
      <c r="F104" s="80" t="s">
        <v>150</v>
      </c>
      <c r="G104" s="32">
        <v>1</v>
      </c>
      <c r="H104" s="32"/>
      <c r="I104" s="186" t="s">
        <v>175</v>
      </c>
      <c r="J104" s="32">
        <v>1</v>
      </c>
      <c r="K104" s="32"/>
      <c r="L104" s="32"/>
      <c r="M104" s="32"/>
      <c r="N104" s="211" t="s">
        <v>7</v>
      </c>
    </row>
    <row r="105" spans="1:14" s="14" customFormat="1" x14ac:dyDescent="0.25">
      <c r="A105" s="32">
        <v>99</v>
      </c>
      <c r="B105" s="79" t="s">
        <v>149</v>
      </c>
      <c r="C105" s="36"/>
      <c r="D105" s="40"/>
      <c r="E105" s="78" t="s">
        <v>107</v>
      </c>
      <c r="F105" s="77" t="s">
        <v>151</v>
      </c>
      <c r="G105" s="32">
        <v>1</v>
      </c>
      <c r="H105" s="32"/>
      <c r="I105" s="186" t="s">
        <v>175</v>
      </c>
      <c r="J105" s="32">
        <v>1</v>
      </c>
      <c r="K105" s="32"/>
      <c r="L105" s="32"/>
      <c r="M105" s="32"/>
      <c r="N105" s="211" t="s">
        <v>7</v>
      </c>
    </row>
    <row r="106" spans="1:14" s="14" customFormat="1" x14ac:dyDescent="0.25">
      <c r="A106" s="32">
        <v>100</v>
      </c>
      <c r="B106" s="79" t="s">
        <v>149</v>
      </c>
      <c r="C106" s="36"/>
      <c r="D106" s="40"/>
      <c r="E106" s="78" t="s">
        <v>104</v>
      </c>
      <c r="F106" s="77" t="s">
        <v>152</v>
      </c>
      <c r="G106" s="32">
        <v>1</v>
      </c>
      <c r="H106" s="32"/>
      <c r="I106" s="186" t="s">
        <v>175</v>
      </c>
      <c r="J106" s="32">
        <v>1</v>
      </c>
      <c r="K106" s="32"/>
      <c r="L106" s="32"/>
      <c r="M106" s="32"/>
      <c r="N106" s="211" t="s">
        <v>7</v>
      </c>
    </row>
    <row r="107" spans="1:14" s="14" customFormat="1" x14ac:dyDescent="0.25">
      <c r="A107" s="32">
        <v>101</v>
      </c>
      <c r="B107" s="79" t="s">
        <v>149</v>
      </c>
      <c r="C107" s="36"/>
      <c r="D107" s="40"/>
      <c r="E107" s="78" t="s">
        <v>104</v>
      </c>
      <c r="F107" s="77" t="s">
        <v>153</v>
      </c>
      <c r="G107" s="32">
        <v>1</v>
      </c>
      <c r="H107" s="32"/>
      <c r="I107" s="186" t="s">
        <v>175</v>
      </c>
      <c r="J107" s="32"/>
      <c r="K107" s="32">
        <v>1</v>
      </c>
      <c r="L107" s="32"/>
      <c r="M107" s="32"/>
      <c r="N107" s="212" t="s">
        <v>8</v>
      </c>
    </row>
    <row r="108" spans="1:14" s="14" customFormat="1" x14ac:dyDescent="0.25">
      <c r="A108" s="32">
        <v>102</v>
      </c>
      <c r="B108" s="79" t="s">
        <v>149</v>
      </c>
      <c r="C108" s="36"/>
      <c r="D108" s="40"/>
      <c r="E108" s="78" t="s">
        <v>108</v>
      </c>
      <c r="F108" s="77" t="s">
        <v>154</v>
      </c>
      <c r="G108" s="32">
        <v>1</v>
      </c>
      <c r="H108" s="32"/>
      <c r="I108" s="186" t="s">
        <v>175</v>
      </c>
      <c r="J108" s="32"/>
      <c r="K108" s="32">
        <v>1</v>
      </c>
      <c r="L108" s="32"/>
      <c r="M108" s="32"/>
      <c r="N108" s="212" t="s">
        <v>8</v>
      </c>
    </row>
    <row r="109" spans="1:14" s="14" customFormat="1" x14ac:dyDescent="0.25">
      <c r="A109" s="32">
        <v>103</v>
      </c>
      <c r="B109" s="79" t="s">
        <v>149</v>
      </c>
      <c r="C109" s="36"/>
      <c r="D109" s="40"/>
      <c r="E109" s="78" t="s">
        <v>107</v>
      </c>
      <c r="F109" s="77" t="s">
        <v>155</v>
      </c>
      <c r="G109" s="32">
        <v>1</v>
      </c>
      <c r="H109" s="32"/>
      <c r="I109" s="186" t="s">
        <v>175</v>
      </c>
      <c r="J109" s="32"/>
      <c r="K109" s="32">
        <v>1</v>
      </c>
      <c r="L109" s="32"/>
      <c r="M109" s="32"/>
      <c r="N109" s="212" t="s">
        <v>8</v>
      </c>
    </row>
    <row r="110" spans="1:14" s="14" customFormat="1" x14ac:dyDescent="0.25">
      <c r="A110" s="32">
        <v>104</v>
      </c>
      <c r="B110" s="79" t="s">
        <v>149</v>
      </c>
      <c r="C110" s="36"/>
      <c r="D110" s="40"/>
      <c r="E110" s="78" t="s">
        <v>104</v>
      </c>
      <c r="F110" s="77" t="s">
        <v>156</v>
      </c>
      <c r="G110" s="32">
        <v>1</v>
      </c>
      <c r="H110" s="32"/>
      <c r="I110" s="186" t="s">
        <v>175</v>
      </c>
      <c r="J110" s="32"/>
      <c r="K110" s="32">
        <v>1</v>
      </c>
      <c r="L110" s="32"/>
      <c r="M110" s="32"/>
      <c r="N110" s="212" t="s">
        <v>8</v>
      </c>
    </row>
    <row r="111" spans="1:14" s="14" customFormat="1" x14ac:dyDescent="0.25">
      <c r="A111" s="32">
        <v>105</v>
      </c>
      <c r="B111" s="79" t="s">
        <v>149</v>
      </c>
      <c r="C111" s="36"/>
      <c r="D111" s="40"/>
      <c r="E111" s="78" t="s">
        <v>104</v>
      </c>
      <c r="F111" s="77" t="s">
        <v>157</v>
      </c>
      <c r="G111" s="32">
        <v>1</v>
      </c>
      <c r="H111" s="32"/>
      <c r="I111" s="186" t="s">
        <v>175</v>
      </c>
      <c r="J111" s="32">
        <v>1</v>
      </c>
      <c r="K111" s="32"/>
      <c r="L111" s="32"/>
      <c r="M111" s="32"/>
      <c r="N111" s="211" t="s">
        <v>7</v>
      </c>
    </row>
    <row r="112" spans="1:14" s="14" customFormat="1" x14ac:dyDescent="0.25">
      <c r="A112" s="32">
        <v>106</v>
      </c>
      <c r="B112" s="79" t="s">
        <v>149</v>
      </c>
      <c r="C112" s="36"/>
      <c r="D112" s="40"/>
      <c r="E112" s="78" t="s">
        <v>109</v>
      </c>
      <c r="F112" s="80" t="s">
        <v>160</v>
      </c>
      <c r="G112" s="32"/>
      <c r="H112" s="32">
        <v>1</v>
      </c>
      <c r="I112" s="186" t="s">
        <v>180</v>
      </c>
      <c r="J112" s="32"/>
      <c r="K112" s="32"/>
      <c r="L112" s="32">
        <v>1</v>
      </c>
      <c r="M112" s="32"/>
      <c r="N112" s="212" t="s">
        <v>9</v>
      </c>
    </row>
    <row r="113" spans="1:14" s="14" customFormat="1" x14ac:dyDescent="0.25">
      <c r="A113" s="32">
        <v>107</v>
      </c>
      <c r="B113" s="79" t="s">
        <v>149</v>
      </c>
      <c r="C113" s="36"/>
      <c r="D113" s="40"/>
      <c r="E113" s="78" t="s">
        <v>104</v>
      </c>
      <c r="F113" s="77" t="s">
        <v>158</v>
      </c>
      <c r="G113" s="32"/>
      <c r="H113" s="32">
        <v>1</v>
      </c>
      <c r="I113" s="186" t="s">
        <v>180</v>
      </c>
      <c r="J113" s="32"/>
      <c r="K113" s="32"/>
      <c r="L113" s="32"/>
      <c r="M113" s="32">
        <v>1</v>
      </c>
      <c r="N113" s="212" t="s">
        <v>10</v>
      </c>
    </row>
    <row r="114" spans="1:14" s="14" customFormat="1" x14ac:dyDescent="0.25">
      <c r="A114" s="27">
        <v>108</v>
      </c>
      <c r="B114" s="185" t="s">
        <v>149</v>
      </c>
      <c r="C114" s="29"/>
      <c r="D114" s="30"/>
      <c r="E114" s="81" t="s">
        <v>130</v>
      </c>
      <c r="F114" s="82" t="s">
        <v>159</v>
      </c>
      <c r="G114" s="27">
        <v>1</v>
      </c>
      <c r="H114" s="27"/>
      <c r="I114" s="186" t="s">
        <v>175</v>
      </c>
      <c r="J114" s="27"/>
      <c r="K114" s="27">
        <v>1</v>
      </c>
      <c r="L114" s="27"/>
      <c r="M114" s="27"/>
      <c r="N114" s="212" t="s">
        <v>8</v>
      </c>
    </row>
    <row r="115" spans="1:14" s="14" customFormat="1" x14ac:dyDescent="0.25">
      <c r="A115" s="32">
        <v>109</v>
      </c>
      <c r="B115" s="186" t="s">
        <v>163</v>
      </c>
      <c r="C115" s="36"/>
      <c r="D115" s="40"/>
      <c r="E115" s="78" t="s">
        <v>100</v>
      </c>
      <c r="F115" s="187" t="s">
        <v>404</v>
      </c>
      <c r="G115" s="32">
        <v>1</v>
      </c>
      <c r="H115" s="32"/>
      <c r="I115" s="186" t="s">
        <v>175</v>
      </c>
      <c r="J115" s="32"/>
      <c r="K115" s="32">
        <v>1</v>
      </c>
      <c r="L115" s="32"/>
      <c r="M115" s="32"/>
      <c r="N115" s="212" t="s">
        <v>8</v>
      </c>
    </row>
    <row r="116" spans="1:14" s="14" customFormat="1" x14ac:dyDescent="0.25">
      <c r="A116" s="32">
        <v>110</v>
      </c>
      <c r="B116" s="186" t="s">
        <v>163</v>
      </c>
      <c r="C116" s="36"/>
      <c r="D116" s="40"/>
      <c r="E116" s="78" t="s">
        <v>105</v>
      </c>
      <c r="F116" s="187" t="s">
        <v>405</v>
      </c>
      <c r="G116" s="32">
        <v>1</v>
      </c>
      <c r="H116" s="32"/>
      <c r="I116" s="186" t="s">
        <v>175</v>
      </c>
      <c r="J116" s="32">
        <v>1</v>
      </c>
      <c r="K116" s="32"/>
      <c r="L116" s="32"/>
      <c r="M116" s="32"/>
      <c r="N116" s="211" t="s">
        <v>7</v>
      </c>
    </row>
    <row r="117" spans="1:14" s="14" customFormat="1" x14ac:dyDescent="0.25">
      <c r="A117" s="32">
        <v>111</v>
      </c>
      <c r="B117" s="186" t="s">
        <v>163</v>
      </c>
      <c r="C117" s="36"/>
      <c r="D117" s="40"/>
      <c r="E117" s="78" t="s">
        <v>108</v>
      </c>
      <c r="F117" s="187" t="s">
        <v>406</v>
      </c>
      <c r="G117" s="32">
        <v>1</v>
      </c>
      <c r="H117" s="32"/>
      <c r="I117" s="186" t="s">
        <v>175</v>
      </c>
      <c r="J117" s="32"/>
      <c r="K117" s="32">
        <v>1</v>
      </c>
      <c r="L117" s="32"/>
      <c r="M117" s="32"/>
      <c r="N117" s="212" t="s">
        <v>8</v>
      </c>
    </row>
    <row r="118" spans="1:14" s="14" customFormat="1" x14ac:dyDescent="0.25">
      <c r="A118" s="32">
        <v>112</v>
      </c>
      <c r="B118" s="186" t="s">
        <v>163</v>
      </c>
      <c r="C118" s="36"/>
      <c r="D118" s="40"/>
      <c r="E118" s="78" t="s">
        <v>108</v>
      </c>
      <c r="F118" s="187" t="s">
        <v>407</v>
      </c>
      <c r="G118" s="32">
        <v>1</v>
      </c>
      <c r="H118" s="32"/>
      <c r="I118" s="186" t="s">
        <v>175</v>
      </c>
      <c r="J118" s="32"/>
      <c r="K118" s="32">
        <v>1</v>
      </c>
      <c r="L118" s="32"/>
      <c r="M118" s="32"/>
      <c r="N118" s="212" t="s">
        <v>8</v>
      </c>
    </row>
    <row r="119" spans="1:14" s="14" customFormat="1" x14ac:dyDescent="0.25">
      <c r="A119" s="32">
        <v>113</v>
      </c>
      <c r="B119" s="186" t="s">
        <v>163</v>
      </c>
      <c r="C119" s="36"/>
      <c r="D119" s="40"/>
      <c r="E119" s="188" t="s">
        <v>108</v>
      </c>
      <c r="F119" s="187" t="s">
        <v>408</v>
      </c>
      <c r="G119" s="32">
        <v>1</v>
      </c>
      <c r="H119" s="32"/>
      <c r="I119" s="186" t="s">
        <v>175</v>
      </c>
      <c r="J119" s="32"/>
      <c r="K119" s="32">
        <v>1</v>
      </c>
      <c r="L119" s="32"/>
      <c r="M119" s="32"/>
      <c r="N119" s="212" t="s">
        <v>8</v>
      </c>
    </row>
    <row r="120" spans="1:14" s="14" customFormat="1" x14ac:dyDescent="0.25">
      <c r="A120" s="32">
        <v>114</v>
      </c>
      <c r="B120" s="186" t="s">
        <v>163</v>
      </c>
      <c r="C120" s="36"/>
      <c r="D120" s="40"/>
      <c r="E120" s="78" t="s">
        <v>130</v>
      </c>
      <c r="F120" s="187" t="s">
        <v>409</v>
      </c>
      <c r="G120" s="32">
        <v>1</v>
      </c>
      <c r="H120" s="32"/>
      <c r="I120" s="186" t="s">
        <v>175</v>
      </c>
      <c r="J120" s="32">
        <v>1</v>
      </c>
      <c r="K120" s="32"/>
      <c r="L120" s="32"/>
      <c r="M120" s="32"/>
      <c r="N120" s="211" t="s">
        <v>7</v>
      </c>
    </row>
    <row r="121" spans="1:14" s="14" customFormat="1" x14ac:dyDescent="0.25">
      <c r="A121" s="32">
        <v>115</v>
      </c>
      <c r="B121" s="186" t="s">
        <v>163</v>
      </c>
      <c r="C121" s="36"/>
      <c r="D121" s="40"/>
      <c r="E121" s="78" t="s">
        <v>130</v>
      </c>
      <c r="F121" s="77" t="s">
        <v>410</v>
      </c>
      <c r="G121" s="32">
        <v>1</v>
      </c>
      <c r="H121" s="32"/>
      <c r="I121" s="186" t="s">
        <v>175</v>
      </c>
      <c r="J121" s="32"/>
      <c r="K121" s="32">
        <v>1</v>
      </c>
      <c r="L121" s="32"/>
      <c r="M121" s="32"/>
      <c r="N121" s="212" t="s">
        <v>8</v>
      </c>
    </row>
    <row r="122" spans="1:14" s="14" customFormat="1" x14ac:dyDescent="0.25">
      <c r="A122" s="32">
        <v>116</v>
      </c>
      <c r="B122" s="186" t="s">
        <v>163</v>
      </c>
      <c r="C122" s="36"/>
      <c r="D122" s="40"/>
      <c r="E122" s="78" t="s">
        <v>130</v>
      </c>
      <c r="F122" s="77" t="s">
        <v>411</v>
      </c>
      <c r="G122" s="32">
        <v>1</v>
      </c>
      <c r="H122" s="32"/>
      <c r="I122" s="186" t="s">
        <v>175</v>
      </c>
      <c r="J122" s="32">
        <v>1</v>
      </c>
      <c r="K122" s="32"/>
      <c r="L122" s="32"/>
      <c r="M122" s="32"/>
      <c r="N122" s="211" t="s">
        <v>7</v>
      </c>
    </row>
    <row r="123" spans="1:14" s="14" customFormat="1" x14ac:dyDescent="0.25">
      <c r="A123" s="32">
        <v>117</v>
      </c>
      <c r="B123" s="186" t="s">
        <v>163</v>
      </c>
      <c r="C123" s="36"/>
      <c r="D123" s="40"/>
      <c r="E123" s="78" t="s">
        <v>108</v>
      </c>
      <c r="F123" s="187" t="s">
        <v>412</v>
      </c>
      <c r="G123" s="32">
        <v>1</v>
      </c>
      <c r="H123" s="32"/>
      <c r="I123" s="186" t="s">
        <v>175</v>
      </c>
      <c r="J123" s="32"/>
      <c r="K123" s="32">
        <v>1</v>
      </c>
      <c r="L123" s="32"/>
      <c r="M123" s="32"/>
      <c r="N123" s="212" t="s">
        <v>8</v>
      </c>
    </row>
    <row r="124" spans="1:14" s="14" customFormat="1" x14ac:dyDescent="0.25">
      <c r="A124" s="32">
        <v>118</v>
      </c>
      <c r="B124" s="186" t="s">
        <v>163</v>
      </c>
      <c r="C124" s="36"/>
      <c r="D124" s="40"/>
      <c r="E124" s="188" t="s">
        <v>108</v>
      </c>
      <c r="F124" s="187" t="s">
        <v>413</v>
      </c>
      <c r="G124" s="32">
        <v>1</v>
      </c>
      <c r="H124" s="32"/>
      <c r="I124" s="186" t="s">
        <v>175</v>
      </c>
      <c r="J124" s="32"/>
      <c r="K124" s="32">
        <v>1</v>
      </c>
      <c r="L124" s="32"/>
      <c r="M124" s="32"/>
      <c r="N124" s="212" t="s">
        <v>8</v>
      </c>
    </row>
    <row r="125" spans="1:14" s="14" customFormat="1" x14ac:dyDescent="0.25">
      <c r="A125" s="32">
        <v>119</v>
      </c>
      <c r="B125" s="186" t="s">
        <v>163</v>
      </c>
      <c r="C125" s="36"/>
      <c r="D125" s="40"/>
      <c r="E125" s="188" t="s">
        <v>108</v>
      </c>
      <c r="F125" s="187" t="s">
        <v>414</v>
      </c>
      <c r="G125" s="32">
        <v>1</v>
      </c>
      <c r="H125" s="32"/>
      <c r="I125" s="186" t="s">
        <v>175</v>
      </c>
      <c r="J125" s="32"/>
      <c r="K125" s="32">
        <v>1</v>
      </c>
      <c r="L125" s="32"/>
      <c r="M125" s="32"/>
      <c r="N125" s="212" t="s">
        <v>8</v>
      </c>
    </row>
    <row r="126" spans="1:14" s="14" customFormat="1" x14ac:dyDescent="0.25">
      <c r="A126" s="32">
        <v>120</v>
      </c>
      <c r="B126" s="186" t="s">
        <v>163</v>
      </c>
      <c r="C126" s="36"/>
      <c r="D126" s="40"/>
      <c r="E126" s="188" t="s">
        <v>108</v>
      </c>
      <c r="F126" s="187" t="s">
        <v>415</v>
      </c>
      <c r="G126" s="32">
        <v>1</v>
      </c>
      <c r="H126" s="32"/>
      <c r="I126" s="186" t="s">
        <v>175</v>
      </c>
      <c r="J126" s="32"/>
      <c r="K126" s="32">
        <v>1</v>
      </c>
      <c r="L126" s="32"/>
      <c r="M126" s="32"/>
      <c r="N126" s="212" t="s">
        <v>8</v>
      </c>
    </row>
    <row r="127" spans="1:14" s="14" customFormat="1" x14ac:dyDescent="0.25">
      <c r="A127" s="32">
        <v>121</v>
      </c>
      <c r="B127" s="186" t="s">
        <v>163</v>
      </c>
      <c r="C127" s="36"/>
      <c r="D127" s="40"/>
      <c r="E127" s="188" t="s">
        <v>111</v>
      </c>
      <c r="F127" s="187" t="s">
        <v>416</v>
      </c>
      <c r="G127" s="32"/>
      <c r="H127" s="32">
        <v>1</v>
      </c>
      <c r="I127" s="186" t="s">
        <v>180</v>
      </c>
      <c r="J127" s="32"/>
      <c r="K127" s="32"/>
      <c r="L127" s="32"/>
      <c r="M127" s="32">
        <v>1</v>
      </c>
      <c r="N127" s="212" t="s">
        <v>10</v>
      </c>
    </row>
    <row r="128" spans="1:14" s="14" customFormat="1" x14ac:dyDescent="0.25">
      <c r="A128" s="32">
        <v>122</v>
      </c>
      <c r="B128" s="186" t="s">
        <v>163</v>
      </c>
      <c r="C128" s="36"/>
      <c r="D128" s="40"/>
      <c r="E128" s="188" t="s">
        <v>130</v>
      </c>
      <c r="F128" s="187" t="s">
        <v>417</v>
      </c>
      <c r="G128" s="32"/>
      <c r="H128" s="32">
        <v>1</v>
      </c>
      <c r="I128" s="186" t="s">
        <v>180</v>
      </c>
      <c r="J128" s="32"/>
      <c r="K128" s="32"/>
      <c r="L128" s="32"/>
      <c r="M128" s="32">
        <v>1</v>
      </c>
      <c r="N128" s="212" t="s">
        <v>10</v>
      </c>
    </row>
    <row r="129" spans="1:14" s="14" customFormat="1" x14ac:dyDescent="0.25">
      <c r="A129" s="32">
        <v>123</v>
      </c>
      <c r="B129" s="186" t="s">
        <v>163</v>
      </c>
      <c r="C129" s="36"/>
      <c r="D129" s="40"/>
      <c r="E129" s="188" t="s">
        <v>130</v>
      </c>
      <c r="F129" s="187" t="s">
        <v>418</v>
      </c>
      <c r="G129" s="32"/>
      <c r="H129" s="32">
        <v>1</v>
      </c>
      <c r="I129" s="186" t="s">
        <v>180</v>
      </c>
      <c r="J129" s="32"/>
      <c r="K129" s="32"/>
      <c r="L129" s="32"/>
      <c r="M129" s="32">
        <v>1</v>
      </c>
      <c r="N129" s="212" t="s">
        <v>10</v>
      </c>
    </row>
    <row r="130" spans="1:14" s="14" customFormat="1" x14ac:dyDescent="0.25">
      <c r="A130" s="32">
        <v>124</v>
      </c>
      <c r="B130" s="186" t="s">
        <v>163</v>
      </c>
      <c r="C130" s="36"/>
      <c r="D130" s="40"/>
      <c r="E130" s="188" t="s">
        <v>105</v>
      </c>
      <c r="F130" s="187" t="s">
        <v>419</v>
      </c>
      <c r="G130" s="32"/>
      <c r="H130" s="32">
        <v>1</v>
      </c>
      <c r="I130" s="186" t="s">
        <v>180</v>
      </c>
      <c r="J130" s="32"/>
      <c r="K130" s="32"/>
      <c r="L130" s="32"/>
      <c r="M130" s="32">
        <v>1</v>
      </c>
      <c r="N130" s="212" t="s">
        <v>10</v>
      </c>
    </row>
    <row r="131" spans="1:14" s="14" customFormat="1" x14ac:dyDescent="0.25">
      <c r="A131" s="32">
        <v>125</v>
      </c>
      <c r="B131" s="186" t="s">
        <v>163</v>
      </c>
      <c r="C131" s="36"/>
      <c r="D131" s="40"/>
      <c r="E131" s="188" t="s">
        <v>111</v>
      </c>
      <c r="F131" s="187" t="s">
        <v>420</v>
      </c>
      <c r="G131" s="32"/>
      <c r="H131" s="32">
        <v>1</v>
      </c>
      <c r="I131" s="186" t="s">
        <v>180</v>
      </c>
      <c r="J131" s="32"/>
      <c r="K131" s="32"/>
      <c r="L131" s="32"/>
      <c r="M131" s="32">
        <v>1</v>
      </c>
      <c r="N131" s="212" t="s">
        <v>10</v>
      </c>
    </row>
    <row r="132" spans="1:14" s="14" customFormat="1" x14ac:dyDescent="0.25">
      <c r="A132" s="32">
        <v>126</v>
      </c>
      <c r="B132" s="186" t="s">
        <v>163</v>
      </c>
      <c r="C132" s="36"/>
      <c r="D132" s="40"/>
      <c r="E132" s="188" t="s">
        <v>130</v>
      </c>
      <c r="F132" s="187" t="s">
        <v>421</v>
      </c>
      <c r="G132" s="32"/>
      <c r="H132" s="32">
        <v>1</v>
      </c>
      <c r="I132" s="186" t="s">
        <v>180</v>
      </c>
      <c r="J132" s="32"/>
      <c r="K132" s="32"/>
      <c r="L132" s="32"/>
      <c r="M132" s="32">
        <v>1</v>
      </c>
      <c r="N132" s="212" t="s">
        <v>10</v>
      </c>
    </row>
    <row r="133" spans="1:14" s="14" customFormat="1" x14ac:dyDescent="0.25">
      <c r="A133" s="32">
        <v>127</v>
      </c>
      <c r="B133" s="186" t="s">
        <v>163</v>
      </c>
      <c r="C133" s="36"/>
      <c r="D133" s="40"/>
      <c r="E133" s="188" t="s">
        <v>105</v>
      </c>
      <c r="F133" s="187" t="s">
        <v>422</v>
      </c>
      <c r="G133" s="32"/>
      <c r="H133" s="32">
        <v>1</v>
      </c>
      <c r="I133" s="186" t="s">
        <v>180</v>
      </c>
      <c r="J133" s="32"/>
      <c r="K133" s="32"/>
      <c r="L133" s="32"/>
      <c r="M133" s="32">
        <v>1</v>
      </c>
      <c r="N133" s="212" t="s">
        <v>10</v>
      </c>
    </row>
    <row r="134" spans="1:14" s="14" customFormat="1" x14ac:dyDescent="0.25">
      <c r="A134" s="32">
        <v>128</v>
      </c>
      <c r="B134" s="186" t="s">
        <v>163</v>
      </c>
      <c r="C134" s="36"/>
      <c r="D134" s="40"/>
      <c r="E134" s="188" t="s">
        <v>130</v>
      </c>
      <c r="F134" s="187" t="s">
        <v>193</v>
      </c>
      <c r="G134" s="32"/>
      <c r="H134" s="32">
        <v>1</v>
      </c>
      <c r="I134" s="186" t="s">
        <v>180</v>
      </c>
      <c r="J134" s="32"/>
      <c r="K134" s="32"/>
      <c r="L134" s="32"/>
      <c r="M134" s="32">
        <v>1</v>
      </c>
      <c r="N134" s="212" t="s">
        <v>10</v>
      </c>
    </row>
    <row r="135" spans="1:14" s="14" customFormat="1" x14ac:dyDescent="0.25">
      <c r="A135" s="32">
        <v>129</v>
      </c>
      <c r="B135" s="186" t="s">
        <v>163</v>
      </c>
      <c r="C135" s="36"/>
      <c r="D135" s="40"/>
      <c r="E135" s="188" t="s">
        <v>130</v>
      </c>
      <c r="F135" s="187" t="s">
        <v>191</v>
      </c>
      <c r="G135" s="32"/>
      <c r="H135" s="32">
        <v>1</v>
      </c>
      <c r="I135" s="186" t="s">
        <v>180</v>
      </c>
      <c r="J135" s="32"/>
      <c r="K135" s="32"/>
      <c r="L135" s="32"/>
      <c r="M135" s="32">
        <v>1</v>
      </c>
      <c r="N135" s="212" t="s">
        <v>10</v>
      </c>
    </row>
    <row r="136" spans="1:14" s="14" customFormat="1" x14ac:dyDescent="0.25">
      <c r="A136" s="27">
        <v>130</v>
      </c>
      <c r="B136" s="189" t="s">
        <v>163</v>
      </c>
      <c r="C136" s="29"/>
      <c r="D136" s="30"/>
      <c r="E136" s="190" t="s">
        <v>130</v>
      </c>
      <c r="F136" s="191" t="s">
        <v>423</v>
      </c>
      <c r="G136" s="27"/>
      <c r="H136" s="27">
        <v>1</v>
      </c>
      <c r="I136" s="186" t="s">
        <v>180</v>
      </c>
      <c r="J136" s="27"/>
      <c r="K136" s="27"/>
      <c r="L136" s="27"/>
      <c r="M136" s="27">
        <v>1</v>
      </c>
      <c r="N136" s="212" t="s">
        <v>10</v>
      </c>
    </row>
    <row r="137" spans="1:14" s="14" customFormat="1" x14ac:dyDescent="0.25">
      <c r="A137" s="32">
        <v>131</v>
      </c>
      <c r="B137" s="186" t="s">
        <v>162</v>
      </c>
      <c r="C137" s="36"/>
      <c r="D137" s="40"/>
      <c r="E137" s="188" t="s">
        <v>100</v>
      </c>
      <c r="F137" s="187" t="s">
        <v>424</v>
      </c>
      <c r="G137" s="32">
        <v>1</v>
      </c>
      <c r="H137" s="32"/>
      <c r="I137" s="186" t="s">
        <v>175</v>
      </c>
      <c r="J137" s="32">
        <v>1</v>
      </c>
      <c r="K137" s="32"/>
      <c r="L137" s="32"/>
      <c r="M137" s="32"/>
      <c r="N137" s="211" t="s">
        <v>7</v>
      </c>
    </row>
    <row r="138" spans="1:14" s="14" customFormat="1" x14ac:dyDescent="0.25">
      <c r="A138" s="32">
        <v>132</v>
      </c>
      <c r="B138" s="186" t="s">
        <v>162</v>
      </c>
      <c r="C138" s="36"/>
      <c r="D138" s="40"/>
      <c r="E138" s="188" t="s">
        <v>100</v>
      </c>
      <c r="F138" s="187" t="s">
        <v>425</v>
      </c>
      <c r="G138" s="32">
        <v>1</v>
      </c>
      <c r="H138" s="32"/>
      <c r="I138" s="186" t="s">
        <v>175</v>
      </c>
      <c r="J138" s="32">
        <v>1</v>
      </c>
      <c r="K138" s="32"/>
      <c r="L138" s="32"/>
      <c r="M138" s="32"/>
      <c r="N138" s="211" t="s">
        <v>7</v>
      </c>
    </row>
    <row r="139" spans="1:14" s="14" customFormat="1" x14ac:dyDescent="0.25">
      <c r="A139" s="32">
        <v>133</v>
      </c>
      <c r="B139" s="186" t="s">
        <v>162</v>
      </c>
      <c r="C139" s="36"/>
      <c r="D139" s="40"/>
      <c r="E139" s="188" t="s">
        <v>100</v>
      </c>
      <c r="F139" s="187" t="s">
        <v>426</v>
      </c>
      <c r="G139" s="32">
        <v>1</v>
      </c>
      <c r="H139" s="32"/>
      <c r="I139" s="186" t="s">
        <v>175</v>
      </c>
      <c r="J139" s="32">
        <v>1</v>
      </c>
      <c r="K139" s="32"/>
      <c r="L139" s="32"/>
      <c r="M139" s="32"/>
      <c r="N139" s="211" t="s">
        <v>7</v>
      </c>
    </row>
    <row r="140" spans="1:14" s="14" customFormat="1" x14ac:dyDescent="0.25">
      <c r="A140" s="32">
        <v>134</v>
      </c>
      <c r="B140" s="186" t="s">
        <v>162</v>
      </c>
      <c r="C140" s="36"/>
      <c r="D140" s="40"/>
      <c r="E140" s="188" t="s">
        <v>114</v>
      </c>
      <c r="F140" s="187" t="s">
        <v>427</v>
      </c>
      <c r="G140" s="32">
        <v>1</v>
      </c>
      <c r="H140" s="32"/>
      <c r="I140" s="186" t="s">
        <v>175</v>
      </c>
      <c r="J140" s="32">
        <v>1</v>
      </c>
      <c r="K140" s="32"/>
      <c r="L140" s="32"/>
      <c r="M140" s="32"/>
      <c r="N140" s="211" t="s">
        <v>7</v>
      </c>
    </row>
    <row r="141" spans="1:14" s="14" customFormat="1" x14ac:dyDescent="0.25">
      <c r="A141" s="32">
        <v>135</v>
      </c>
      <c r="B141" s="186" t="s">
        <v>162</v>
      </c>
      <c r="C141" s="36"/>
      <c r="D141" s="40"/>
      <c r="E141" s="188" t="s">
        <v>112</v>
      </c>
      <c r="F141" s="187" t="s">
        <v>428</v>
      </c>
      <c r="G141" s="32">
        <v>1</v>
      </c>
      <c r="H141" s="32"/>
      <c r="I141" s="186" t="s">
        <v>175</v>
      </c>
      <c r="J141" s="32">
        <v>1</v>
      </c>
      <c r="K141" s="32"/>
      <c r="L141" s="32"/>
      <c r="M141" s="32"/>
      <c r="N141" s="211" t="s">
        <v>7</v>
      </c>
    </row>
    <row r="142" spans="1:14" s="14" customFormat="1" x14ac:dyDescent="0.25">
      <c r="A142" s="32">
        <v>136</v>
      </c>
      <c r="B142" s="186" t="s">
        <v>162</v>
      </c>
      <c r="C142" s="36"/>
      <c r="D142" s="40"/>
      <c r="E142" s="188" t="s">
        <v>108</v>
      </c>
      <c r="F142" s="187" t="s">
        <v>429</v>
      </c>
      <c r="G142" s="32">
        <v>1</v>
      </c>
      <c r="H142" s="32"/>
      <c r="I142" s="186" t="s">
        <v>175</v>
      </c>
      <c r="J142" s="32">
        <v>1</v>
      </c>
      <c r="K142" s="32"/>
      <c r="L142" s="32"/>
      <c r="M142" s="32"/>
      <c r="N142" s="211" t="s">
        <v>7</v>
      </c>
    </row>
    <row r="143" spans="1:14" s="14" customFormat="1" x14ac:dyDescent="0.25">
      <c r="A143" s="32">
        <v>137</v>
      </c>
      <c r="B143" s="186" t="s">
        <v>162</v>
      </c>
      <c r="C143" s="36"/>
      <c r="D143" s="40"/>
      <c r="E143" s="188" t="s">
        <v>105</v>
      </c>
      <c r="F143" s="187" t="s">
        <v>430</v>
      </c>
      <c r="G143" s="32">
        <v>1</v>
      </c>
      <c r="H143" s="32"/>
      <c r="I143" s="186" t="s">
        <v>175</v>
      </c>
      <c r="J143" s="32">
        <v>1</v>
      </c>
      <c r="K143" s="32"/>
      <c r="L143" s="32"/>
      <c r="M143" s="32"/>
      <c r="N143" s="211" t="s">
        <v>7</v>
      </c>
    </row>
    <row r="144" spans="1:14" s="14" customFormat="1" x14ac:dyDescent="0.25">
      <c r="A144" s="32">
        <v>138</v>
      </c>
      <c r="B144" s="186" t="s">
        <v>162</v>
      </c>
      <c r="C144" s="36"/>
      <c r="D144" s="40"/>
      <c r="E144" s="188" t="s">
        <v>101</v>
      </c>
      <c r="F144" s="187" t="s">
        <v>431</v>
      </c>
      <c r="G144" s="32">
        <v>1</v>
      </c>
      <c r="H144" s="32"/>
      <c r="I144" s="186" t="s">
        <v>175</v>
      </c>
      <c r="J144" s="32">
        <v>1</v>
      </c>
      <c r="K144" s="32"/>
      <c r="L144" s="32"/>
      <c r="M144" s="32"/>
      <c r="N144" s="211" t="s">
        <v>7</v>
      </c>
    </row>
    <row r="145" spans="1:14" s="14" customFormat="1" x14ac:dyDescent="0.25">
      <c r="A145" s="32">
        <v>139</v>
      </c>
      <c r="B145" s="186" t="s">
        <v>162</v>
      </c>
      <c r="C145" s="36"/>
      <c r="D145" s="40"/>
      <c r="E145" s="188" t="s">
        <v>114</v>
      </c>
      <c r="F145" s="187" t="s">
        <v>432</v>
      </c>
      <c r="G145" s="32">
        <v>1</v>
      </c>
      <c r="H145" s="32"/>
      <c r="I145" s="186" t="s">
        <v>175</v>
      </c>
      <c r="J145" s="32">
        <v>1</v>
      </c>
      <c r="K145" s="32"/>
      <c r="L145" s="32"/>
      <c r="M145" s="32"/>
      <c r="N145" s="211" t="s">
        <v>7</v>
      </c>
    </row>
    <row r="146" spans="1:14" s="14" customFormat="1" x14ac:dyDescent="0.25">
      <c r="A146" s="32">
        <v>140</v>
      </c>
      <c r="B146" s="186" t="s">
        <v>162</v>
      </c>
      <c r="C146" s="36"/>
      <c r="D146" s="40"/>
      <c r="E146" s="188" t="s">
        <v>103</v>
      </c>
      <c r="F146" s="187" t="s">
        <v>433</v>
      </c>
      <c r="G146" s="32"/>
      <c r="H146" s="32">
        <v>1</v>
      </c>
      <c r="I146" s="186" t="s">
        <v>180</v>
      </c>
      <c r="J146" s="32"/>
      <c r="K146" s="32"/>
      <c r="L146" s="32"/>
      <c r="M146" s="32">
        <v>1</v>
      </c>
      <c r="N146" s="212" t="s">
        <v>10</v>
      </c>
    </row>
    <row r="147" spans="1:14" s="14" customFormat="1" x14ac:dyDescent="0.25">
      <c r="A147" s="32">
        <v>141</v>
      </c>
      <c r="B147" s="186" t="s">
        <v>162</v>
      </c>
      <c r="C147" s="36"/>
      <c r="D147" s="40"/>
      <c r="E147" s="188" t="s">
        <v>101</v>
      </c>
      <c r="F147" s="187" t="s">
        <v>434</v>
      </c>
      <c r="G147" s="32"/>
      <c r="H147" s="32">
        <v>1</v>
      </c>
      <c r="I147" s="186" t="s">
        <v>180</v>
      </c>
      <c r="J147" s="32"/>
      <c r="K147" s="32"/>
      <c r="L147" s="32"/>
      <c r="M147" s="32">
        <v>1</v>
      </c>
      <c r="N147" s="212" t="s">
        <v>10</v>
      </c>
    </row>
    <row r="148" spans="1:14" s="14" customFormat="1" x14ac:dyDescent="0.25">
      <c r="A148" s="32">
        <v>142</v>
      </c>
      <c r="B148" s="186" t="s">
        <v>162</v>
      </c>
      <c r="C148" s="36"/>
      <c r="D148" s="40"/>
      <c r="E148" s="188" t="s">
        <v>101</v>
      </c>
      <c r="F148" s="187" t="s">
        <v>435</v>
      </c>
      <c r="G148" s="32"/>
      <c r="H148" s="32">
        <v>1</v>
      </c>
      <c r="I148" s="186" t="s">
        <v>180</v>
      </c>
      <c r="J148" s="32"/>
      <c r="K148" s="32"/>
      <c r="L148" s="32"/>
      <c r="M148" s="32">
        <v>1</v>
      </c>
      <c r="N148" s="212" t="s">
        <v>10</v>
      </c>
    </row>
    <row r="149" spans="1:14" s="14" customFormat="1" x14ac:dyDescent="0.25">
      <c r="A149" s="32">
        <v>143</v>
      </c>
      <c r="B149" s="186" t="s">
        <v>162</v>
      </c>
      <c r="C149" s="36"/>
      <c r="D149" s="40"/>
      <c r="E149" s="188" t="s">
        <v>99</v>
      </c>
      <c r="F149" s="187" t="s">
        <v>436</v>
      </c>
      <c r="G149" s="32"/>
      <c r="H149" s="32">
        <v>1</v>
      </c>
      <c r="I149" s="186" t="s">
        <v>180</v>
      </c>
      <c r="J149" s="32"/>
      <c r="K149" s="32"/>
      <c r="L149" s="32">
        <v>1</v>
      </c>
      <c r="M149" s="32"/>
      <c r="N149" s="212" t="s">
        <v>9</v>
      </c>
    </row>
    <row r="150" spans="1:14" s="14" customFormat="1" x14ac:dyDescent="0.25">
      <c r="A150" s="32">
        <v>144</v>
      </c>
      <c r="B150" s="186" t="s">
        <v>162</v>
      </c>
      <c r="C150" s="36"/>
      <c r="D150" s="40"/>
      <c r="E150" s="188" t="s">
        <v>100</v>
      </c>
      <c r="F150" s="187" t="s">
        <v>437</v>
      </c>
      <c r="G150" s="32"/>
      <c r="H150" s="32">
        <v>1</v>
      </c>
      <c r="I150" s="186" t="s">
        <v>180</v>
      </c>
      <c r="J150" s="32"/>
      <c r="K150" s="32"/>
      <c r="L150" s="32"/>
      <c r="M150" s="32">
        <v>1</v>
      </c>
      <c r="N150" s="212" t="s">
        <v>10</v>
      </c>
    </row>
    <row r="151" spans="1:14" x14ac:dyDescent="0.25">
      <c r="A151" s="19"/>
      <c r="B151" s="20"/>
      <c r="C151" s="3"/>
      <c r="D151" s="8"/>
      <c r="E151" s="8"/>
      <c r="F151" s="22" t="s">
        <v>11</v>
      </c>
      <c r="G151" s="7">
        <f>SUM(G7:G150)</f>
        <v>84</v>
      </c>
      <c r="H151" s="7">
        <f>SUM(H7:H150)</f>
        <v>60</v>
      </c>
      <c r="I151" s="7"/>
      <c r="J151" s="7">
        <f t="shared" ref="J151:M151" si="0">SUM(J7:J150)</f>
        <v>18</v>
      </c>
      <c r="K151" s="7">
        <f t="shared" si="0"/>
        <v>66</v>
      </c>
      <c r="L151" s="7">
        <f t="shared" si="0"/>
        <v>9</v>
      </c>
      <c r="M151" s="7">
        <f t="shared" si="0"/>
        <v>51</v>
      </c>
      <c r="N151" s="210"/>
    </row>
    <row r="152" spans="1:14" x14ac:dyDescent="0.25">
      <c r="C152" s="9"/>
      <c r="D152" s="13"/>
    </row>
    <row r="153" spans="1:14" x14ac:dyDescent="0.25">
      <c r="B153" s="84"/>
      <c r="C153" s="16"/>
      <c r="D153" s="466" t="s">
        <v>128</v>
      </c>
      <c r="E153" s="70" t="s">
        <v>111</v>
      </c>
      <c r="J153" s="465"/>
      <c r="K153" s="465"/>
      <c r="L153" s="465"/>
      <c r="M153" s="465"/>
    </row>
    <row r="154" spans="1:14" x14ac:dyDescent="0.25">
      <c r="B154" s="84"/>
      <c r="C154" s="16"/>
      <c r="D154" s="466"/>
      <c r="E154" s="72" t="s">
        <v>115</v>
      </c>
    </row>
    <row r="155" spans="1:14" x14ac:dyDescent="0.25">
      <c r="B155" s="84"/>
      <c r="E155" s="72" t="s">
        <v>116</v>
      </c>
    </row>
    <row r="156" spans="1:14" x14ac:dyDescent="0.25">
      <c r="E156" s="72" t="s">
        <v>117</v>
      </c>
      <c r="L156" s="21"/>
    </row>
    <row r="157" spans="1:14" x14ac:dyDescent="0.25">
      <c r="E157" s="72" t="s">
        <v>107</v>
      </c>
    </row>
    <row r="158" spans="1:14" x14ac:dyDescent="0.25">
      <c r="E158" s="72" t="s">
        <v>101</v>
      </c>
    </row>
    <row r="159" spans="1:14" x14ac:dyDescent="0.25">
      <c r="E159" s="72" t="s">
        <v>105</v>
      </c>
    </row>
    <row r="160" spans="1:14" x14ac:dyDescent="0.25">
      <c r="E160" s="72" t="s">
        <v>114</v>
      </c>
    </row>
    <row r="161" spans="5:5" x14ac:dyDescent="0.25">
      <c r="E161" s="72" t="s">
        <v>110</v>
      </c>
    </row>
    <row r="162" spans="5:5" x14ac:dyDescent="0.25">
      <c r="E162" s="72" t="s">
        <v>108</v>
      </c>
    </row>
    <row r="163" spans="5:5" x14ac:dyDescent="0.25">
      <c r="E163" s="72" t="s">
        <v>118</v>
      </c>
    </row>
    <row r="164" spans="5:5" x14ac:dyDescent="0.25">
      <c r="E164" s="72" t="s">
        <v>119</v>
      </c>
    </row>
    <row r="165" spans="5:5" x14ac:dyDescent="0.25">
      <c r="E165" s="72" t="s">
        <v>104</v>
      </c>
    </row>
    <row r="166" spans="5:5" x14ac:dyDescent="0.25">
      <c r="E166" s="72" t="s">
        <v>129</v>
      </c>
    </row>
    <row r="167" spans="5:5" x14ac:dyDescent="0.25">
      <c r="E167" s="72" t="s">
        <v>112</v>
      </c>
    </row>
    <row r="168" spans="5:5" x14ac:dyDescent="0.25">
      <c r="E168" s="72" t="s">
        <v>120</v>
      </c>
    </row>
    <row r="169" spans="5:5" x14ac:dyDescent="0.25">
      <c r="E169" s="72" t="s">
        <v>121</v>
      </c>
    </row>
    <row r="170" spans="5:5" x14ac:dyDescent="0.25">
      <c r="E170" s="72" t="s">
        <v>130</v>
      </c>
    </row>
    <row r="171" spans="5:5" x14ac:dyDescent="0.25">
      <c r="E171" s="72" t="s">
        <v>122</v>
      </c>
    </row>
    <row r="172" spans="5:5" x14ac:dyDescent="0.25">
      <c r="E172" s="72" t="s">
        <v>123</v>
      </c>
    </row>
    <row r="173" spans="5:5" x14ac:dyDescent="0.25">
      <c r="E173" s="72" t="s">
        <v>103</v>
      </c>
    </row>
    <row r="174" spans="5:5" x14ac:dyDescent="0.25">
      <c r="E174" s="72" t="s">
        <v>124</v>
      </c>
    </row>
    <row r="175" spans="5:5" x14ac:dyDescent="0.25">
      <c r="E175" s="72" t="s">
        <v>125</v>
      </c>
    </row>
    <row r="176" spans="5:5" x14ac:dyDescent="0.25">
      <c r="E176" s="72" t="s">
        <v>126</v>
      </c>
    </row>
    <row r="177" spans="5:5" x14ac:dyDescent="0.25">
      <c r="E177" s="72" t="s">
        <v>127</v>
      </c>
    </row>
    <row r="178" spans="5:5" x14ac:dyDescent="0.25">
      <c r="E178" s="71" t="s">
        <v>99</v>
      </c>
    </row>
  </sheetData>
  <autoFilter ref="A6:O151" xr:uid="{00000000-0009-0000-0000-000003000000}"/>
  <mergeCells count="4">
    <mergeCell ref="J153:M153"/>
    <mergeCell ref="D153:D154"/>
    <mergeCell ref="G5:I5"/>
    <mergeCell ref="J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8"/>
  <sheetViews>
    <sheetView showGridLines="0" tabSelected="1" zoomScale="85" zoomScaleNormal="85" workbookViewId="0">
      <pane xSplit="4" ySplit="6" topLeftCell="E7" activePane="bottomRight" state="frozen"/>
      <selection pane="topRight" activeCell="E1" sqref="E1"/>
      <selection pane="bottomLeft" activeCell="A7" sqref="A7"/>
      <selection pane="bottomRight" activeCell="D7" sqref="D7"/>
    </sheetView>
  </sheetViews>
  <sheetFormatPr defaultColWidth="9.140625" defaultRowHeight="15" x14ac:dyDescent="0.25"/>
  <cols>
    <col min="1" max="1" width="4.5703125" style="268" customWidth="1"/>
    <col min="2" max="2" width="20.28515625" style="309" bestFit="1" customWidth="1"/>
    <col min="3" max="3" width="63" style="309" customWidth="1"/>
    <col min="4" max="4" width="74.28515625" style="271" customWidth="1"/>
    <col min="5" max="5" width="24.7109375" style="263" bestFit="1" customWidth="1"/>
    <col min="6" max="6" width="8.42578125" style="264" bestFit="1" customWidth="1"/>
    <col min="7" max="7" width="9.5703125" style="304" bestFit="1" customWidth="1"/>
    <col min="8" max="8" width="10.5703125" style="264" bestFit="1" customWidth="1"/>
    <col min="9" max="13" width="5.5703125" style="264" customWidth="1"/>
    <col min="14" max="14" width="9.85546875" style="262" customWidth="1"/>
    <col min="15" max="16384" width="9.140625" style="265"/>
  </cols>
  <sheetData>
    <row r="1" spans="1:14" ht="18.75" x14ac:dyDescent="0.25">
      <c r="A1" s="267"/>
      <c r="B1" s="289"/>
      <c r="C1" s="308"/>
      <c r="D1" s="289" t="s">
        <v>199</v>
      </c>
      <c r="F1" s="11"/>
      <c r="G1" s="303"/>
      <c r="H1" s="11"/>
      <c r="I1" s="11"/>
      <c r="J1" s="11"/>
      <c r="K1" s="11"/>
      <c r="L1" s="11"/>
      <c r="M1" s="11"/>
      <c r="N1" s="12"/>
    </row>
    <row r="2" spans="1:14" ht="18.75" x14ac:dyDescent="0.25">
      <c r="A2" s="267"/>
      <c r="B2" s="289"/>
      <c r="C2" s="372"/>
      <c r="D2" s="289" t="s">
        <v>580</v>
      </c>
      <c r="F2" s="11"/>
      <c r="G2" s="303"/>
      <c r="H2" s="11"/>
      <c r="I2" s="11"/>
      <c r="J2" s="11"/>
      <c r="K2" s="11"/>
      <c r="L2" s="11"/>
      <c r="M2" s="11"/>
      <c r="N2" s="12"/>
    </row>
    <row r="3" spans="1:14" ht="18.75" x14ac:dyDescent="0.25">
      <c r="A3" s="267"/>
      <c r="B3" s="289"/>
      <c r="C3" s="308"/>
      <c r="D3" s="289" t="s">
        <v>578</v>
      </c>
      <c r="F3" s="11"/>
      <c r="G3" s="303"/>
      <c r="H3" s="11"/>
      <c r="I3" s="11"/>
      <c r="J3" s="11"/>
      <c r="K3" s="11"/>
      <c r="L3" s="11"/>
      <c r="M3" s="11"/>
      <c r="N3" s="12"/>
    </row>
    <row r="4" spans="1:14" x14ac:dyDescent="0.25">
      <c r="I4" s="263"/>
      <c r="J4" s="263"/>
      <c r="K4" s="263"/>
      <c r="L4" s="263"/>
      <c r="M4" s="263"/>
    </row>
    <row r="5" spans="1:14" x14ac:dyDescent="0.25">
      <c r="A5" s="269"/>
      <c r="B5" s="100"/>
      <c r="C5" s="2"/>
      <c r="D5" s="2"/>
      <c r="E5" s="17"/>
      <c r="F5" s="467" t="s">
        <v>0</v>
      </c>
      <c r="G5" s="468"/>
      <c r="H5" s="469"/>
      <c r="I5" s="470" t="s">
        <v>1</v>
      </c>
      <c r="J5" s="470"/>
      <c r="K5" s="470"/>
      <c r="L5" s="470"/>
      <c r="M5" s="470"/>
      <c r="N5" s="265"/>
    </row>
    <row r="6" spans="1:14" x14ac:dyDescent="0.25">
      <c r="A6" s="4" t="s">
        <v>14</v>
      </c>
      <c r="B6" s="6" t="s">
        <v>2</v>
      </c>
      <c r="C6" s="5" t="s">
        <v>3</v>
      </c>
      <c r="D6" s="5" t="s">
        <v>98</v>
      </c>
      <c r="E6" s="6" t="s">
        <v>4</v>
      </c>
      <c r="F6" s="17" t="s">
        <v>5</v>
      </c>
      <c r="G6" s="305" t="s">
        <v>6</v>
      </c>
      <c r="H6" s="17" t="s">
        <v>476</v>
      </c>
      <c r="I6" s="17" t="s">
        <v>7</v>
      </c>
      <c r="J6" s="17" t="s">
        <v>8</v>
      </c>
      <c r="K6" s="17" t="s">
        <v>9</v>
      </c>
      <c r="L6" s="17" t="s">
        <v>10</v>
      </c>
      <c r="M6" s="17" t="s">
        <v>477</v>
      </c>
      <c r="N6" s="265"/>
    </row>
    <row r="7" spans="1:14" s="380" customFormat="1" x14ac:dyDescent="0.25">
      <c r="A7" s="373">
        <v>1</v>
      </c>
      <c r="B7" s="381" t="s">
        <v>546</v>
      </c>
      <c r="C7" s="382" t="s">
        <v>628</v>
      </c>
      <c r="D7" s="873" t="s">
        <v>639</v>
      </c>
      <c r="E7" s="376" t="s">
        <v>115</v>
      </c>
      <c r="F7" s="383"/>
      <c r="G7" s="384">
        <v>1</v>
      </c>
      <c r="H7" s="378" t="str">
        <f t="shared" ref="H7:H50" si="0">IF(G7=1,"Eksternal",IF(F7=1,"Internal",0))</f>
        <v>Eksternal</v>
      </c>
      <c r="I7" s="383"/>
      <c r="J7" s="383"/>
      <c r="K7" s="383"/>
      <c r="L7" s="383">
        <v>1</v>
      </c>
      <c r="M7" s="379" t="str">
        <f t="shared" ref="M7:M50" si="1">IF(I7=1,"S",IF(J7=1,"W",IF(K7=1,"O",IF(L7=1,"T","-"))))</f>
        <v>T</v>
      </c>
      <c r="N7" s="265"/>
    </row>
    <row r="8" spans="1:14" s="380" customFormat="1" x14ac:dyDescent="0.25">
      <c r="A8" s="373">
        <v>2</v>
      </c>
      <c r="B8" s="381" t="s">
        <v>546</v>
      </c>
      <c r="C8" s="385" t="s">
        <v>607</v>
      </c>
      <c r="D8" s="375" t="s">
        <v>663</v>
      </c>
      <c r="E8" s="376" t="s">
        <v>115</v>
      </c>
      <c r="F8" s="383"/>
      <c r="G8" s="384">
        <v>1</v>
      </c>
      <c r="H8" s="378" t="str">
        <f t="shared" si="0"/>
        <v>Eksternal</v>
      </c>
      <c r="I8" s="383"/>
      <c r="J8" s="383"/>
      <c r="K8" s="383"/>
      <c r="L8" s="383">
        <v>1</v>
      </c>
      <c r="M8" s="379" t="str">
        <f t="shared" si="1"/>
        <v>T</v>
      </c>
      <c r="N8" s="265"/>
    </row>
    <row r="9" spans="1:14" s="380" customFormat="1" ht="30" x14ac:dyDescent="0.25">
      <c r="A9" s="373">
        <v>3</v>
      </c>
      <c r="B9" s="381" t="s">
        <v>546</v>
      </c>
      <c r="C9" s="375" t="s">
        <v>612</v>
      </c>
      <c r="D9" s="375" t="s">
        <v>619</v>
      </c>
      <c r="E9" s="376" t="s">
        <v>588</v>
      </c>
      <c r="F9" s="383"/>
      <c r="G9" s="384">
        <v>1</v>
      </c>
      <c r="H9" s="378" t="str">
        <f t="shared" si="0"/>
        <v>Eksternal</v>
      </c>
      <c r="I9" s="383"/>
      <c r="J9" s="383"/>
      <c r="K9" s="383">
        <v>1</v>
      </c>
      <c r="L9" s="383"/>
      <c r="M9" s="379" t="str">
        <f t="shared" si="1"/>
        <v>O</v>
      </c>
      <c r="N9" s="265"/>
    </row>
    <row r="10" spans="1:14" s="380" customFormat="1" ht="34.5" customHeight="1" x14ac:dyDescent="0.25">
      <c r="A10" s="373">
        <v>4</v>
      </c>
      <c r="B10" s="386" t="s">
        <v>546</v>
      </c>
      <c r="C10" s="382" t="s">
        <v>624</v>
      </c>
      <c r="D10" s="444" t="s">
        <v>664</v>
      </c>
      <c r="E10" s="376" t="s">
        <v>110</v>
      </c>
      <c r="F10" s="383"/>
      <c r="G10" s="384">
        <v>1</v>
      </c>
      <c r="H10" s="378" t="str">
        <f t="shared" si="0"/>
        <v>Eksternal</v>
      </c>
      <c r="I10" s="383"/>
      <c r="J10" s="383"/>
      <c r="K10" s="383">
        <v>1</v>
      </c>
      <c r="L10" s="383"/>
      <c r="M10" s="379" t="str">
        <f t="shared" si="1"/>
        <v>O</v>
      </c>
      <c r="N10" s="265"/>
    </row>
    <row r="11" spans="1:14" s="380" customFormat="1" ht="50.25" customHeight="1" x14ac:dyDescent="0.25">
      <c r="A11" s="373">
        <v>5</v>
      </c>
      <c r="B11" s="374" t="s">
        <v>546</v>
      </c>
      <c r="C11" s="404" t="s">
        <v>583</v>
      </c>
      <c r="D11" s="412" t="s">
        <v>696</v>
      </c>
      <c r="E11" s="376" t="s">
        <v>110</v>
      </c>
      <c r="F11" s="373"/>
      <c r="G11" s="377">
        <v>1</v>
      </c>
      <c r="H11" s="378" t="str">
        <f t="shared" si="0"/>
        <v>Eksternal</v>
      </c>
      <c r="I11" s="373"/>
      <c r="J11" s="373"/>
      <c r="K11" s="373">
        <v>1</v>
      </c>
      <c r="L11" s="373"/>
      <c r="M11" s="379" t="str">
        <f t="shared" si="1"/>
        <v>O</v>
      </c>
      <c r="N11" s="265"/>
    </row>
    <row r="12" spans="1:14" x14ac:dyDescent="0.25">
      <c r="A12" s="373">
        <v>6</v>
      </c>
      <c r="B12" s="387" t="s">
        <v>545</v>
      </c>
      <c r="C12" s="385" t="s">
        <v>609</v>
      </c>
      <c r="D12" s="375" t="s">
        <v>608</v>
      </c>
      <c r="E12" s="388" t="s">
        <v>590</v>
      </c>
      <c r="F12" s="373">
        <v>1</v>
      </c>
      <c r="G12" s="377"/>
      <c r="H12" s="378" t="str">
        <f t="shared" si="0"/>
        <v>Internal</v>
      </c>
      <c r="I12" s="373"/>
      <c r="J12" s="373">
        <v>1</v>
      </c>
      <c r="K12" s="373"/>
      <c r="L12" s="373"/>
      <c r="M12" s="379" t="str">
        <f t="shared" si="1"/>
        <v>W</v>
      </c>
      <c r="N12" s="265"/>
    </row>
    <row r="13" spans="1:14" x14ac:dyDescent="0.25">
      <c r="A13" s="373">
        <v>7</v>
      </c>
      <c r="B13" s="387" t="s">
        <v>545</v>
      </c>
      <c r="C13" s="375" t="s">
        <v>665</v>
      </c>
      <c r="D13" s="873" t="s">
        <v>666</v>
      </c>
      <c r="E13" s="388" t="s">
        <v>590</v>
      </c>
      <c r="F13" s="383">
        <v>1</v>
      </c>
      <c r="G13" s="384"/>
      <c r="H13" s="378" t="str">
        <f t="shared" si="0"/>
        <v>Internal</v>
      </c>
      <c r="I13" s="383"/>
      <c r="J13" s="383">
        <v>1</v>
      </c>
      <c r="K13" s="383"/>
      <c r="L13" s="383"/>
      <c r="M13" s="379" t="str">
        <f t="shared" si="1"/>
        <v>W</v>
      </c>
      <c r="N13" s="265"/>
    </row>
    <row r="14" spans="1:14" x14ac:dyDescent="0.25">
      <c r="A14" s="373">
        <v>8</v>
      </c>
      <c r="B14" s="374" t="s">
        <v>575</v>
      </c>
      <c r="C14" s="375" t="s">
        <v>661</v>
      </c>
      <c r="D14" s="375" t="s">
        <v>662</v>
      </c>
      <c r="E14" s="376" t="s">
        <v>104</v>
      </c>
      <c r="F14" s="373">
        <v>1</v>
      </c>
      <c r="G14" s="377"/>
      <c r="H14" s="378" t="str">
        <f t="shared" si="0"/>
        <v>Internal</v>
      </c>
      <c r="I14" s="373"/>
      <c r="J14" s="373">
        <v>1</v>
      </c>
      <c r="K14" s="373"/>
      <c r="L14" s="373"/>
      <c r="M14" s="379" t="str">
        <f t="shared" si="1"/>
        <v>W</v>
      </c>
      <c r="N14" s="265"/>
    </row>
    <row r="15" spans="1:14" x14ac:dyDescent="0.25">
      <c r="A15" s="373">
        <v>9</v>
      </c>
      <c r="B15" s="374" t="s">
        <v>575</v>
      </c>
      <c r="C15" s="375" t="s">
        <v>668</v>
      </c>
      <c r="D15" s="375" t="s">
        <v>667</v>
      </c>
      <c r="E15" s="388" t="s">
        <v>117</v>
      </c>
      <c r="F15" s="383">
        <v>1</v>
      </c>
      <c r="G15" s="384"/>
      <c r="H15" s="378" t="str">
        <f t="shared" si="0"/>
        <v>Internal</v>
      </c>
      <c r="I15" s="383"/>
      <c r="J15" s="383">
        <v>1</v>
      </c>
      <c r="K15" s="383"/>
      <c r="L15" s="383"/>
      <c r="M15" s="379" t="str">
        <f t="shared" si="1"/>
        <v>W</v>
      </c>
      <c r="N15" s="265"/>
    </row>
    <row r="16" spans="1:14" x14ac:dyDescent="0.25">
      <c r="A16" s="373">
        <v>10</v>
      </c>
      <c r="B16" s="389" t="s">
        <v>575</v>
      </c>
      <c r="C16" s="375" t="s">
        <v>669</v>
      </c>
      <c r="D16" s="375" t="s">
        <v>690</v>
      </c>
      <c r="E16" s="376" t="s">
        <v>108</v>
      </c>
      <c r="F16" s="373">
        <v>1</v>
      </c>
      <c r="G16" s="377"/>
      <c r="H16" s="378" t="str">
        <f t="shared" si="0"/>
        <v>Internal</v>
      </c>
      <c r="I16" s="373">
        <v>1</v>
      </c>
      <c r="J16" s="373"/>
      <c r="K16" s="373"/>
      <c r="L16" s="373"/>
      <c r="M16" s="379" t="str">
        <f t="shared" si="1"/>
        <v>S</v>
      </c>
      <c r="N16" s="265"/>
    </row>
    <row r="17" spans="1:14" x14ac:dyDescent="0.25">
      <c r="A17" s="373">
        <v>11</v>
      </c>
      <c r="B17" s="390" t="s">
        <v>575</v>
      </c>
      <c r="C17" s="375" t="s">
        <v>670</v>
      </c>
      <c r="D17" s="375" t="s">
        <v>601</v>
      </c>
      <c r="E17" s="391" t="s">
        <v>660</v>
      </c>
      <c r="F17" s="373">
        <v>1</v>
      </c>
      <c r="G17" s="377"/>
      <c r="H17" s="378" t="str">
        <f t="shared" si="0"/>
        <v>Internal</v>
      </c>
      <c r="I17" s="373">
        <v>1</v>
      </c>
      <c r="J17" s="373"/>
      <c r="K17" s="373"/>
      <c r="L17" s="373"/>
      <c r="M17" s="379" t="str">
        <f t="shared" si="1"/>
        <v>S</v>
      </c>
      <c r="N17" s="265"/>
    </row>
    <row r="18" spans="1:14" x14ac:dyDescent="0.25">
      <c r="A18" s="373">
        <v>12</v>
      </c>
      <c r="B18" s="387" t="s">
        <v>575</v>
      </c>
      <c r="C18" s="385" t="s">
        <v>610</v>
      </c>
      <c r="D18" s="375" t="s">
        <v>671</v>
      </c>
      <c r="E18" s="392" t="s">
        <v>108</v>
      </c>
      <c r="F18" s="373">
        <v>1</v>
      </c>
      <c r="G18" s="377"/>
      <c r="H18" s="378" t="str">
        <f t="shared" si="0"/>
        <v>Internal</v>
      </c>
      <c r="I18" s="373">
        <v>1</v>
      </c>
      <c r="J18" s="373"/>
      <c r="K18" s="373"/>
      <c r="L18" s="373"/>
      <c r="M18" s="379" t="str">
        <f t="shared" si="1"/>
        <v>S</v>
      </c>
      <c r="N18" s="380"/>
    </row>
    <row r="19" spans="1:14" ht="30" x14ac:dyDescent="0.25">
      <c r="A19" s="373">
        <v>13</v>
      </c>
      <c r="B19" s="390" t="s">
        <v>575</v>
      </c>
      <c r="C19" s="375" t="s">
        <v>672</v>
      </c>
      <c r="D19" s="375" t="s">
        <v>673</v>
      </c>
      <c r="E19" s="376" t="s">
        <v>108</v>
      </c>
      <c r="F19" s="373">
        <v>1</v>
      </c>
      <c r="G19" s="377"/>
      <c r="H19" s="378" t="str">
        <f t="shared" si="0"/>
        <v>Internal</v>
      </c>
      <c r="I19" s="373">
        <v>1</v>
      </c>
      <c r="J19" s="373"/>
      <c r="K19" s="373"/>
      <c r="L19" s="373"/>
      <c r="M19" s="379" t="str">
        <f t="shared" si="1"/>
        <v>S</v>
      </c>
      <c r="N19" s="380"/>
    </row>
    <row r="20" spans="1:14" x14ac:dyDescent="0.25">
      <c r="A20" s="373">
        <v>14</v>
      </c>
      <c r="B20" s="389" t="s">
        <v>575</v>
      </c>
      <c r="C20" s="375" t="s">
        <v>675</v>
      </c>
      <c r="D20" s="375" t="s">
        <v>674</v>
      </c>
      <c r="E20" s="376" t="s">
        <v>108</v>
      </c>
      <c r="F20" s="373">
        <v>1</v>
      </c>
      <c r="G20" s="377"/>
      <c r="H20" s="378" t="str">
        <f t="shared" si="0"/>
        <v>Internal</v>
      </c>
      <c r="I20" s="373"/>
      <c r="J20" s="373">
        <v>1</v>
      </c>
      <c r="K20" s="373"/>
      <c r="L20" s="373"/>
      <c r="M20" s="379" t="str">
        <f t="shared" si="1"/>
        <v>W</v>
      </c>
      <c r="N20" s="380"/>
    </row>
    <row r="21" spans="1:14" x14ac:dyDescent="0.25">
      <c r="A21" s="373">
        <v>15</v>
      </c>
      <c r="B21" s="381" t="s">
        <v>575</v>
      </c>
      <c r="C21" s="393" t="s">
        <v>598</v>
      </c>
      <c r="D21" s="411" t="s">
        <v>676</v>
      </c>
      <c r="E21" s="376" t="s">
        <v>589</v>
      </c>
      <c r="F21" s="373">
        <v>1</v>
      </c>
      <c r="G21" s="377"/>
      <c r="H21" s="378" t="str">
        <f t="shared" si="0"/>
        <v>Internal</v>
      </c>
      <c r="I21" s="373">
        <v>1</v>
      </c>
      <c r="J21" s="373"/>
      <c r="K21" s="373"/>
      <c r="L21" s="373"/>
      <c r="M21" s="379" t="str">
        <f t="shared" si="1"/>
        <v>S</v>
      </c>
      <c r="N21" s="380"/>
    </row>
    <row r="22" spans="1:14" x14ac:dyDescent="0.25">
      <c r="A22" s="373">
        <v>16</v>
      </c>
      <c r="B22" s="394" t="s">
        <v>575</v>
      </c>
      <c r="C22" s="395" t="s">
        <v>677</v>
      </c>
      <c r="D22" s="396" t="s">
        <v>586</v>
      </c>
      <c r="E22" s="376" t="s">
        <v>108</v>
      </c>
      <c r="F22" s="397">
        <v>1</v>
      </c>
      <c r="G22" s="398"/>
      <c r="H22" s="378" t="str">
        <f t="shared" si="0"/>
        <v>Internal</v>
      </c>
      <c r="I22" s="397"/>
      <c r="J22" s="397">
        <v>1</v>
      </c>
      <c r="K22" s="397"/>
      <c r="L22" s="397"/>
      <c r="M22" s="379" t="str">
        <f t="shared" si="1"/>
        <v>W</v>
      </c>
      <c r="N22" s="265"/>
    </row>
    <row r="23" spans="1:14" x14ac:dyDescent="0.25">
      <c r="A23" s="373">
        <v>17</v>
      </c>
      <c r="B23" s="399" t="s">
        <v>575</v>
      </c>
      <c r="C23" s="375" t="s">
        <v>679</v>
      </c>
      <c r="D23" s="375" t="s">
        <v>678</v>
      </c>
      <c r="E23" s="376" t="s">
        <v>590</v>
      </c>
      <c r="F23" s="373">
        <v>1</v>
      </c>
      <c r="G23" s="377"/>
      <c r="H23" s="378" t="str">
        <f t="shared" si="0"/>
        <v>Internal</v>
      </c>
      <c r="I23" s="373"/>
      <c r="J23" s="373">
        <v>1</v>
      </c>
      <c r="K23" s="373"/>
      <c r="L23" s="373"/>
      <c r="M23" s="379" t="str">
        <f t="shared" si="1"/>
        <v>W</v>
      </c>
      <c r="N23" s="265"/>
    </row>
    <row r="24" spans="1:14" x14ac:dyDescent="0.25">
      <c r="A24" s="373">
        <v>18</v>
      </c>
      <c r="B24" s="390" t="s">
        <v>575</v>
      </c>
      <c r="C24" s="400" t="s">
        <v>581</v>
      </c>
      <c r="D24" s="441" t="s">
        <v>722</v>
      </c>
      <c r="E24" s="401" t="s">
        <v>108</v>
      </c>
      <c r="F24" s="397">
        <v>1</v>
      </c>
      <c r="G24" s="398"/>
      <c r="H24" s="378" t="str">
        <f t="shared" si="0"/>
        <v>Internal</v>
      </c>
      <c r="I24" s="397">
        <v>1</v>
      </c>
      <c r="J24" s="397"/>
      <c r="K24" s="397"/>
      <c r="L24" s="397"/>
      <c r="M24" s="379" t="str">
        <f t="shared" si="1"/>
        <v>S</v>
      </c>
      <c r="N24" s="265"/>
    </row>
    <row r="25" spans="1:14" ht="30" x14ac:dyDescent="0.25">
      <c r="A25" s="373">
        <v>19</v>
      </c>
      <c r="B25" s="390" t="s">
        <v>575</v>
      </c>
      <c r="C25" s="407" t="s">
        <v>584</v>
      </c>
      <c r="D25" s="411" t="s">
        <v>691</v>
      </c>
      <c r="E25" s="376" t="s">
        <v>104</v>
      </c>
      <c r="F25" s="373">
        <v>1</v>
      </c>
      <c r="G25" s="377"/>
      <c r="H25" s="378" t="str">
        <f t="shared" si="0"/>
        <v>Internal</v>
      </c>
      <c r="I25" s="373">
        <v>1</v>
      </c>
      <c r="J25" s="373"/>
      <c r="K25" s="377"/>
      <c r="L25" s="373"/>
      <c r="M25" s="379" t="str">
        <f t="shared" si="1"/>
        <v>S</v>
      </c>
      <c r="N25" s="265"/>
    </row>
    <row r="26" spans="1:14" ht="30" x14ac:dyDescent="0.25">
      <c r="A26" s="373">
        <v>20</v>
      </c>
      <c r="B26" s="387" t="s">
        <v>575</v>
      </c>
      <c r="C26" s="375" t="s">
        <v>680</v>
      </c>
      <c r="D26" s="382" t="s">
        <v>635</v>
      </c>
      <c r="E26" s="392" t="s">
        <v>108</v>
      </c>
      <c r="F26" s="373">
        <v>1</v>
      </c>
      <c r="G26" s="377"/>
      <c r="H26" s="378" t="str">
        <f t="shared" si="0"/>
        <v>Internal</v>
      </c>
      <c r="I26" s="373"/>
      <c r="J26" s="373">
        <v>1</v>
      </c>
      <c r="K26" s="373"/>
      <c r="L26" s="373"/>
      <c r="M26" s="379" t="str">
        <f t="shared" si="1"/>
        <v>W</v>
      </c>
      <c r="N26" s="265"/>
    </row>
    <row r="27" spans="1:14" x14ac:dyDescent="0.25">
      <c r="A27" s="373">
        <v>21</v>
      </c>
      <c r="B27" s="381" t="s">
        <v>575</v>
      </c>
      <c r="C27" s="385" t="s">
        <v>599</v>
      </c>
      <c r="D27" s="385" t="s">
        <v>596</v>
      </c>
      <c r="E27" s="376" t="s">
        <v>108</v>
      </c>
      <c r="F27" s="383">
        <v>1</v>
      </c>
      <c r="G27" s="384"/>
      <c r="H27" s="378" t="str">
        <f t="shared" si="0"/>
        <v>Internal</v>
      </c>
      <c r="I27" s="383"/>
      <c r="J27" s="383">
        <v>1</v>
      </c>
      <c r="K27" s="383"/>
      <c r="L27" s="383"/>
      <c r="M27" s="379" t="str">
        <f t="shared" si="1"/>
        <v>W</v>
      </c>
      <c r="N27" s="380"/>
    </row>
    <row r="28" spans="1:14" ht="30" x14ac:dyDescent="0.25">
      <c r="A28" s="373">
        <v>22</v>
      </c>
      <c r="B28" s="389" t="s">
        <v>575</v>
      </c>
      <c r="C28" s="375" t="s">
        <v>681</v>
      </c>
      <c r="D28" s="375" t="s">
        <v>689</v>
      </c>
      <c r="E28" s="376" t="s">
        <v>101</v>
      </c>
      <c r="F28" s="373">
        <v>1</v>
      </c>
      <c r="G28" s="377"/>
      <c r="H28" s="378" t="str">
        <f t="shared" si="0"/>
        <v>Internal</v>
      </c>
      <c r="I28" s="373">
        <v>1</v>
      </c>
      <c r="J28" s="373"/>
      <c r="K28" s="373"/>
      <c r="L28" s="373"/>
      <c r="M28" s="379" t="str">
        <f t="shared" si="1"/>
        <v>S</v>
      </c>
      <c r="N28" s="265"/>
    </row>
    <row r="29" spans="1:14" x14ac:dyDescent="0.25">
      <c r="A29" s="373">
        <v>23</v>
      </c>
      <c r="B29" s="399" t="s">
        <v>575</v>
      </c>
      <c r="C29" s="402" t="s">
        <v>579</v>
      </c>
      <c r="D29" s="393" t="s">
        <v>627</v>
      </c>
      <c r="E29" s="376" t="s">
        <v>108</v>
      </c>
      <c r="F29" s="373">
        <v>1</v>
      </c>
      <c r="G29" s="377"/>
      <c r="H29" s="378" t="str">
        <f t="shared" si="0"/>
        <v>Internal</v>
      </c>
      <c r="I29" s="373"/>
      <c r="J29" s="373">
        <v>1</v>
      </c>
      <c r="K29" s="373"/>
      <c r="L29" s="373"/>
      <c r="M29" s="379" t="str">
        <f t="shared" si="1"/>
        <v>W</v>
      </c>
      <c r="N29" s="380"/>
    </row>
    <row r="30" spans="1:14" x14ac:dyDescent="0.25">
      <c r="A30" s="373">
        <v>24</v>
      </c>
      <c r="B30" s="389" t="s">
        <v>575</v>
      </c>
      <c r="C30" s="403" t="s">
        <v>682</v>
      </c>
      <c r="D30" s="393" t="s">
        <v>613</v>
      </c>
      <c r="E30" s="376" t="s">
        <v>589</v>
      </c>
      <c r="F30" s="373">
        <v>1</v>
      </c>
      <c r="G30" s="377"/>
      <c r="H30" s="378" t="str">
        <f t="shared" si="0"/>
        <v>Internal</v>
      </c>
      <c r="I30" s="373"/>
      <c r="J30" s="373">
        <v>1</v>
      </c>
      <c r="K30" s="373"/>
      <c r="L30" s="373"/>
      <c r="M30" s="379" t="str">
        <f t="shared" si="1"/>
        <v>W</v>
      </c>
      <c r="N30" s="265"/>
    </row>
    <row r="31" spans="1:14" ht="30" x14ac:dyDescent="0.25">
      <c r="A31" s="373">
        <v>25</v>
      </c>
      <c r="B31" s="399" t="s">
        <v>575</v>
      </c>
      <c r="C31" s="375" t="s">
        <v>684</v>
      </c>
      <c r="D31" s="375" t="s">
        <v>683</v>
      </c>
      <c r="E31" s="376" t="s">
        <v>99</v>
      </c>
      <c r="F31" s="373">
        <v>1</v>
      </c>
      <c r="G31" s="377"/>
      <c r="H31" s="378" t="str">
        <f t="shared" si="0"/>
        <v>Internal</v>
      </c>
      <c r="I31" s="373">
        <v>1</v>
      </c>
      <c r="J31" s="373"/>
      <c r="K31" s="373"/>
      <c r="L31" s="373"/>
      <c r="M31" s="379" t="str">
        <f t="shared" si="1"/>
        <v>S</v>
      </c>
      <c r="N31" s="265"/>
    </row>
    <row r="32" spans="1:14" x14ac:dyDescent="0.25">
      <c r="A32" s="373">
        <v>26</v>
      </c>
      <c r="B32" s="387" t="s">
        <v>575</v>
      </c>
      <c r="C32" s="385" t="s">
        <v>605</v>
      </c>
      <c r="D32" s="411" t="s">
        <v>606</v>
      </c>
      <c r="E32" s="376" t="s">
        <v>117</v>
      </c>
      <c r="F32" s="373">
        <v>1</v>
      </c>
      <c r="G32" s="377"/>
      <c r="H32" s="378" t="str">
        <f t="shared" si="0"/>
        <v>Internal</v>
      </c>
      <c r="I32" s="373"/>
      <c r="J32" s="373">
        <v>1</v>
      </c>
      <c r="K32" s="373"/>
      <c r="L32" s="373"/>
      <c r="M32" s="379" t="str">
        <f t="shared" si="1"/>
        <v>W</v>
      </c>
      <c r="N32" s="265"/>
    </row>
    <row r="33" spans="1:14" x14ac:dyDescent="0.25">
      <c r="A33" s="373">
        <v>27</v>
      </c>
      <c r="B33" s="405" t="s">
        <v>575</v>
      </c>
      <c r="C33" s="385" t="s">
        <v>602</v>
      </c>
      <c r="D33" s="411" t="s">
        <v>693</v>
      </c>
      <c r="E33" s="392" t="s">
        <v>112</v>
      </c>
      <c r="F33" s="373">
        <v>1</v>
      </c>
      <c r="G33" s="377"/>
      <c r="H33" s="378" t="str">
        <f t="shared" si="0"/>
        <v>Internal</v>
      </c>
      <c r="I33" s="373">
        <v>1</v>
      </c>
      <c r="J33" s="373"/>
      <c r="K33" s="373"/>
      <c r="L33" s="373"/>
      <c r="M33" s="379" t="str">
        <f t="shared" si="1"/>
        <v>S</v>
      </c>
      <c r="N33" s="265"/>
    </row>
    <row r="34" spans="1:14" x14ac:dyDescent="0.25">
      <c r="A34" s="373">
        <v>28</v>
      </c>
      <c r="B34" s="399" t="s">
        <v>575</v>
      </c>
      <c r="C34" s="406" t="s">
        <v>615</v>
      </c>
      <c r="D34" s="375" t="s">
        <v>685</v>
      </c>
      <c r="E34" s="388" t="s">
        <v>108</v>
      </c>
      <c r="F34" s="373">
        <v>1</v>
      </c>
      <c r="G34" s="377"/>
      <c r="H34" s="378" t="str">
        <f t="shared" si="0"/>
        <v>Internal</v>
      </c>
      <c r="I34" s="373">
        <v>1</v>
      </c>
      <c r="J34" s="373"/>
      <c r="K34" s="373"/>
      <c r="L34" s="373"/>
      <c r="M34" s="379" t="str">
        <f t="shared" si="1"/>
        <v>S</v>
      </c>
      <c r="N34" s="265"/>
    </row>
    <row r="35" spans="1:14" x14ac:dyDescent="0.25">
      <c r="A35" s="373">
        <v>29</v>
      </c>
      <c r="B35" s="399" t="s">
        <v>575</v>
      </c>
      <c r="C35" s="375" t="s">
        <v>686</v>
      </c>
      <c r="D35" s="411" t="s">
        <v>692</v>
      </c>
      <c r="E35" s="388" t="s">
        <v>188</v>
      </c>
      <c r="F35" s="373">
        <v>1</v>
      </c>
      <c r="G35" s="377"/>
      <c r="H35" s="378" t="str">
        <f t="shared" si="0"/>
        <v>Internal</v>
      </c>
      <c r="I35" s="373"/>
      <c r="J35" s="373">
        <v>1</v>
      </c>
      <c r="K35" s="373"/>
      <c r="L35" s="373"/>
      <c r="M35" s="379" t="str">
        <f t="shared" si="1"/>
        <v>W</v>
      </c>
      <c r="N35" s="265"/>
    </row>
    <row r="36" spans="1:14" x14ac:dyDescent="0.25">
      <c r="A36" s="373">
        <v>30</v>
      </c>
      <c r="B36" s="399" t="s">
        <v>575</v>
      </c>
      <c r="C36" s="411" t="s">
        <v>695</v>
      </c>
      <c r="D36" s="411" t="s">
        <v>694</v>
      </c>
      <c r="E36" s="388" t="s">
        <v>188</v>
      </c>
      <c r="F36" s="373">
        <v>1</v>
      </c>
      <c r="G36" s="377"/>
      <c r="H36" s="378" t="str">
        <f t="shared" si="0"/>
        <v>Internal</v>
      </c>
      <c r="I36" s="373"/>
      <c r="J36" s="373">
        <v>1</v>
      </c>
      <c r="K36" s="373"/>
      <c r="L36" s="373"/>
      <c r="M36" s="379" t="str">
        <f t="shared" si="1"/>
        <v>W</v>
      </c>
      <c r="N36" s="265"/>
    </row>
    <row r="37" spans="1:14" x14ac:dyDescent="0.25">
      <c r="A37" s="373">
        <v>31</v>
      </c>
      <c r="B37" s="399" t="s">
        <v>575</v>
      </c>
      <c r="C37" s="375" t="s">
        <v>687</v>
      </c>
      <c r="D37" s="382" t="s">
        <v>633</v>
      </c>
      <c r="E37" s="388" t="s">
        <v>108</v>
      </c>
      <c r="F37" s="373">
        <v>1</v>
      </c>
      <c r="G37" s="377"/>
      <c r="H37" s="378" t="str">
        <f t="shared" si="0"/>
        <v>Internal</v>
      </c>
      <c r="I37" s="373"/>
      <c r="J37" s="373">
        <v>1</v>
      </c>
      <c r="K37" s="373"/>
      <c r="L37" s="373"/>
      <c r="M37" s="379" t="str">
        <f t="shared" si="1"/>
        <v>W</v>
      </c>
      <c r="N37" s="265"/>
    </row>
    <row r="38" spans="1:14" ht="30" x14ac:dyDescent="0.25">
      <c r="A38" s="373">
        <v>32</v>
      </c>
      <c r="B38" s="399" t="s">
        <v>575</v>
      </c>
      <c r="C38" s="393" t="s">
        <v>620</v>
      </c>
      <c r="D38" s="393" t="s">
        <v>622</v>
      </c>
      <c r="E38" s="388" t="s">
        <v>108</v>
      </c>
      <c r="F38" s="373">
        <v>1</v>
      </c>
      <c r="G38" s="377"/>
      <c r="H38" s="378" t="str">
        <f t="shared" si="0"/>
        <v>Internal</v>
      </c>
      <c r="I38" s="373"/>
      <c r="J38" s="373">
        <v>1</v>
      </c>
      <c r="K38" s="373"/>
      <c r="L38" s="373"/>
      <c r="M38" s="379" t="str">
        <f t="shared" si="1"/>
        <v>W</v>
      </c>
      <c r="N38" s="265"/>
    </row>
    <row r="39" spans="1:14" x14ac:dyDescent="0.25">
      <c r="A39" s="373">
        <v>33</v>
      </c>
      <c r="B39" s="399" t="s">
        <v>575</v>
      </c>
      <c r="C39" s="375" t="s">
        <v>688</v>
      </c>
      <c r="D39" s="375" t="s">
        <v>629</v>
      </c>
      <c r="E39" s="388" t="s">
        <v>108</v>
      </c>
      <c r="F39" s="373">
        <v>1</v>
      </c>
      <c r="G39" s="377"/>
      <c r="H39" s="378" t="str">
        <f t="shared" si="0"/>
        <v>Internal</v>
      </c>
      <c r="I39" s="373"/>
      <c r="J39" s="373">
        <v>1</v>
      </c>
      <c r="K39" s="373"/>
      <c r="L39" s="373"/>
      <c r="M39" s="379" t="str">
        <f t="shared" si="1"/>
        <v>W</v>
      </c>
      <c r="N39" s="265"/>
    </row>
    <row r="40" spans="1:14" ht="30" x14ac:dyDescent="0.25">
      <c r="A40" s="373">
        <v>34</v>
      </c>
      <c r="B40" s="399" t="s">
        <v>575</v>
      </c>
      <c r="C40" s="406" t="s">
        <v>616</v>
      </c>
      <c r="D40" s="411" t="s">
        <v>617</v>
      </c>
      <c r="E40" s="388" t="s">
        <v>108</v>
      </c>
      <c r="F40" s="373">
        <v>1</v>
      </c>
      <c r="G40" s="377"/>
      <c r="H40" s="378" t="str">
        <f t="shared" si="0"/>
        <v>Internal</v>
      </c>
      <c r="I40" s="373"/>
      <c r="J40" s="373">
        <v>1</v>
      </c>
      <c r="K40" s="373"/>
      <c r="L40" s="373"/>
      <c r="M40" s="379" t="str">
        <f t="shared" si="1"/>
        <v>W</v>
      </c>
      <c r="N40" s="265"/>
    </row>
    <row r="41" spans="1:14" ht="30" x14ac:dyDescent="0.25">
      <c r="A41" s="373">
        <v>35</v>
      </c>
      <c r="B41" s="394" t="s">
        <v>551</v>
      </c>
      <c r="C41" s="393" t="s">
        <v>625</v>
      </c>
      <c r="D41" s="444" t="s">
        <v>721</v>
      </c>
      <c r="E41" s="376" t="s">
        <v>101</v>
      </c>
      <c r="F41" s="373"/>
      <c r="G41" s="377">
        <v>1</v>
      </c>
      <c r="H41" s="378" t="str">
        <f t="shared" si="0"/>
        <v>Eksternal</v>
      </c>
      <c r="I41" s="373"/>
      <c r="J41" s="373"/>
      <c r="K41" s="373">
        <v>1</v>
      </c>
      <c r="L41" s="373"/>
      <c r="M41" s="379" t="str">
        <f t="shared" si="1"/>
        <v>O</v>
      </c>
      <c r="N41" s="265"/>
    </row>
    <row r="42" spans="1:14" x14ac:dyDescent="0.25">
      <c r="A42" s="373">
        <v>36</v>
      </c>
      <c r="B42" s="387" t="s">
        <v>552</v>
      </c>
      <c r="C42" s="385" t="s">
        <v>603</v>
      </c>
      <c r="D42" s="393" t="s">
        <v>604</v>
      </c>
      <c r="E42" s="392" t="s">
        <v>188</v>
      </c>
      <c r="F42" s="373"/>
      <c r="G42" s="377">
        <v>1</v>
      </c>
      <c r="H42" s="378" t="str">
        <f t="shared" si="0"/>
        <v>Eksternal</v>
      </c>
      <c r="I42" s="373"/>
      <c r="J42" s="373"/>
      <c r="K42" s="373"/>
      <c r="L42" s="373">
        <v>1</v>
      </c>
      <c r="M42" s="379" t="str">
        <f t="shared" si="1"/>
        <v>T</v>
      </c>
      <c r="N42" s="265"/>
    </row>
    <row r="43" spans="1:14" x14ac:dyDescent="0.25">
      <c r="A43" s="373">
        <v>37</v>
      </c>
      <c r="B43" s="399" t="s">
        <v>573</v>
      </c>
      <c r="C43" s="406" t="s">
        <v>587</v>
      </c>
      <c r="D43" s="393" t="s">
        <v>618</v>
      </c>
      <c r="E43" s="376" t="s">
        <v>101</v>
      </c>
      <c r="F43" s="373"/>
      <c r="G43" s="377">
        <v>1</v>
      </c>
      <c r="H43" s="378" t="str">
        <f t="shared" si="0"/>
        <v>Eksternal</v>
      </c>
      <c r="I43" s="373"/>
      <c r="J43" s="373"/>
      <c r="K43" s="373"/>
      <c r="L43" s="373">
        <v>1</v>
      </c>
      <c r="M43" s="379" t="str">
        <f t="shared" si="1"/>
        <v>T</v>
      </c>
      <c r="N43" s="265"/>
    </row>
    <row r="44" spans="1:14" ht="30" x14ac:dyDescent="0.25">
      <c r="A44" s="373">
        <v>38</v>
      </c>
      <c r="B44" s="381" t="s">
        <v>573</v>
      </c>
      <c r="C44" s="407" t="s">
        <v>585</v>
      </c>
      <c r="D44" s="407" t="s">
        <v>582</v>
      </c>
      <c r="E44" s="376" t="s">
        <v>101</v>
      </c>
      <c r="F44" s="383"/>
      <c r="G44" s="384">
        <v>1</v>
      </c>
      <c r="H44" s="378" t="str">
        <f t="shared" si="0"/>
        <v>Eksternal</v>
      </c>
      <c r="I44" s="383"/>
      <c r="J44" s="383"/>
      <c r="K44" s="383">
        <v>1</v>
      </c>
      <c r="L44" s="383"/>
      <c r="M44" s="379" t="str">
        <f t="shared" si="1"/>
        <v>O</v>
      </c>
      <c r="N44" s="265"/>
    </row>
    <row r="45" spans="1:14" ht="30" x14ac:dyDescent="0.25">
      <c r="A45" s="373">
        <v>39</v>
      </c>
      <c r="B45" s="399" t="s">
        <v>573</v>
      </c>
      <c r="C45" s="393" t="s">
        <v>626</v>
      </c>
      <c r="D45" s="393" t="s">
        <v>623</v>
      </c>
      <c r="E45" s="388" t="s">
        <v>101</v>
      </c>
      <c r="F45" s="373"/>
      <c r="G45" s="377">
        <v>1</v>
      </c>
      <c r="H45" s="378" t="str">
        <f t="shared" si="0"/>
        <v>Eksternal</v>
      </c>
      <c r="I45" s="373"/>
      <c r="J45" s="373"/>
      <c r="K45" s="373">
        <v>1</v>
      </c>
      <c r="L45" s="373"/>
      <c r="M45" s="379" t="str">
        <f t="shared" si="1"/>
        <v>O</v>
      </c>
      <c r="N45" s="265"/>
    </row>
    <row r="46" spans="1:14" ht="30" x14ac:dyDescent="0.25">
      <c r="A46" s="373">
        <v>40</v>
      </c>
      <c r="B46" s="386" t="s">
        <v>573</v>
      </c>
      <c r="C46" s="382" t="s">
        <v>637</v>
      </c>
      <c r="D46" s="382" t="s">
        <v>636</v>
      </c>
      <c r="E46" s="388" t="s">
        <v>101</v>
      </c>
      <c r="F46" s="373"/>
      <c r="G46" s="377">
        <v>1</v>
      </c>
      <c r="H46" s="378" t="str">
        <f t="shared" si="0"/>
        <v>Eksternal</v>
      </c>
      <c r="I46" s="373"/>
      <c r="J46" s="373"/>
      <c r="K46" s="373">
        <v>1</v>
      </c>
      <c r="L46" s="373"/>
      <c r="M46" s="379" t="str">
        <f t="shared" si="1"/>
        <v>O</v>
      </c>
      <c r="N46" s="265"/>
    </row>
    <row r="47" spans="1:14" x14ac:dyDescent="0.25">
      <c r="A47" s="373">
        <v>41</v>
      </c>
      <c r="B47" s="387" t="s">
        <v>597</v>
      </c>
      <c r="C47" s="385" t="s">
        <v>600</v>
      </c>
      <c r="D47" s="385" t="s">
        <v>611</v>
      </c>
      <c r="E47" s="408" t="s">
        <v>188</v>
      </c>
      <c r="F47" s="409"/>
      <c r="G47" s="377">
        <v>1</v>
      </c>
      <c r="H47" s="378" t="str">
        <f t="shared" si="0"/>
        <v>Eksternal</v>
      </c>
      <c r="I47" s="373"/>
      <c r="J47" s="373"/>
      <c r="K47" s="373"/>
      <c r="L47" s="373">
        <v>1</v>
      </c>
      <c r="M47" s="379" t="str">
        <f t="shared" si="1"/>
        <v>T</v>
      </c>
      <c r="N47" s="265"/>
    </row>
    <row r="48" spans="1:14" ht="30" x14ac:dyDescent="0.25">
      <c r="A48" s="373">
        <v>42</v>
      </c>
      <c r="B48" s="387" t="s">
        <v>597</v>
      </c>
      <c r="C48" s="393" t="s">
        <v>621</v>
      </c>
      <c r="D48" s="393" t="s">
        <v>614</v>
      </c>
      <c r="E48" s="376" t="s">
        <v>588</v>
      </c>
      <c r="F48" s="373"/>
      <c r="G48" s="377">
        <v>1</v>
      </c>
      <c r="H48" s="378" t="str">
        <f t="shared" si="0"/>
        <v>Eksternal</v>
      </c>
      <c r="I48" s="373"/>
      <c r="J48" s="373"/>
      <c r="K48" s="373">
        <v>1</v>
      </c>
      <c r="L48" s="373"/>
      <c r="M48" s="379" t="str">
        <f t="shared" si="1"/>
        <v>O</v>
      </c>
      <c r="N48" s="265"/>
    </row>
    <row r="49" spans="1:14" x14ac:dyDescent="0.25">
      <c r="A49" s="373">
        <v>43</v>
      </c>
      <c r="B49" s="405" t="s">
        <v>597</v>
      </c>
      <c r="C49" s="382" t="s">
        <v>634</v>
      </c>
      <c r="D49" s="444" t="s">
        <v>630</v>
      </c>
      <c r="E49" s="410" t="s">
        <v>108</v>
      </c>
      <c r="F49" s="373"/>
      <c r="G49" s="377">
        <v>1</v>
      </c>
      <c r="H49" s="378" t="str">
        <f t="shared" si="0"/>
        <v>Eksternal</v>
      </c>
      <c r="I49" s="373"/>
      <c r="J49" s="373"/>
      <c r="K49" s="373"/>
      <c r="L49" s="373">
        <v>1</v>
      </c>
      <c r="M49" s="379" t="str">
        <f t="shared" si="1"/>
        <v>T</v>
      </c>
      <c r="N49" s="265"/>
    </row>
    <row r="50" spans="1:14" ht="30" x14ac:dyDescent="0.25">
      <c r="A50" s="373">
        <v>44</v>
      </c>
      <c r="B50" s="405" t="s">
        <v>597</v>
      </c>
      <c r="C50" s="382" t="s">
        <v>632</v>
      </c>
      <c r="D50" s="382" t="s">
        <v>631</v>
      </c>
      <c r="E50" s="410" t="s">
        <v>108</v>
      </c>
      <c r="F50" s="373"/>
      <c r="G50" s="377">
        <v>1</v>
      </c>
      <c r="H50" s="378" t="str">
        <f t="shared" si="0"/>
        <v>Eksternal</v>
      </c>
      <c r="I50" s="373"/>
      <c r="J50" s="373"/>
      <c r="K50" s="373">
        <v>1</v>
      </c>
      <c r="L50" s="373"/>
      <c r="M50" s="379" t="str">
        <f t="shared" si="1"/>
        <v>O</v>
      </c>
      <c r="N50" s="265"/>
    </row>
    <row r="51" spans="1:14" x14ac:dyDescent="0.25">
      <c r="A51" s="300"/>
      <c r="B51" s="310"/>
      <c r="C51" s="310"/>
      <c r="D51" s="301" t="s">
        <v>472</v>
      </c>
      <c r="E51" s="312"/>
      <c r="F51" s="302">
        <f>SUBTOTAL(9,F7:F50)</f>
        <v>29</v>
      </c>
      <c r="G51" s="302">
        <f>SUBTOTAL(9,G7:G50)</f>
        <v>15</v>
      </c>
      <c r="H51" s="302"/>
      <c r="I51" s="302">
        <f>SUBTOTAL(9,I7:I50)</f>
        <v>11</v>
      </c>
      <c r="J51" s="302">
        <f>SUBTOTAL(9,J7:J50)</f>
        <v>18</v>
      </c>
      <c r="K51" s="302">
        <f>SUBTOTAL(9,K7:K50)</f>
        <v>9</v>
      </c>
      <c r="L51" s="302">
        <f>SUBTOTAL(9,L7:L50)</f>
        <v>6</v>
      </c>
      <c r="M51" s="302"/>
      <c r="N51" s="265"/>
    </row>
    <row r="52" spans="1:14" x14ac:dyDescent="0.25">
      <c r="A52" s="270"/>
      <c r="B52" s="311"/>
      <c r="C52" s="311"/>
      <c r="D52" s="272"/>
      <c r="E52" s="9"/>
      <c r="F52" s="266"/>
      <c r="G52" s="306"/>
      <c r="H52" s="266"/>
      <c r="I52" s="266"/>
      <c r="J52" s="266"/>
      <c r="K52" s="266"/>
      <c r="L52" s="266"/>
      <c r="M52" s="266"/>
      <c r="N52" s="265"/>
    </row>
    <row r="53" spans="1:14" x14ac:dyDescent="0.25">
      <c r="A53" s="270"/>
      <c r="B53" s="311"/>
      <c r="C53" s="311"/>
      <c r="D53" s="272"/>
      <c r="E53" s="9"/>
      <c r="F53" s="266" t="s">
        <v>572</v>
      </c>
      <c r="G53" s="307">
        <f>G51+F51</f>
        <v>44</v>
      </c>
      <c r="H53" s="266"/>
      <c r="I53" s="266" t="s">
        <v>572</v>
      </c>
      <c r="J53" s="266">
        <f>SUM(I51:L51)</f>
        <v>44</v>
      </c>
      <c r="K53" s="266"/>
      <c r="L53" s="266"/>
      <c r="M53" s="266"/>
      <c r="N53" s="265"/>
    </row>
    <row r="54" spans="1:14" x14ac:dyDescent="0.25">
      <c r="A54" s="270"/>
      <c r="B54" s="311"/>
      <c r="C54" s="311"/>
      <c r="D54" s="272"/>
      <c r="E54" s="9"/>
      <c r="F54" s="266"/>
      <c r="G54" s="306"/>
      <c r="H54" s="266"/>
      <c r="I54" s="266"/>
      <c r="J54" s="266"/>
      <c r="K54" s="266"/>
      <c r="L54" s="266"/>
      <c r="M54" s="266"/>
      <c r="N54" s="265"/>
    </row>
    <row r="55" spans="1:14" x14ac:dyDescent="0.25">
      <c r="A55" s="270"/>
      <c r="B55" s="311"/>
      <c r="C55" s="311"/>
      <c r="D55" s="272"/>
      <c r="E55" s="9"/>
      <c r="F55" s="266"/>
      <c r="G55" s="306"/>
      <c r="H55" s="266"/>
      <c r="I55" s="266"/>
      <c r="J55" s="266"/>
      <c r="K55" s="266"/>
      <c r="L55" s="266"/>
      <c r="M55" s="266"/>
      <c r="N55" s="265"/>
    </row>
    <row r="56" spans="1:14" x14ac:dyDescent="0.25">
      <c r="A56" s="270"/>
      <c r="B56" s="311"/>
      <c r="C56" s="311"/>
      <c r="D56" s="272"/>
      <c r="E56" s="9"/>
      <c r="F56" s="266"/>
      <c r="G56" s="306"/>
      <c r="H56" s="266"/>
      <c r="I56" s="266"/>
      <c r="J56" s="266"/>
      <c r="K56" s="266"/>
      <c r="L56" s="266"/>
      <c r="M56" s="266"/>
      <c r="N56" s="265"/>
    </row>
    <row r="57" spans="1:14" x14ac:dyDescent="0.25">
      <c r="A57" s="270"/>
      <c r="B57" s="311"/>
      <c r="C57" s="311"/>
      <c r="D57" s="272"/>
      <c r="E57" s="9"/>
      <c r="F57" s="266"/>
      <c r="G57" s="306"/>
      <c r="H57" s="266"/>
      <c r="I57" s="266"/>
      <c r="J57" s="266"/>
      <c r="K57" s="266"/>
      <c r="L57" s="266"/>
      <c r="M57" s="266"/>
      <c r="N57" s="265"/>
    </row>
    <row r="58" spans="1:14" x14ac:dyDescent="0.25">
      <c r="B58" s="311"/>
      <c r="C58" s="311"/>
      <c r="D58" s="273"/>
    </row>
  </sheetData>
  <autoFilter ref="A6:M50" xr:uid="{00000000-0001-0000-0400-000000000000}"/>
  <sortState xmlns:xlrd2="http://schemas.microsoft.com/office/spreadsheetml/2017/richdata2" ref="B7:M12">
    <sortCondition ref="B7:B12"/>
  </sortState>
  <mergeCells count="2">
    <mergeCell ref="F5:H5"/>
    <mergeCell ref="I5:M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fitToHeight="0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18"/>
  <sheetViews>
    <sheetView workbookViewId="0">
      <selection activeCell="C6" sqref="C6:C11"/>
    </sheetView>
  </sheetViews>
  <sheetFormatPr defaultRowHeight="15" x14ac:dyDescent="0.25"/>
  <cols>
    <col min="2" max="2" width="105.7109375" bestFit="1" customWidth="1"/>
    <col min="3" max="3" width="8.42578125" bestFit="1" customWidth="1"/>
    <col min="4" max="4" width="8.85546875" bestFit="1" customWidth="1"/>
    <col min="5" max="5" width="10.140625" bestFit="1" customWidth="1"/>
    <col min="6" max="6" width="8" bestFit="1" customWidth="1"/>
    <col min="7" max="7" width="8.85546875" bestFit="1" customWidth="1"/>
    <col min="8" max="8" width="8.42578125" bestFit="1" customWidth="1"/>
    <col min="9" max="9" width="8.140625" bestFit="1" customWidth="1"/>
  </cols>
  <sheetData>
    <row r="2" spans="2:9" x14ac:dyDescent="0.25">
      <c r="B2" s="208" t="s">
        <v>477</v>
      </c>
      <c r="C2" t="s">
        <v>9</v>
      </c>
    </row>
    <row r="4" spans="2:9" x14ac:dyDescent="0.25">
      <c r="D4" s="208" t="s">
        <v>560</v>
      </c>
    </row>
    <row r="5" spans="2:9" x14ac:dyDescent="0.25">
      <c r="B5" s="208" t="s">
        <v>98</v>
      </c>
      <c r="C5" s="208" t="s">
        <v>476</v>
      </c>
      <c r="D5" t="s">
        <v>559</v>
      </c>
      <c r="E5" t="s">
        <v>561</v>
      </c>
      <c r="F5" t="s">
        <v>568</v>
      </c>
      <c r="G5" t="s">
        <v>569</v>
      </c>
      <c r="H5" t="s">
        <v>570</v>
      </c>
      <c r="I5" t="s">
        <v>571</v>
      </c>
    </row>
    <row r="6" spans="2:9" x14ac:dyDescent="0.25">
      <c r="B6" t="s">
        <v>548</v>
      </c>
      <c r="C6" t="s">
        <v>180</v>
      </c>
      <c r="E6">
        <v>1</v>
      </c>
      <c r="H6">
        <v>1</v>
      </c>
    </row>
    <row r="7" spans="2:9" x14ac:dyDescent="0.25">
      <c r="B7" t="s">
        <v>562</v>
      </c>
      <c r="E7">
        <v>1</v>
      </c>
      <c r="H7">
        <v>1</v>
      </c>
    </row>
    <row r="8" spans="2:9" x14ac:dyDescent="0.25">
      <c r="B8" t="s">
        <v>553</v>
      </c>
      <c r="C8" t="s">
        <v>180</v>
      </c>
      <c r="E8">
        <v>1</v>
      </c>
      <c r="H8">
        <v>1</v>
      </c>
    </row>
    <row r="9" spans="2:9" x14ac:dyDescent="0.25">
      <c r="B9" t="s">
        <v>563</v>
      </c>
      <c r="E9">
        <v>1</v>
      </c>
      <c r="H9">
        <v>1</v>
      </c>
    </row>
    <row r="10" spans="2:9" x14ac:dyDescent="0.25">
      <c r="B10" t="s">
        <v>549</v>
      </c>
      <c r="C10" t="s">
        <v>180</v>
      </c>
      <c r="E10">
        <v>1</v>
      </c>
      <c r="H10">
        <v>1</v>
      </c>
    </row>
    <row r="11" spans="2:9" x14ac:dyDescent="0.25">
      <c r="B11" t="s">
        <v>564</v>
      </c>
      <c r="E11">
        <v>1</v>
      </c>
      <c r="H11">
        <v>1</v>
      </c>
    </row>
    <row r="12" spans="2:9" x14ac:dyDescent="0.25">
      <c r="B12" t="s">
        <v>547</v>
      </c>
      <c r="C12" t="s">
        <v>180</v>
      </c>
      <c r="E12">
        <v>1</v>
      </c>
      <c r="H12">
        <v>1</v>
      </c>
    </row>
    <row r="13" spans="2:9" x14ac:dyDescent="0.25">
      <c r="B13" t="s">
        <v>565</v>
      </c>
      <c r="E13">
        <v>1</v>
      </c>
      <c r="H13">
        <v>1</v>
      </c>
    </row>
    <row r="14" spans="2:9" x14ac:dyDescent="0.25">
      <c r="B14" t="s">
        <v>550</v>
      </c>
      <c r="C14" t="s">
        <v>180</v>
      </c>
      <c r="E14">
        <v>1</v>
      </c>
      <c r="H14">
        <v>1</v>
      </c>
    </row>
    <row r="15" spans="2:9" x14ac:dyDescent="0.25">
      <c r="B15" t="s">
        <v>566</v>
      </c>
      <c r="E15">
        <v>1</v>
      </c>
      <c r="H15">
        <v>1</v>
      </c>
    </row>
    <row r="16" spans="2:9" x14ac:dyDescent="0.25">
      <c r="B16" t="s">
        <v>68</v>
      </c>
      <c r="C16" t="s">
        <v>180</v>
      </c>
      <c r="E16">
        <v>1</v>
      </c>
      <c r="H16">
        <v>1</v>
      </c>
    </row>
    <row r="17" spans="2:8" x14ac:dyDescent="0.25">
      <c r="B17" t="s">
        <v>567</v>
      </c>
      <c r="E17">
        <v>1</v>
      </c>
      <c r="H17">
        <v>1</v>
      </c>
    </row>
    <row r="18" spans="2:8" x14ac:dyDescent="0.25">
      <c r="B18" t="s">
        <v>475</v>
      </c>
      <c r="E18">
        <v>6</v>
      </c>
      <c r="H18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94"/>
  <sheetViews>
    <sheetView showGridLines="0" zoomScaleNormal="100" workbookViewId="0">
      <selection activeCell="D20" sqref="D20"/>
    </sheetView>
  </sheetViews>
  <sheetFormatPr defaultColWidth="9.140625" defaultRowHeight="15" x14ac:dyDescent="0.25"/>
  <cols>
    <col min="1" max="1" width="9" style="193" bestFit="1" customWidth="1"/>
    <col min="2" max="2" width="23.7109375" style="192" bestFit="1" customWidth="1"/>
    <col min="3" max="3" width="82.5703125" style="192" bestFit="1" customWidth="1"/>
    <col min="4" max="7" width="10.7109375" style="195" customWidth="1"/>
    <col min="8" max="16384" width="9.140625" style="192"/>
  </cols>
  <sheetData>
    <row r="1" spans="1:7" ht="23.25" x14ac:dyDescent="0.35">
      <c r="A1" s="471" t="s">
        <v>438</v>
      </c>
      <c r="B1" s="471"/>
      <c r="C1" s="471"/>
      <c r="D1" s="471"/>
      <c r="E1" s="471"/>
      <c r="F1" s="471"/>
      <c r="G1" s="471"/>
    </row>
    <row r="2" spans="1:7" x14ac:dyDescent="0.25">
      <c r="A2" s="421"/>
      <c r="B2" s="422"/>
      <c r="C2" s="423"/>
      <c r="D2" s="424"/>
      <c r="E2" s="424"/>
      <c r="F2" s="424"/>
      <c r="G2" s="424"/>
    </row>
    <row r="3" spans="1:7" x14ac:dyDescent="0.25">
      <c r="B3" s="445" t="s">
        <v>477</v>
      </c>
      <c r="C3" s="446" t="s">
        <v>7</v>
      </c>
    </row>
    <row r="4" spans="1:7" x14ac:dyDescent="0.25">
      <c r="B4" s="193"/>
    </row>
    <row r="5" spans="1:7" x14ac:dyDescent="0.25">
      <c r="A5" s="213" t="s">
        <v>14</v>
      </c>
      <c r="B5" s="448" t="s">
        <v>4</v>
      </c>
      <c r="C5" s="448" t="s">
        <v>98</v>
      </c>
      <c r="D5" s="214" t="s">
        <v>439</v>
      </c>
      <c r="E5" s="214" t="s">
        <v>440</v>
      </c>
      <c r="F5" s="214" t="s">
        <v>441</v>
      </c>
      <c r="G5" s="214" t="s">
        <v>442</v>
      </c>
    </row>
    <row r="6" spans="1:7" x14ac:dyDescent="0.25">
      <c r="A6" s="433">
        <v>1</v>
      </c>
      <c r="B6" s="449" t="s">
        <v>660</v>
      </c>
      <c r="C6" t="s">
        <v>601</v>
      </c>
      <c r="D6" s="206">
        <v>4</v>
      </c>
      <c r="E6" s="207">
        <f>D6/$D$17</f>
        <v>0.10256410256410256</v>
      </c>
      <c r="F6" s="206">
        <v>3</v>
      </c>
      <c r="G6" s="207">
        <f t="shared" ref="G6:G16" si="0">F6*E6</f>
        <v>0.30769230769230771</v>
      </c>
    </row>
    <row r="7" spans="1:7" x14ac:dyDescent="0.25">
      <c r="A7" s="433">
        <v>2</v>
      </c>
      <c r="B7" s="449" t="s">
        <v>104</v>
      </c>
      <c r="C7" t="s">
        <v>691</v>
      </c>
      <c r="D7" s="206">
        <v>4</v>
      </c>
      <c r="E7" s="207">
        <f t="shared" ref="E7:E16" si="1">D7/$D$17</f>
        <v>0.10256410256410256</v>
      </c>
      <c r="F7" s="206">
        <v>2</v>
      </c>
      <c r="G7" s="207">
        <f t="shared" si="0"/>
        <v>0.20512820512820512</v>
      </c>
    </row>
    <row r="8" spans="1:7" x14ac:dyDescent="0.25">
      <c r="A8" s="433">
        <v>3</v>
      </c>
      <c r="B8" s="449" t="s">
        <v>112</v>
      </c>
      <c r="C8" t="s">
        <v>693</v>
      </c>
      <c r="D8" s="206">
        <v>3</v>
      </c>
      <c r="E8" s="207">
        <f t="shared" si="1"/>
        <v>7.6923076923076927E-2</v>
      </c>
      <c r="F8" s="206">
        <v>3</v>
      </c>
      <c r="G8" s="207">
        <f t="shared" si="0"/>
        <v>0.23076923076923078</v>
      </c>
    </row>
    <row r="9" spans="1:7" x14ac:dyDescent="0.25">
      <c r="A9" s="433">
        <v>4</v>
      </c>
      <c r="B9" s="449" t="s">
        <v>108</v>
      </c>
      <c r="C9" t="s">
        <v>685</v>
      </c>
      <c r="D9" s="206">
        <v>3</v>
      </c>
      <c r="E9" s="207">
        <f t="shared" si="1"/>
        <v>7.6923076923076927E-2</v>
      </c>
      <c r="F9" s="206">
        <v>3</v>
      </c>
      <c r="G9" s="207">
        <f t="shared" si="0"/>
        <v>0.23076923076923078</v>
      </c>
    </row>
    <row r="10" spans="1:7" x14ac:dyDescent="0.25">
      <c r="A10" s="433">
        <v>5</v>
      </c>
      <c r="B10" s="449" t="s">
        <v>108</v>
      </c>
      <c r="C10" t="s">
        <v>671</v>
      </c>
      <c r="D10" s="206">
        <v>3</v>
      </c>
      <c r="E10" s="207">
        <f t="shared" si="1"/>
        <v>7.6923076923076927E-2</v>
      </c>
      <c r="F10" s="206">
        <v>3</v>
      </c>
      <c r="G10" s="207">
        <f t="shared" si="0"/>
        <v>0.23076923076923078</v>
      </c>
    </row>
    <row r="11" spans="1:7" x14ac:dyDescent="0.25">
      <c r="A11" s="433">
        <v>6</v>
      </c>
      <c r="B11" s="449" t="s">
        <v>108</v>
      </c>
      <c r="C11" t="s">
        <v>690</v>
      </c>
      <c r="D11" s="206">
        <v>4</v>
      </c>
      <c r="E11" s="207">
        <f t="shared" si="1"/>
        <v>0.10256410256410256</v>
      </c>
      <c r="F11" s="206">
        <v>4</v>
      </c>
      <c r="G11" s="207">
        <f t="shared" si="0"/>
        <v>0.41025641025641024</v>
      </c>
    </row>
    <row r="12" spans="1:7" x14ac:dyDescent="0.25">
      <c r="A12" s="433">
        <v>7</v>
      </c>
      <c r="B12" s="449" t="s">
        <v>108</v>
      </c>
      <c r="C12" t="s">
        <v>673</v>
      </c>
      <c r="D12" s="206">
        <v>4</v>
      </c>
      <c r="E12" s="207">
        <f t="shared" si="1"/>
        <v>0.10256410256410256</v>
      </c>
      <c r="F12" s="206">
        <v>4</v>
      </c>
      <c r="G12" s="207">
        <f t="shared" si="0"/>
        <v>0.41025641025641024</v>
      </c>
    </row>
    <row r="13" spans="1:7" x14ac:dyDescent="0.25">
      <c r="A13" s="433">
        <v>8</v>
      </c>
      <c r="B13" s="449" t="s">
        <v>108</v>
      </c>
      <c r="C13" t="s">
        <v>722</v>
      </c>
      <c r="D13" s="206">
        <v>4</v>
      </c>
      <c r="E13" s="207">
        <f t="shared" si="1"/>
        <v>0.10256410256410256</v>
      </c>
      <c r="F13" s="206">
        <v>4</v>
      </c>
      <c r="G13" s="207">
        <f t="shared" si="0"/>
        <v>0.41025641025641024</v>
      </c>
    </row>
    <row r="14" spans="1:7" x14ac:dyDescent="0.25">
      <c r="A14" s="433">
        <v>9</v>
      </c>
      <c r="B14" s="449" t="s">
        <v>101</v>
      </c>
      <c r="C14" t="s">
        <v>689</v>
      </c>
      <c r="D14" s="206">
        <v>4</v>
      </c>
      <c r="E14" s="207">
        <f t="shared" si="1"/>
        <v>0.10256410256410256</v>
      </c>
      <c r="F14" s="206">
        <v>4</v>
      </c>
      <c r="G14" s="207">
        <f t="shared" si="0"/>
        <v>0.41025641025641024</v>
      </c>
    </row>
    <row r="15" spans="1:7" x14ac:dyDescent="0.25">
      <c r="A15" s="433">
        <v>10</v>
      </c>
      <c r="B15" s="449" t="s">
        <v>589</v>
      </c>
      <c r="C15" t="s">
        <v>676</v>
      </c>
      <c r="D15" s="206">
        <v>3</v>
      </c>
      <c r="E15" s="207">
        <f t="shared" si="1"/>
        <v>7.6923076923076927E-2</v>
      </c>
      <c r="F15" s="206">
        <v>3</v>
      </c>
      <c r="G15" s="207">
        <f t="shared" si="0"/>
        <v>0.23076923076923078</v>
      </c>
    </row>
    <row r="16" spans="1:7" x14ac:dyDescent="0.25">
      <c r="A16" s="433">
        <v>11</v>
      </c>
      <c r="B16" s="449" t="s">
        <v>99</v>
      </c>
      <c r="C16" t="s">
        <v>683</v>
      </c>
      <c r="D16" s="206">
        <v>3</v>
      </c>
      <c r="E16" s="207">
        <f t="shared" si="1"/>
        <v>7.6923076923076927E-2</v>
      </c>
      <c r="F16" s="206">
        <v>3</v>
      </c>
      <c r="G16" s="207">
        <f t="shared" si="0"/>
        <v>0.23076923076923078</v>
      </c>
    </row>
    <row r="17" spans="1:7" x14ac:dyDescent="0.25">
      <c r="A17" s="426"/>
      <c r="B17" s="427" t="s">
        <v>475</v>
      </c>
      <c r="C17" s="447"/>
      <c r="D17" s="355">
        <f>SUM(D6:D16)</f>
        <v>39</v>
      </c>
      <c r="E17" s="355">
        <f>SUM(E6:E16)</f>
        <v>0.99999999999999978</v>
      </c>
      <c r="F17" s="355">
        <f>SUM(F6:F16)</f>
        <v>36</v>
      </c>
      <c r="G17" s="355">
        <f>SUM(G6:G16)</f>
        <v>3.3076923076923075</v>
      </c>
    </row>
    <row r="18" spans="1:7" x14ac:dyDescent="0.25">
      <c r="B18"/>
      <c r="C18"/>
    </row>
    <row r="19" spans="1:7" x14ac:dyDescent="0.25">
      <c r="B19"/>
      <c r="C19"/>
    </row>
    <row r="20" spans="1:7" x14ac:dyDescent="0.25">
      <c r="B20"/>
      <c r="C20"/>
    </row>
    <row r="21" spans="1:7" x14ac:dyDescent="0.25">
      <c r="B21"/>
      <c r="C21"/>
    </row>
    <row r="22" spans="1:7" x14ac:dyDescent="0.25">
      <c r="B22"/>
      <c r="C22"/>
    </row>
    <row r="23" spans="1:7" x14ac:dyDescent="0.25">
      <c r="B23"/>
      <c r="C23"/>
    </row>
    <row r="24" spans="1:7" x14ac:dyDescent="0.25">
      <c r="B24"/>
      <c r="C24"/>
    </row>
    <row r="25" spans="1:7" x14ac:dyDescent="0.25">
      <c r="B25"/>
      <c r="C25"/>
    </row>
    <row r="26" spans="1:7" x14ac:dyDescent="0.25">
      <c r="B26"/>
      <c r="C26"/>
    </row>
    <row r="27" spans="1:7" x14ac:dyDescent="0.25">
      <c r="B27"/>
      <c r="C27"/>
    </row>
    <row r="28" spans="1:7" x14ac:dyDescent="0.25">
      <c r="B28"/>
      <c r="C28"/>
    </row>
    <row r="29" spans="1:7" x14ac:dyDescent="0.25">
      <c r="B29"/>
      <c r="C29"/>
    </row>
    <row r="30" spans="1:7" x14ac:dyDescent="0.25">
      <c r="B30"/>
      <c r="C30"/>
    </row>
    <row r="31" spans="1:7" x14ac:dyDescent="0.25">
      <c r="B31"/>
      <c r="C31"/>
    </row>
    <row r="32" spans="1:7" x14ac:dyDescent="0.25">
      <c r="B32"/>
      <c r="C32"/>
    </row>
    <row r="33" spans="1:3" x14ac:dyDescent="0.25">
      <c r="A33"/>
      <c r="B33"/>
      <c r="C33"/>
    </row>
    <row r="34" spans="1:3" x14ac:dyDescent="0.25">
      <c r="A34"/>
      <c r="B34"/>
      <c r="C34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</row>
    <row r="41" spans="1:3" x14ac:dyDescent="0.25">
      <c r="A41"/>
    </row>
    <row r="42" spans="1:3" x14ac:dyDescent="0.25">
      <c r="A42"/>
    </row>
    <row r="43" spans="1:3" x14ac:dyDescent="0.25">
      <c r="A43"/>
    </row>
    <row r="44" spans="1:3" x14ac:dyDescent="0.25">
      <c r="A44"/>
    </row>
    <row r="45" spans="1:3" x14ac:dyDescent="0.25">
      <c r="A45"/>
    </row>
    <row r="46" spans="1:3" x14ac:dyDescent="0.25">
      <c r="A46"/>
    </row>
    <row r="47" spans="1:3" x14ac:dyDescent="0.25">
      <c r="A47"/>
    </row>
    <row r="48" spans="1:3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5"/>
  <sheetViews>
    <sheetView showGridLines="0" topLeftCell="A4" zoomScale="90" zoomScaleNormal="90" workbookViewId="0">
      <selection activeCell="C7" sqref="C7:C24"/>
    </sheetView>
  </sheetViews>
  <sheetFormatPr defaultColWidth="9.140625" defaultRowHeight="15" x14ac:dyDescent="0.25"/>
  <cols>
    <col min="1" max="1" width="5.7109375" style="193" customWidth="1"/>
    <col min="2" max="2" width="25.28515625" style="192" customWidth="1"/>
    <col min="3" max="3" width="102.140625" style="192" bestFit="1" customWidth="1"/>
    <col min="4" max="7" width="10.7109375" style="195" customWidth="1"/>
    <col min="8" max="16384" width="9.140625" style="192"/>
  </cols>
  <sheetData>
    <row r="1" spans="1:7" ht="23.25" x14ac:dyDescent="0.35">
      <c r="A1" s="471" t="s">
        <v>478</v>
      </c>
      <c r="B1" s="471"/>
      <c r="C1" s="471"/>
      <c r="D1" s="471"/>
      <c r="E1" s="471"/>
      <c r="F1" s="471"/>
      <c r="G1" s="471"/>
    </row>
    <row r="2" spans="1:7" s="430" customFormat="1" ht="15.75" x14ac:dyDescent="0.25">
      <c r="A2" s="429"/>
      <c r="B2" s="429"/>
      <c r="C2" s="429"/>
      <c r="D2" s="429"/>
      <c r="E2" s="429"/>
      <c r="F2" s="429"/>
      <c r="G2" s="429"/>
    </row>
    <row r="4" spans="1:7" x14ac:dyDescent="0.25">
      <c r="B4" s="445" t="s">
        <v>477</v>
      </c>
      <c r="C4" s="446" t="s">
        <v>8</v>
      </c>
    </row>
    <row r="5" spans="1:7" x14ac:dyDescent="0.25">
      <c r="B5" s="193"/>
    </row>
    <row r="6" spans="1:7" x14ac:dyDescent="0.25">
      <c r="A6" s="213" t="s">
        <v>14</v>
      </c>
      <c r="B6" s="448" t="s">
        <v>4</v>
      </c>
      <c r="C6" s="448" t="s">
        <v>98</v>
      </c>
      <c r="D6" s="214" t="s">
        <v>439</v>
      </c>
      <c r="E6" s="214" t="s">
        <v>440</v>
      </c>
      <c r="F6" s="428" t="s">
        <v>441</v>
      </c>
      <c r="G6" s="428" t="s">
        <v>442</v>
      </c>
    </row>
    <row r="7" spans="1:7" x14ac:dyDescent="0.25">
      <c r="A7" s="433">
        <v>1</v>
      </c>
      <c r="B7" s="449" t="s">
        <v>117</v>
      </c>
      <c r="C7" t="s">
        <v>667</v>
      </c>
      <c r="D7" s="206">
        <v>2</v>
      </c>
      <c r="E7" s="207">
        <f>D7/$D$25</f>
        <v>3.4482758620689655E-2</v>
      </c>
      <c r="F7" s="206">
        <v>-2</v>
      </c>
      <c r="G7" s="207">
        <f t="shared" ref="G7:G24" si="0">F7*E7</f>
        <v>-6.8965517241379309E-2</v>
      </c>
    </row>
    <row r="8" spans="1:7" x14ac:dyDescent="0.25">
      <c r="A8" s="433">
        <v>2</v>
      </c>
      <c r="B8" s="449" t="s">
        <v>117</v>
      </c>
      <c r="C8" t="s">
        <v>606</v>
      </c>
      <c r="D8" s="206">
        <v>3</v>
      </c>
      <c r="E8" s="207">
        <f t="shared" ref="E8:E24" si="1">D8/$D$25</f>
        <v>5.1724137931034482E-2</v>
      </c>
      <c r="F8" s="206">
        <v>-3</v>
      </c>
      <c r="G8" s="207">
        <f t="shared" si="0"/>
        <v>-0.15517241379310345</v>
      </c>
    </row>
    <row r="9" spans="1:7" x14ac:dyDescent="0.25">
      <c r="A9" s="433">
        <v>3</v>
      </c>
      <c r="B9" s="449" t="s">
        <v>188</v>
      </c>
      <c r="C9" t="s">
        <v>692</v>
      </c>
      <c r="D9" s="206">
        <v>4</v>
      </c>
      <c r="E9" s="207">
        <f t="shared" si="1"/>
        <v>6.8965517241379309E-2</v>
      </c>
      <c r="F9" s="206">
        <v>-4</v>
      </c>
      <c r="G9" s="207">
        <f t="shared" si="0"/>
        <v>-0.27586206896551724</v>
      </c>
    </row>
    <row r="10" spans="1:7" x14ac:dyDescent="0.25">
      <c r="A10" s="433">
        <v>4</v>
      </c>
      <c r="B10" s="449" t="s">
        <v>188</v>
      </c>
      <c r="C10" t="s">
        <v>694</v>
      </c>
      <c r="D10" s="206">
        <v>4</v>
      </c>
      <c r="E10" s="207">
        <f t="shared" si="1"/>
        <v>6.8965517241379309E-2</v>
      </c>
      <c r="F10" s="206">
        <v>-4</v>
      </c>
      <c r="G10" s="207">
        <f t="shared" si="0"/>
        <v>-0.27586206896551724</v>
      </c>
    </row>
    <row r="11" spans="1:7" x14ac:dyDescent="0.25">
      <c r="A11" s="433">
        <v>5</v>
      </c>
      <c r="B11" s="449" t="s">
        <v>104</v>
      </c>
      <c r="C11" t="s">
        <v>662</v>
      </c>
      <c r="D11" s="206">
        <v>4</v>
      </c>
      <c r="E11" s="207">
        <f t="shared" si="1"/>
        <v>6.8965517241379309E-2</v>
      </c>
      <c r="F11" s="206">
        <v>-3</v>
      </c>
      <c r="G11" s="207">
        <f t="shared" si="0"/>
        <v>-0.20689655172413793</v>
      </c>
    </row>
    <row r="12" spans="1:7" x14ac:dyDescent="0.25">
      <c r="A12" s="433">
        <v>6</v>
      </c>
      <c r="B12" s="449" t="s">
        <v>108</v>
      </c>
      <c r="C12" t="s">
        <v>627</v>
      </c>
      <c r="D12" s="206">
        <v>3</v>
      </c>
      <c r="E12" s="207">
        <f t="shared" si="1"/>
        <v>5.1724137931034482E-2</v>
      </c>
      <c r="F12" s="206">
        <v>-2</v>
      </c>
      <c r="G12" s="207">
        <f t="shared" si="0"/>
        <v>-0.10344827586206896</v>
      </c>
    </row>
    <row r="13" spans="1:7" x14ac:dyDescent="0.25">
      <c r="A13" s="433">
        <v>7</v>
      </c>
      <c r="B13" s="449" t="s">
        <v>108</v>
      </c>
      <c r="C13" t="s">
        <v>633</v>
      </c>
      <c r="D13" s="206">
        <v>4</v>
      </c>
      <c r="E13" s="207">
        <f t="shared" si="1"/>
        <v>6.8965517241379309E-2</v>
      </c>
      <c r="F13" s="206">
        <v>-3</v>
      </c>
      <c r="G13" s="207">
        <f t="shared" si="0"/>
        <v>-0.20689655172413793</v>
      </c>
    </row>
    <row r="14" spans="1:7" x14ac:dyDescent="0.25">
      <c r="A14" s="433">
        <v>8</v>
      </c>
      <c r="B14" s="449" t="s">
        <v>108</v>
      </c>
      <c r="C14" t="s">
        <v>617</v>
      </c>
      <c r="D14" s="206">
        <v>3</v>
      </c>
      <c r="E14" s="207">
        <f t="shared" si="1"/>
        <v>5.1724137931034482E-2</v>
      </c>
      <c r="F14" s="206">
        <v>-2</v>
      </c>
      <c r="G14" s="207">
        <f t="shared" si="0"/>
        <v>-0.10344827586206896</v>
      </c>
    </row>
    <row r="15" spans="1:7" x14ac:dyDescent="0.25">
      <c r="A15" s="433">
        <v>9</v>
      </c>
      <c r="B15" s="449" t="s">
        <v>108</v>
      </c>
      <c r="C15" t="s">
        <v>674</v>
      </c>
      <c r="D15" s="206">
        <v>4</v>
      </c>
      <c r="E15" s="207">
        <f t="shared" si="1"/>
        <v>6.8965517241379309E-2</v>
      </c>
      <c r="F15" s="206">
        <v>-4</v>
      </c>
      <c r="G15" s="207">
        <f t="shared" si="0"/>
        <v>-0.27586206896551724</v>
      </c>
    </row>
    <row r="16" spans="1:7" x14ac:dyDescent="0.25">
      <c r="A16" s="433">
        <v>10</v>
      </c>
      <c r="B16" s="449" t="s">
        <v>108</v>
      </c>
      <c r="C16" t="s">
        <v>586</v>
      </c>
      <c r="D16" s="206">
        <v>3</v>
      </c>
      <c r="E16" s="207">
        <f t="shared" si="1"/>
        <v>5.1724137931034482E-2</v>
      </c>
      <c r="F16" s="206">
        <v>-3</v>
      </c>
      <c r="G16" s="207">
        <f t="shared" si="0"/>
        <v>-0.15517241379310345</v>
      </c>
    </row>
    <row r="17" spans="1:7" x14ac:dyDescent="0.25">
      <c r="A17" s="433">
        <v>11</v>
      </c>
      <c r="B17" s="449" t="s">
        <v>108</v>
      </c>
      <c r="C17" t="s">
        <v>622</v>
      </c>
      <c r="D17" s="206">
        <v>3</v>
      </c>
      <c r="E17" s="207">
        <f t="shared" si="1"/>
        <v>5.1724137931034482E-2</v>
      </c>
      <c r="F17" s="206">
        <v>-2</v>
      </c>
      <c r="G17" s="207">
        <f t="shared" si="0"/>
        <v>-0.10344827586206896</v>
      </c>
    </row>
    <row r="18" spans="1:7" x14ac:dyDescent="0.25">
      <c r="A18" s="433">
        <v>12</v>
      </c>
      <c r="B18" s="449" t="s">
        <v>108</v>
      </c>
      <c r="C18" t="s">
        <v>629</v>
      </c>
      <c r="D18" s="206">
        <v>4</v>
      </c>
      <c r="E18" s="207">
        <f t="shared" si="1"/>
        <v>6.8965517241379309E-2</v>
      </c>
      <c r="F18" s="206">
        <v>-4</v>
      </c>
      <c r="G18" s="207">
        <f t="shared" si="0"/>
        <v>-0.27586206896551724</v>
      </c>
    </row>
    <row r="19" spans="1:7" x14ac:dyDescent="0.25">
      <c r="A19" s="433">
        <v>13</v>
      </c>
      <c r="B19" s="449" t="s">
        <v>108</v>
      </c>
      <c r="C19" t="s">
        <v>635</v>
      </c>
      <c r="D19" s="206">
        <v>3</v>
      </c>
      <c r="E19" s="207">
        <f t="shared" si="1"/>
        <v>5.1724137931034482E-2</v>
      </c>
      <c r="F19" s="206">
        <v>-2</v>
      </c>
      <c r="G19" s="207">
        <f t="shared" si="0"/>
        <v>-0.10344827586206896</v>
      </c>
    </row>
    <row r="20" spans="1:7" x14ac:dyDescent="0.25">
      <c r="A20" s="433">
        <v>14</v>
      </c>
      <c r="B20" s="449" t="s">
        <v>108</v>
      </c>
      <c r="C20" t="s">
        <v>596</v>
      </c>
      <c r="D20" s="206">
        <v>2</v>
      </c>
      <c r="E20" s="207">
        <f t="shared" si="1"/>
        <v>3.4482758620689655E-2</v>
      </c>
      <c r="F20" s="206">
        <v>-2</v>
      </c>
      <c r="G20" s="207">
        <f t="shared" si="0"/>
        <v>-6.8965517241379309E-2</v>
      </c>
    </row>
    <row r="21" spans="1:7" x14ac:dyDescent="0.25">
      <c r="A21" s="433">
        <v>15</v>
      </c>
      <c r="B21" s="449" t="s">
        <v>590</v>
      </c>
      <c r="C21" t="s">
        <v>678</v>
      </c>
      <c r="D21" s="206">
        <v>4</v>
      </c>
      <c r="E21" s="207">
        <f t="shared" si="1"/>
        <v>6.8965517241379309E-2</v>
      </c>
      <c r="F21" s="206">
        <v>-4</v>
      </c>
      <c r="G21" s="207">
        <f t="shared" si="0"/>
        <v>-0.27586206896551724</v>
      </c>
    </row>
    <row r="22" spans="1:7" x14ac:dyDescent="0.25">
      <c r="A22" s="433">
        <v>16</v>
      </c>
      <c r="B22" s="449" t="s">
        <v>590</v>
      </c>
      <c r="C22" t="s">
        <v>608</v>
      </c>
      <c r="D22" s="206">
        <v>2</v>
      </c>
      <c r="E22" s="207">
        <f t="shared" si="1"/>
        <v>3.4482758620689655E-2</v>
      </c>
      <c r="F22" s="206">
        <v>-2</v>
      </c>
      <c r="G22" s="207">
        <f t="shared" si="0"/>
        <v>-6.8965517241379309E-2</v>
      </c>
    </row>
    <row r="23" spans="1:7" x14ac:dyDescent="0.25">
      <c r="A23" s="433">
        <v>17</v>
      </c>
      <c r="B23" s="449" t="s">
        <v>590</v>
      </c>
      <c r="C23" t="s">
        <v>666</v>
      </c>
      <c r="D23" s="206">
        <v>2</v>
      </c>
      <c r="E23" s="207">
        <f t="shared" si="1"/>
        <v>3.4482758620689655E-2</v>
      </c>
      <c r="F23" s="206">
        <v>-2</v>
      </c>
      <c r="G23" s="207">
        <f t="shared" si="0"/>
        <v>-6.8965517241379309E-2</v>
      </c>
    </row>
    <row r="24" spans="1:7" x14ac:dyDescent="0.25">
      <c r="A24" s="433">
        <v>18</v>
      </c>
      <c r="B24" s="449" t="s">
        <v>589</v>
      </c>
      <c r="C24" t="s">
        <v>638</v>
      </c>
      <c r="D24" s="206">
        <v>4</v>
      </c>
      <c r="E24" s="207">
        <f t="shared" si="1"/>
        <v>6.8965517241379309E-2</v>
      </c>
      <c r="F24" s="206">
        <v>-4</v>
      </c>
      <c r="G24" s="207">
        <f t="shared" si="0"/>
        <v>-0.27586206896551724</v>
      </c>
    </row>
    <row r="25" spans="1:7" x14ac:dyDescent="0.25">
      <c r="A25" s="426"/>
      <c r="B25" s="427" t="s">
        <v>475</v>
      </c>
      <c r="C25" s="427"/>
      <c r="D25" s="240">
        <f>SUM(D7:D24)</f>
        <v>58</v>
      </c>
      <c r="E25" s="240">
        <f>SUM(E7:E24)</f>
        <v>1</v>
      </c>
      <c r="F25" s="356">
        <f>SUM(F7:F24)</f>
        <v>-52</v>
      </c>
      <c r="G25" s="356">
        <f>SUM(G7:G24)</f>
        <v>-3.0689655172413799</v>
      </c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6"/>
  <sheetViews>
    <sheetView showGridLines="0" zoomScale="90" zoomScaleNormal="90" workbookViewId="0">
      <selection activeCell="C10" sqref="C7:C15"/>
      <pivotSelection pane="bottomRight" showHeader="1" axis="axisRow" dimension="1" activeRow="9" activeCol="2" previousRow="9" previousCol="2" click="1" r:id="rId1">
        <pivotArea dataOnly="0" labelOnly="1" outline="0" fieldPosition="0">
          <references count="1">
            <reference field="3" count="0"/>
          </references>
        </pivotArea>
      </pivotSelection>
    </sheetView>
  </sheetViews>
  <sheetFormatPr defaultColWidth="9.140625" defaultRowHeight="15" x14ac:dyDescent="0.25"/>
  <cols>
    <col min="1" max="1" width="5.7109375" style="193" customWidth="1"/>
    <col min="2" max="2" width="22.42578125" style="192" customWidth="1"/>
    <col min="3" max="3" width="102.28515625" style="192" customWidth="1"/>
    <col min="4" max="7" width="10.7109375" style="195" customWidth="1"/>
    <col min="8" max="16384" width="9.140625" style="192"/>
  </cols>
  <sheetData>
    <row r="1" spans="1:7" ht="23.25" x14ac:dyDescent="0.35">
      <c r="A1" s="471" t="s">
        <v>479</v>
      </c>
      <c r="B1" s="471"/>
      <c r="C1" s="471"/>
      <c r="D1" s="471"/>
      <c r="E1" s="471"/>
      <c r="F1" s="471"/>
      <c r="G1" s="471"/>
    </row>
    <row r="2" spans="1:7" ht="15" customHeight="1" x14ac:dyDescent="0.35">
      <c r="C2" s="194"/>
    </row>
    <row r="4" spans="1:7" x14ac:dyDescent="0.25">
      <c r="B4" s="445" t="s">
        <v>477</v>
      </c>
      <c r="C4" s="446" t="s">
        <v>9</v>
      </c>
    </row>
    <row r="5" spans="1:7" x14ac:dyDescent="0.25">
      <c r="B5" s="193"/>
    </row>
    <row r="6" spans="1:7" x14ac:dyDescent="0.25">
      <c r="A6" s="431" t="s">
        <v>14</v>
      </c>
      <c r="B6" s="448" t="s">
        <v>4</v>
      </c>
      <c r="C6" s="448" t="s">
        <v>98</v>
      </c>
      <c r="D6" s="214" t="s">
        <v>439</v>
      </c>
      <c r="E6" s="214" t="s">
        <v>440</v>
      </c>
      <c r="F6" s="214" t="s">
        <v>441</v>
      </c>
      <c r="G6" s="214" t="s">
        <v>442</v>
      </c>
    </row>
    <row r="7" spans="1:7" x14ac:dyDescent="0.25">
      <c r="A7" s="433">
        <v>1</v>
      </c>
      <c r="B7" s="449" t="s">
        <v>110</v>
      </c>
      <c r="C7" t="s">
        <v>664</v>
      </c>
      <c r="D7" s="206">
        <v>4</v>
      </c>
      <c r="E7" s="207">
        <f>D7/$D$16</f>
        <v>0.125</v>
      </c>
      <c r="F7" s="206">
        <v>4</v>
      </c>
      <c r="G7" s="207">
        <f t="shared" ref="G7:G15" si="0">F7*E7</f>
        <v>0.5</v>
      </c>
    </row>
    <row r="8" spans="1:7" ht="30" x14ac:dyDescent="0.25">
      <c r="A8" s="206">
        <v>2</v>
      </c>
      <c r="B8" s="450" t="s">
        <v>110</v>
      </c>
      <c r="C8" s="451" t="s">
        <v>696</v>
      </c>
      <c r="D8" s="206">
        <v>4</v>
      </c>
      <c r="E8" s="207">
        <f t="shared" ref="E8:E15" si="1">D8/$D$16</f>
        <v>0.125</v>
      </c>
      <c r="F8" s="206">
        <v>4</v>
      </c>
      <c r="G8" s="207">
        <f t="shared" si="0"/>
        <v>0.5</v>
      </c>
    </row>
    <row r="9" spans="1:7" x14ac:dyDescent="0.25">
      <c r="A9" s="433">
        <v>3</v>
      </c>
      <c r="B9" s="449" t="s">
        <v>588</v>
      </c>
      <c r="C9" t="s">
        <v>619</v>
      </c>
      <c r="D9" s="206">
        <v>3</v>
      </c>
      <c r="E9" s="207">
        <f t="shared" si="1"/>
        <v>9.375E-2</v>
      </c>
      <c r="F9" s="206">
        <v>3</v>
      </c>
      <c r="G9" s="207">
        <f t="shared" si="0"/>
        <v>0.28125</v>
      </c>
    </row>
    <row r="10" spans="1:7" x14ac:dyDescent="0.25">
      <c r="A10" s="433">
        <v>4</v>
      </c>
      <c r="B10" s="449" t="s">
        <v>588</v>
      </c>
      <c r="C10" t="s">
        <v>614</v>
      </c>
      <c r="D10" s="206">
        <v>3</v>
      </c>
      <c r="E10" s="207">
        <f t="shared" si="1"/>
        <v>9.375E-2</v>
      </c>
      <c r="F10" s="206">
        <v>2</v>
      </c>
      <c r="G10" s="207">
        <f t="shared" si="0"/>
        <v>0.1875</v>
      </c>
    </row>
    <row r="11" spans="1:7" x14ac:dyDescent="0.25">
      <c r="A11" s="433">
        <v>5</v>
      </c>
      <c r="B11" s="449" t="s">
        <v>108</v>
      </c>
      <c r="C11" t="s">
        <v>631</v>
      </c>
      <c r="D11" s="206">
        <v>4</v>
      </c>
      <c r="E11" s="207">
        <f t="shared" si="1"/>
        <v>0.125</v>
      </c>
      <c r="F11" s="206">
        <v>3</v>
      </c>
      <c r="G11" s="207">
        <f t="shared" si="0"/>
        <v>0.375</v>
      </c>
    </row>
    <row r="12" spans="1:7" x14ac:dyDescent="0.25">
      <c r="A12" s="433">
        <v>6</v>
      </c>
      <c r="B12" s="449" t="s">
        <v>101</v>
      </c>
      <c r="C12" t="s">
        <v>623</v>
      </c>
      <c r="D12" s="206">
        <v>3</v>
      </c>
      <c r="E12" s="207">
        <f t="shared" si="1"/>
        <v>9.375E-2</v>
      </c>
      <c r="F12" s="206">
        <v>2</v>
      </c>
      <c r="G12" s="207">
        <f t="shared" si="0"/>
        <v>0.1875</v>
      </c>
    </row>
    <row r="13" spans="1:7" x14ac:dyDescent="0.25">
      <c r="A13" s="433">
        <v>7</v>
      </c>
      <c r="B13" s="449" t="s">
        <v>101</v>
      </c>
      <c r="C13" t="s">
        <v>636</v>
      </c>
      <c r="D13" s="206">
        <v>3</v>
      </c>
      <c r="E13" s="207">
        <f t="shared" si="1"/>
        <v>9.375E-2</v>
      </c>
      <c r="F13" s="206">
        <v>3</v>
      </c>
      <c r="G13" s="207">
        <f t="shared" si="0"/>
        <v>0.28125</v>
      </c>
    </row>
    <row r="14" spans="1:7" x14ac:dyDescent="0.25">
      <c r="A14" s="433">
        <v>8</v>
      </c>
      <c r="B14" s="449" t="s">
        <v>101</v>
      </c>
      <c r="C14" t="s">
        <v>582</v>
      </c>
      <c r="D14" s="206">
        <v>4</v>
      </c>
      <c r="E14" s="207">
        <f t="shared" si="1"/>
        <v>0.125</v>
      </c>
      <c r="F14" s="206">
        <v>4</v>
      </c>
      <c r="G14" s="207">
        <f t="shared" si="0"/>
        <v>0.5</v>
      </c>
    </row>
    <row r="15" spans="1:7" x14ac:dyDescent="0.25">
      <c r="A15" s="433">
        <v>9</v>
      </c>
      <c r="B15" s="449" t="s">
        <v>101</v>
      </c>
      <c r="C15" t="s">
        <v>721</v>
      </c>
      <c r="D15" s="206">
        <v>4</v>
      </c>
      <c r="E15" s="207">
        <f t="shared" si="1"/>
        <v>0.125</v>
      </c>
      <c r="F15" s="206">
        <v>3</v>
      </c>
      <c r="G15" s="207">
        <f t="shared" si="0"/>
        <v>0.375</v>
      </c>
    </row>
    <row r="16" spans="1:7" x14ac:dyDescent="0.25">
      <c r="A16" s="432"/>
      <c r="B16" s="427" t="s">
        <v>475</v>
      </c>
      <c r="C16" s="427"/>
      <c r="D16" s="240">
        <f>SUM(D7:D15)</f>
        <v>32</v>
      </c>
      <c r="E16" s="240">
        <f>SUM(E7:E15)</f>
        <v>1</v>
      </c>
      <c r="F16" s="240">
        <f>SUM(F7:F15)</f>
        <v>28</v>
      </c>
      <c r="G16" s="240">
        <f>SUM(G7:G15)</f>
        <v>3.1875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5</vt:i4>
      </vt:variant>
    </vt:vector>
  </HeadingPairs>
  <TitlesOfParts>
    <vt:vector size="22" baseType="lpstr">
      <vt:lpstr>Isu Th.2022</vt:lpstr>
      <vt:lpstr>PVT Isu Th.2022</vt:lpstr>
      <vt:lpstr>Isu th.2022 All</vt:lpstr>
      <vt:lpstr>Isu Int-Eks</vt:lpstr>
      <vt:lpstr>Isu Int-Ekst</vt:lpstr>
      <vt:lpstr>PVT Isu Int-Eks</vt:lpstr>
      <vt:lpstr>Strenght</vt:lpstr>
      <vt:lpstr>Weakness</vt:lpstr>
      <vt:lpstr>Oportunity</vt:lpstr>
      <vt:lpstr>Threat</vt:lpstr>
      <vt:lpstr>Positioning</vt:lpstr>
      <vt:lpstr>Sheet1</vt:lpstr>
      <vt:lpstr>Matrix Strategi SWOT</vt:lpstr>
      <vt:lpstr>Sheet2</vt:lpstr>
      <vt:lpstr>Kategori &amp; Definisi</vt:lpstr>
      <vt:lpstr>BSC Corporate</vt:lpstr>
      <vt:lpstr>Database Corp.</vt:lpstr>
      <vt:lpstr>'BSC Corporate'!Print_Area</vt:lpstr>
      <vt:lpstr>'Isu Int-Eks'!Print_Area</vt:lpstr>
      <vt:lpstr>'Isu Int-Ekst'!Print_Area</vt:lpstr>
      <vt:lpstr>'Isu th.2022 All'!Print_Area</vt:lpstr>
      <vt:lpstr>'Matrix Strategi SWOT'!Print_Area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</dc:creator>
  <cp:lastModifiedBy>MT05</cp:lastModifiedBy>
  <cp:lastPrinted>2023-11-23T03:00:02Z</cp:lastPrinted>
  <dcterms:created xsi:type="dcterms:W3CDTF">2023-11-10T02:18:16Z</dcterms:created>
  <dcterms:modified xsi:type="dcterms:W3CDTF">2024-11-05T06:07:00Z</dcterms:modified>
</cp:coreProperties>
</file>