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User_backup\DATA GATRIA\MSD\8. BSC\BSC 2024\"/>
    </mc:Choice>
  </mc:AlternateContent>
  <bookViews>
    <workbookView xWindow="-105" yWindow="-105" windowWidth="23250" windowHeight="12570" tabRatio="826" firstSheet="5" activeTab="5"/>
  </bookViews>
  <sheets>
    <sheet name="BSC CORP CINT" sheetId="26" state="hidden" r:id="rId1"/>
    <sheet name="BSC DIR PROD" sheetId="2" state="hidden" r:id="rId2"/>
    <sheet name="BSC ENG 2024" sheetId="1" state="hidden" r:id="rId3"/>
    <sheet name="BSC ENG 2024 review" sheetId="27" state="hidden" r:id="rId4"/>
    <sheet name="Review" sheetId="28" state="hidden" r:id="rId5"/>
    <sheet name="FEB 2024" sheetId="29" r:id="rId6"/>
    <sheet name="CAPEX" sheetId="54" r:id="rId7"/>
    <sheet name="BIAYA" sheetId="31" r:id="rId8"/>
    <sheet name="KOMPLAIN" sheetId="32" r:id="rId9"/>
    <sheet name="PROTO" sheetId="33" r:id="rId10"/>
    <sheet name="G2" sheetId="34" r:id="rId11"/>
    <sheet name="ROBOTISASI" sheetId="35" r:id="rId12"/>
    <sheet name="RELAYOUT" sheetId="36" r:id="rId13"/>
    <sheet name="AM" sheetId="37" r:id="rId14"/>
    <sheet name="DT-NDT" sheetId="38" r:id="rId15"/>
    <sheet name="OEE" sheetId="39" r:id="rId16"/>
    <sheet name="ABSEN" sheetId="40" r:id="rId17"/>
    <sheet name="INTENSITAS" sheetId="41" r:id="rId18"/>
    <sheet name="SOLID WASTE" sheetId="42" r:id="rId19"/>
    <sheet name="KK" sheetId="43" r:id="rId20"/>
    <sheet name="APD" sheetId="44" r:id="rId21"/>
    <sheet name="KAIZEN" sheetId="45" r:id="rId22"/>
    <sheet name="5S-K3" sheetId="46" r:id="rId23"/>
    <sheet name="KOMPETENSI" sheetId="47" r:id="rId24"/>
    <sheet name="KMS" sheetId="48" r:id="rId25"/>
    <sheet name="GCG" sheetId="49" r:id="rId26"/>
    <sheet name="AUDIT" sheetId="50" r:id="rId27"/>
    <sheet name="SANKSI" sheetId="51" r:id="rId28"/>
    <sheet name="ENGIS" sheetId="53" r:id="rId29"/>
  </sheets>
  <externalReferences>
    <externalReference r:id="rId30"/>
    <externalReference r:id="rId31"/>
    <externalReference r:id="rId32"/>
  </externalReferences>
  <definedNames>
    <definedName name="_____xlnm.Print_Area_1" localSheetId="20">#REF!</definedName>
    <definedName name="_____xlnm.Print_Area_1" localSheetId="6">#REF!</definedName>
    <definedName name="_____xlnm.Print_Area_1" localSheetId="5">#REF!</definedName>
    <definedName name="_____xlnm.Print_Area_1" localSheetId="18">#REF!</definedName>
    <definedName name="_____xlnm.Print_Area_1">#REF!</definedName>
    <definedName name="_____xlnm.Print_Area_10" localSheetId="20">#REF!</definedName>
    <definedName name="_____xlnm.Print_Area_10" localSheetId="6">#REF!</definedName>
    <definedName name="_____xlnm.Print_Area_10" localSheetId="5">#REF!</definedName>
    <definedName name="_____xlnm.Print_Area_10" localSheetId="18">#REF!</definedName>
    <definedName name="_____xlnm.Print_Area_10">#REF!</definedName>
    <definedName name="_____xlnm.Print_Area_11" localSheetId="20">#REF!</definedName>
    <definedName name="_____xlnm.Print_Area_11" localSheetId="6">#REF!</definedName>
    <definedName name="_____xlnm.Print_Area_11" localSheetId="5">#REF!</definedName>
    <definedName name="_____xlnm.Print_Area_11" localSheetId="18">#REF!</definedName>
    <definedName name="_____xlnm.Print_Area_11">#REF!</definedName>
    <definedName name="_____xlnm.Print_Area_13" localSheetId="20">#REF!</definedName>
    <definedName name="_____xlnm.Print_Area_13" localSheetId="6">#REF!</definedName>
    <definedName name="_____xlnm.Print_Area_13" localSheetId="5">#REF!</definedName>
    <definedName name="_____xlnm.Print_Area_13" localSheetId="18">#REF!</definedName>
    <definedName name="_____xlnm.Print_Area_13">#REF!</definedName>
    <definedName name="_____xlnm.Print_Area_15" localSheetId="20">#REF!</definedName>
    <definedName name="_____xlnm.Print_Area_15" localSheetId="6">#REF!</definedName>
    <definedName name="_____xlnm.Print_Area_15" localSheetId="5">#REF!</definedName>
    <definedName name="_____xlnm.Print_Area_15" localSheetId="18">#REF!</definedName>
    <definedName name="_____xlnm.Print_Area_15">#REF!</definedName>
    <definedName name="_____xlnm.Print_Area_16" localSheetId="20">#REF!</definedName>
    <definedName name="_____xlnm.Print_Area_16" localSheetId="6">#REF!</definedName>
    <definedName name="_____xlnm.Print_Area_16" localSheetId="5">#REF!</definedName>
    <definedName name="_____xlnm.Print_Area_16" localSheetId="18">#REF!</definedName>
    <definedName name="_____xlnm.Print_Area_16">#REF!</definedName>
    <definedName name="_____xlnm.Print_Area_17" localSheetId="20">#REF!</definedName>
    <definedName name="_____xlnm.Print_Area_17" localSheetId="6">#REF!</definedName>
    <definedName name="_____xlnm.Print_Area_17" localSheetId="5">#REF!</definedName>
    <definedName name="_____xlnm.Print_Area_17" localSheetId="18">#REF!</definedName>
    <definedName name="_____xlnm.Print_Area_17">#REF!</definedName>
    <definedName name="_____xlnm.Print_Area_18" localSheetId="20">#REF!</definedName>
    <definedName name="_____xlnm.Print_Area_18" localSheetId="6">#REF!</definedName>
    <definedName name="_____xlnm.Print_Area_18" localSheetId="5">#REF!</definedName>
    <definedName name="_____xlnm.Print_Area_18" localSheetId="18">#REF!</definedName>
    <definedName name="_____xlnm.Print_Area_18">#REF!</definedName>
    <definedName name="_____xlnm.Print_Area_19" localSheetId="20">#REF!</definedName>
    <definedName name="_____xlnm.Print_Area_19" localSheetId="6">#REF!</definedName>
    <definedName name="_____xlnm.Print_Area_19" localSheetId="5">#REF!</definedName>
    <definedName name="_____xlnm.Print_Area_19" localSheetId="18">#REF!</definedName>
    <definedName name="_____xlnm.Print_Area_19">#REF!</definedName>
    <definedName name="_____xlnm.Print_Area_2" localSheetId="20">#REF!</definedName>
    <definedName name="_____xlnm.Print_Area_2" localSheetId="6">#REF!</definedName>
    <definedName name="_____xlnm.Print_Area_2" localSheetId="5">#REF!</definedName>
    <definedName name="_____xlnm.Print_Area_2" localSheetId="18">#REF!</definedName>
    <definedName name="_____xlnm.Print_Area_2">#REF!</definedName>
    <definedName name="_____xlnm.Print_Area_20" localSheetId="20">#REF!</definedName>
    <definedName name="_____xlnm.Print_Area_20" localSheetId="6">#REF!</definedName>
    <definedName name="_____xlnm.Print_Area_20" localSheetId="5">#REF!</definedName>
    <definedName name="_____xlnm.Print_Area_20" localSheetId="18">#REF!</definedName>
    <definedName name="_____xlnm.Print_Area_20">#REF!</definedName>
    <definedName name="_____xlnm.Print_Area_21" localSheetId="20">#REF!</definedName>
    <definedName name="_____xlnm.Print_Area_21" localSheetId="6">#REF!</definedName>
    <definedName name="_____xlnm.Print_Area_21" localSheetId="5">#REF!</definedName>
    <definedName name="_____xlnm.Print_Area_21" localSheetId="18">#REF!</definedName>
    <definedName name="_____xlnm.Print_Area_21">#REF!</definedName>
    <definedName name="_____xlnm.Print_Area_22" localSheetId="20">#REF!</definedName>
    <definedName name="_____xlnm.Print_Area_22" localSheetId="6">#REF!</definedName>
    <definedName name="_____xlnm.Print_Area_22" localSheetId="5">#REF!</definedName>
    <definedName name="_____xlnm.Print_Area_22" localSheetId="18">#REF!</definedName>
    <definedName name="_____xlnm.Print_Area_22">#REF!</definedName>
    <definedName name="_____xlnm.Print_Area_23" localSheetId="20">#REF!</definedName>
    <definedName name="_____xlnm.Print_Area_23" localSheetId="6">#REF!</definedName>
    <definedName name="_____xlnm.Print_Area_23" localSheetId="5">#REF!</definedName>
    <definedName name="_____xlnm.Print_Area_23" localSheetId="18">#REF!</definedName>
    <definedName name="_____xlnm.Print_Area_23">#REF!</definedName>
    <definedName name="_____xlnm.Print_Area_24" localSheetId="20">#REF!</definedName>
    <definedName name="_____xlnm.Print_Area_24" localSheetId="6">#REF!</definedName>
    <definedName name="_____xlnm.Print_Area_24" localSheetId="5">#REF!</definedName>
    <definedName name="_____xlnm.Print_Area_24" localSheetId="18">#REF!</definedName>
    <definedName name="_____xlnm.Print_Area_24">#REF!</definedName>
    <definedName name="_____xlnm.Print_Area_4" localSheetId="20">#REF!</definedName>
    <definedName name="_____xlnm.Print_Area_4" localSheetId="6">#REF!</definedName>
    <definedName name="_____xlnm.Print_Area_4" localSheetId="5">#REF!</definedName>
    <definedName name="_____xlnm.Print_Area_4" localSheetId="18">#REF!</definedName>
    <definedName name="_____xlnm.Print_Area_4">#REF!</definedName>
    <definedName name="_____xlnm.Print_Area_5" localSheetId="20">#REF!</definedName>
    <definedName name="_____xlnm.Print_Area_5" localSheetId="6">#REF!</definedName>
    <definedName name="_____xlnm.Print_Area_5" localSheetId="5">#REF!</definedName>
    <definedName name="_____xlnm.Print_Area_5" localSheetId="18">#REF!</definedName>
    <definedName name="_____xlnm.Print_Area_5">#REF!</definedName>
    <definedName name="_____xlnm.Print_Area_7" localSheetId="20">#REF!</definedName>
    <definedName name="_____xlnm.Print_Area_7" localSheetId="6">#REF!</definedName>
    <definedName name="_____xlnm.Print_Area_7" localSheetId="5">#REF!</definedName>
    <definedName name="_____xlnm.Print_Area_7" localSheetId="18">#REF!</definedName>
    <definedName name="_____xlnm.Print_Area_7">#REF!</definedName>
    <definedName name="_____xlnm.Print_Area_8" localSheetId="20">#REF!</definedName>
    <definedName name="_____xlnm.Print_Area_8" localSheetId="6">#REF!</definedName>
    <definedName name="_____xlnm.Print_Area_8" localSheetId="5">#REF!</definedName>
    <definedName name="_____xlnm.Print_Area_8" localSheetId="18">#REF!</definedName>
    <definedName name="_____xlnm.Print_Area_8">#REF!</definedName>
    <definedName name="_____xlnm.Print_Area_9" localSheetId="20">#REF!</definedName>
    <definedName name="_____xlnm.Print_Area_9" localSheetId="6">#REF!</definedName>
    <definedName name="_____xlnm.Print_Area_9" localSheetId="5">#REF!</definedName>
    <definedName name="_____xlnm.Print_Area_9" localSheetId="18">#REF!</definedName>
    <definedName name="_____xlnm.Print_Area_9">#REF!</definedName>
    <definedName name="____xlnm.Print_Area_1" localSheetId="20">#REF!</definedName>
    <definedName name="____xlnm.Print_Area_1" localSheetId="6">#REF!</definedName>
    <definedName name="____xlnm.Print_Area_1" localSheetId="5">#REF!</definedName>
    <definedName name="____xlnm.Print_Area_1" localSheetId="18">#REF!</definedName>
    <definedName name="____xlnm.Print_Area_1">#REF!</definedName>
    <definedName name="____xlnm.Print_Area_10" localSheetId="20">#REF!</definedName>
    <definedName name="____xlnm.Print_Area_10" localSheetId="6">#REF!</definedName>
    <definedName name="____xlnm.Print_Area_10" localSheetId="5">#REF!</definedName>
    <definedName name="____xlnm.Print_Area_10" localSheetId="18">#REF!</definedName>
    <definedName name="____xlnm.Print_Area_10">#REF!</definedName>
    <definedName name="____xlnm.Print_Area_11" localSheetId="20">#REF!</definedName>
    <definedName name="____xlnm.Print_Area_11" localSheetId="6">#REF!</definedName>
    <definedName name="____xlnm.Print_Area_11" localSheetId="5">#REF!</definedName>
    <definedName name="____xlnm.Print_Area_11" localSheetId="18">#REF!</definedName>
    <definedName name="____xlnm.Print_Area_11">#REF!</definedName>
    <definedName name="____xlnm.Print_Area_13" localSheetId="20">#REF!</definedName>
    <definedName name="____xlnm.Print_Area_13" localSheetId="6">#REF!</definedName>
    <definedName name="____xlnm.Print_Area_13" localSheetId="5">#REF!</definedName>
    <definedName name="____xlnm.Print_Area_13" localSheetId="18">#REF!</definedName>
    <definedName name="____xlnm.Print_Area_13">#REF!</definedName>
    <definedName name="____xlnm.Print_Area_15" localSheetId="20">#REF!</definedName>
    <definedName name="____xlnm.Print_Area_15" localSheetId="6">#REF!</definedName>
    <definedName name="____xlnm.Print_Area_15" localSheetId="5">#REF!</definedName>
    <definedName name="____xlnm.Print_Area_15" localSheetId="18">#REF!</definedName>
    <definedName name="____xlnm.Print_Area_15">#REF!</definedName>
    <definedName name="____xlnm.Print_Area_16" localSheetId="20">#REF!</definedName>
    <definedName name="____xlnm.Print_Area_16" localSheetId="6">#REF!</definedName>
    <definedName name="____xlnm.Print_Area_16" localSheetId="5">#REF!</definedName>
    <definedName name="____xlnm.Print_Area_16" localSheetId="18">#REF!</definedName>
    <definedName name="____xlnm.Print_Area_16">#REF!</definedName>
    <definedName name="____xlnm.Print_Area_17" localSheetId="20">#REF!</definedName>
    <definedName name="____xlnm.Print_Area_17" localSheetId="6">#REF!</definedName>
    <definedName name="____xlnm.Print_Area_17" localSheetId="5">#REF!</definedName>
    <definedName name="____xlnm.Print_Area_17" localSheetId="18">#REF!</definedName>
    <definedName name="____xlnm.Print_Area_17">#REF!</definedName>
    <definedName name="____xlnm.Print_Area_18" localSheetId="20">#REF!</definedName>
    <definedName name="____xlnm.Print_Area_18" localSheetId="6">#REF!</definedName>
    <definedName name="____xlnm.Print_Area_18" localSheetId="5">#REF!</definedName>
    <definedName name="____xlnm.Print_Area_18" localSheetId="18">#REF!</definedName>
    <definedName name="____xlnm.Print_Area_18">#REF!</definedName>
    <definedName name="____xlnm.Print_Area_19" localSheetId="20">#REF!</definedName>
    <definedName name="____xlnm.Print_Area_19" localSheetId="6">#REF!</definedName>
    <definedName name="____xlnm.Print_Area_19" localSheetId="5">#REF!</definedName>
    <definedName name="____xlnm.Print_Area_19" localSheetId="18">#REF!</definedName>
    <definedName name="____xlnm.Print_Area_19">#REF!</definedName>
    <definedName name="____xlnm.Print_Area_2" localSheetId="20">#REF!</definedName>
    <definedName name="____xlnm.Print_Area_2" localSheetId="6">#REF!</definedName>
    <definedName name="____xlnm.Print_Area_2" localSheetId="5">#REF!</definedName>
    <definedName name="____xlnm.Print_Area_2" localSheetId="18">#REF!</definedName>
    <definedName name="____xlnm.Print_Area_2">#REF!</definedName>
    <definedName name="____xlnm.Print_Area_20" localSheetId="20">#REF!</definedName>
    <definedName name="____xlnm.Print_Area_20" localSheetId="6">#REF!</definedName>
    <definedName name="____xlnm.Print_Area_20" localSheetId="5">#REF!</definedName>
    <definedName name="____xlnm.Print_Area_20" localSheetId="18">#REF!</definedName>
    <definedName name="____xlnm.Print_Area_20">#REF!</definedName>
    <definedName name="____xlnm.Print_Area_21" localSheetId="20">#REF!</definedName>
    <definedName name="____xlnm.Print_Area_21" localSheetId="6">#REF!</definedName>
    <definedName name="____xlnm.Print_Area_21" localSheetId="5">#REF!</definedName>
    <definedName name="____xlnm.Print_Area_21" localSheetId="18">#REF!</definedName>
    <definedName name="____xlnm.Print_Area_21">#REF!</definedName>
    <definedName name="____xlnm.Print_Area_22" localSheetId="20">#REF!</definedName>
    <definedName name="____xlnm.Print_Area_22" localSheetId="6">#REF!</definedName>
    <definedName name="____xlnm.Print_Area_22" localSheetId="5">#REF!</definedName>
    <definedName name="____xlnm.Print_Area_22" localSheetId="18">#REF!</definedName>
    <definedName name="____xlnm.Print_Area_22">#REF!</definedName>
    <definedName name="____xlnm.Print_Area_23" localSheetId="20">#REF!</definedName>
    <definedName name="____xlnm.Print_Area_23" localSheetId="6">#REF!</definedName>
    <definedName name="____xlnm.Print_Area_23" localSheetId="5">#REF!</definedName>
    <definedName name="____xlnm.Print_Area_23" localSheetId="18">#REF!</definedName>
    <definedName name="____xlnm.Print_Area_23">#REF!</definedName>
    <definedName name="____xlnm.Print_Area_24" localSheetId="20">#REF!</definedName>
    <definedName name="____xlnm.Print_Area_24" localSheetId="6">#REF!</definedName>
    <definedName name="____xlnm.Print_Area_24" localSheetId="5">#REF!</definedName>
    <definedName name="____xlnm.Print_Area_24" localSheetId="18">#REF!</definedName>
    <definedName name="____xlnm.Print_Area_24">#REF!</definedName>
    <definedName name="____xlnm.Print_Area_4" localSheetId="20">#REF!</definedName>
    <definedName name="____xlnm.Print_Area_4" localSheetId="6">#REF!</definedName>
    <definedName name="____xlnm.Print_Area_4" localSheetId="5">#REF!</definedName>
    <definedName name="____xlnm.Print_Area_4" localSheetId="18">#REF!</definedName>
    <definedName name="____xlnm.Print_Area_4">#REF!</definedName>
    <definedName name="____xlnm.Print_Area_5" localSheetId="20">#REF!</definedName>
    <definedName name="____xlnm.Print_Area_5" localSheetId="6">#REF!</definedName>
    <definedName name="____xlnm.Print_Area_5" localSheetId="5">#REF!</definedName>
    <definedName name="____xlnm.Print_Area_5" localSheetId="18">#REF!</definedName>
    <definedName name="____xlnm.Print_Area_5">#REF!</definedName>
    <definedName name="____xlnm.Print_Area_7" localSheetId="20">#REF!</definedName>
    <definedName name="____xlnm.Print_Area_7" localSheetId="6">#REF!</definedName>
    <definedName name="____xlnm.Print_Area_7" localSheetId="5">#REF!</definedName>
    <definedName name="____xlnm.Print_Area_7" localSheetId="18">#REF!</definedName>
    <definedName name="____xlnm.Print_Area_7">#REF!</definedName>
    <definedName name="____xlnm.Print_Area_8" localSheetId="20">#REF!</definedName>
    <definedName name="____xlnm.Print_Area_8" localSheetId="6">#REF!</definedName>
    <definedName name="____xlnm.Print_Area_8" localSheetId="5">#REF!</definedName>
    <definedName name="____xlnm.Print_Area_8" localSheetId="18">#REF!</definedName>
    <definedName name="____xlnm.Print_Area_8">#REF!</definedName>
    <definedName name="____xlnm.Print_Area_9" localSheetId="20">#REF!</definedName>
    <definedName name="____xlnm.Print_Area_9" localSheetId="6">#REF!</definedName>
    <definedName name="____xlnm.Print_Area_9" localSheetId="5">#REF!</definedName>
    <definedName name="____xlnm.Print_Area_9" localSheetId="18">#REF!</definedName>
    <definedName name="____xlnm.Print_Area_9">#REF!</definedName>
    <definedName name="___xlnm.Print_Area_1" localSheetId="20">#REF!</definedName>
    <definedName name="___xlnm.Print_Area_1" localSheetId="6">#REF!</definedName>
    <definedName name="___xlnm.Print_Area_1" localSheetId="5">#REF!</definedName>
    <definedName name="___xlnm.Print_Area_1" localSheetId="18">#REF!</definedName>
    <definedName name="___xlnm.Print_Area_1">#REF!</definedName>
    <definedName name="___xlnm.Print_Area_10" localSheetId="20">#REF!</definedName>
    <definedName name="___xlnm.Print_Area_10" localSheetId="6">#REF!</definedName>
    <definedName name="___xlnm.Print_Area_10" localSheetId="5">#REF!</definedName>
    <definedName name="___xlnm.Print_Area_10" localSheetId="18">#REF!</definedName>
    <definedName name="___xlnm.Print_Area_10">#REF!</definedName>
    <definedName name="___xlnm.Print_Area_11" localSheetId="20">#REF!</definedName>
    <definedName name="___xlnm.Print_Area_11" localSheetId="6">#REF!</definedName>
    <definedName name="___xlnm.Print_Area_11" localSheetId="5">#REF!</definedName>
    <definedName name="___xlnm.Print_Area_11" localSheetId="18">#REF!</definedName>
    <definedName name="___xlnm.Print_Area_11">#REF!</definedName>
    <definedName name="___xlnm.Print_Area_13" localSheetId="20">#REF!</definedName>
    <definedName name="___xlnm.Print_Area_13" localSheetId="6">#REF!</definedName>
    <definedName name="___xlnm.Print_Area_13" localSheetId="5">#REF!</definedName>
    <definedName name="___xlnm.Print_Area_13" localSheetId="18">#REF!</definedName>
    <definedName name="___xlnm.Print_Area_13">#REF!</definedName>
    <definedName name="___xlnm.Print_Area_15" localSheetId="20">#REF!</definedName>
    <definedName name="___xlnm.Print_Area_15" localSheetId="6">#REF!</definedName>
    <definedName name="___xlnm.Print_Area_15" localSheetId="5">#REF!</definedName>
    <definedName name="___xlnm.Print_Area_15" localSheetId="18">#REF!</definedName>
    <definedName name="___xlnm.Print_Area_15">#REF!</definedName>
    <definedName name="___xlnm.Print_Area_16" localSheetId="20">#REF!</definedName>
    <definedName name="___xlnm.Print_Area_16" localSheetId="6">#REF!</definedName>
    <definedName name="___xlnm.Print_Area_16" localSheetId="5">#REF!</definedName>
    <definedName name="___xlnm.Print_Area_16" localSheetId="18">#REF!</definedName>
    <definedName name="___xlnm.Print_Area_16">#REF!</definedName>
    <definedName name="___xlnm.Print_Area_17" localSheetId="20">#REF!</definedName>
    <definedName name="___xlnm.Print_Area_17" localSheetId="6">#REF!</definedName>
    <definedName name="___xlnm.Print_Area_17" localSheetId="5">#REF!</definedName>
    <definedName name="___xlnm.Print_Area_17" localSheetId="18">#REF!</definedName>
    <definedName name="___xlnm.Print_Area_17">#REF!</definedName>
    <definedName name="___xlnm.Print_Area_18" localSheetId="20">#REF!</definedName>
    <definedName name="___xlnm.Print_Area_18" localSheetId="6">#REF!</definedName>
    <definedName name="___xlnm.Print_Area_18" localSheetId="5">#REF!</definedName>
    <definedName name="___xlnm.Print_Area_18" localSheetId="18">#REF!</definedName>
    <definedName name="___xlnm.Print_Area_18">#REF!</definedName>
    <definedName name="___xlnm.Print_Area_19" localSheetId="20">#REF!</definedName>
    <definedName name="___xlnm.Print_Area_19" localSheetId="6">#REF!</definedName>
    <definedName name="___xlnm.Print_Area_19" localSheetId="5">#REF!</definedName>
    <definedName name="___xlnm.Print_Area_19" localSheetId="18">#REF!</definedName>
    <definedName name="___xlnm.Print_Area_19">#REF!</definedName>
    <definedName name="___xlnm.Print_Area_2" localSheetId="20">#REF!</definedName>
    <definedName name="___xlnm.Print_Area_2" localSheetId="6">#REF!</definedName>
    <definedName name="___xlnm.Print_Area_2" localSheetId="5">#REF!</definedName>
    <definedName name="___xlnm.Print_Area_2" localSheetId="18">#REF!</definedName>
    <definedName name="___xlnm.Print_Area_2">#REF!</definedName>
    <definedName name="___xlnm.Print_Area_20" localSheetId="20">#REF!</definedName>
    <definedName name="___xlnm.Print_Area_20" localSheetId="6">#REF!</definedName>
    <definedName name="___xlnm.Print_Area_20" localSheetId="5">#REF!</definedName>
    <definedName name="___xlnm.Print_Area_20" localSheetId="18">#REF!</definedName>
    <definedName name="___xlnm.Print_Area_20">#REF!</definedName>
    <definedName name="___xlnm.Print_Area_21" localSheetId="20">#REF!</definedName>
    <definedName name="___xlnm.Print_Area_21" localSheetId="6">#REF!</definedName>
    <definedName name="___xlnm.Print_Area_21" localSheetId="5">#REF!</definedName>
    <definedName name="___xlnm.Print_Area_21" localSheetId="18">#REF!</definedName>
    <definedName name="___xlnm.Print_Area_21">#REF!</definedName>
    <definedName name="___xlnm.Print_Area_22" localSheetId="20">#REF!</definedName>
    <definedName name="___xlnm.Print_Area_22" localSheetId="6">#REF!</definedName>
    <definedName name="___xlnm.Print_Area_22" localSheetId="5">#REF!</definedName>
    <definedName name="___xlnm.Print_Area_22" localSheetId="18">#REF!</definedName>
    <definedName name="___xlnm.Print_Area_22">#REF!</definedName>
    <definedName name="___xlnm.Print_Area_23" localSheetId="20">#REF!</definedName>
    <definedName name="___xlnm.Print_Area_23" localSheetId="6">#REF!</definedName>
    <definedName name="___xlnm.Print_Area_23" localSheetId="5">#REF!</definedName>
    <definedName name="___xlnm.Print_Area_23" localSheetId="18">#REF!</definedName>
    <definedName name="___xlnm.Print_Area_23">#REF!</definedName>
    <definedName name="___xlnm.Print_Area_24" localSheetId="20">#REF!</definedName>
    <definedName name="___xlnm.Print_Area_24" localSheetId="6">#REF!</definedName>
    <definedName name="___xlnm.Print_Area_24" localSheetId="5">#REF!</definedName>
    <definedName name="___xlnm.Print_Area_24" localSheetId="18">#REF!</definedName>
    <definedName name="___xlnm.Print_Area_24">#REF!</definedName>
    <definedName name="___xlnm.Print_Area_4" localSheetId="20">#REF!</definedName>
    <definedName name="___xlnm.Print_Area_4" localSheetId="6">#REF!</definedName>
    <definedName name="___xlnm.Print_Area_4" localSheetId="5">#REF!</definedName>
    <definedName name="___xlnm.Print_Area_4" localSheetId="18">#REF!</definedName>
    <definedName name="___xlnm.Print_Area_4">#REF!</definedName>
    <definedName name="___xlnm.Print_Area_5" localSheetId="20">#REF!</definedName>
    <definedName name="___xlnm.Print_Area_5" localSheetId="6">#REF!</definedName>
    <definedName name="___xlnm.Print_Area_5" localSheetId="5">#REF!</definedName>
    <definedName name="___xlnm.Print_Area_5" localSheetId="18">#REF!</definedName>
    <definedName name="___xlnm.Print_Area_5">#REF!</definedName>
    <definedName name="___xlnm.Print_Area_7" localSheetId="20">#REF!</definedName>
    <definedName name="___xlnm.Print_Area_7" localSheetId="6">#REF!</definedName>
    <definedName name="___xlnm.Print_Area_7" localSheetId="5">#REF!</definedName>
    <definedName name="___xlnm.Print_Area_7" localSheetId="18">#REF!</definedName>
    <definedName name="___xlnm.Print_Area_7">#REF!</definedName>
    <definedName name="___xlnm.Print_Area_8" localSheetId="20">#REF!</definedName>
    <definedName name="___xlnm.Print_Area_8" localSheetId="6">#REF!</definedName>
    <definedName name="___xlnm.Print_Area_8" localSheetId="5">#REF!</definedName>
    <definedName name="___xlnm.Print_Area_8" localSheetId="18">#REF!</definedName>
    <definedName name="___xlnm.Print_Area_8">#REF!</definedName>
    <definedName name="___xlnm.Print_Area_9" localSheetId="20">#REF!</definedName>
    <definedName name="___xlnm.Print_Area_9" localSheetId="6">#REF!</definedName>
    <definedName name="___xlnm.Print_Area_9" localSheetId="5">#REF!</definedName>
    <definedName name="___xlnm.Print_Area_9" localSheetId="18">#REF!</definedName>
    <definedName name="___xlnm.Print_Area_9">#REF!</definedName>
    <definedName name="__xlnm.Print_Area_1" localSheetId="20">#REF!</definedName>
    <definedName name="__xlnm.Print_Area_1" localSheetId="6">#REF!</definedName>
    <definedName name="__xlnm.Print_Area_1" localSheetId="5">#REF!</definedName>
    <definedName name="__xlnm.Print_Area_1" localSheetId="18">#REF!</definedName>
    <definedName name="__xlnm.Print_Area_1">#REF!</definedName>
    <definedName name="__xlnm.Print_Area_10" localSheetId="20">#REF!</definedName>
    <definedName name="__xlnm.Print_Area_10" localSheetId="6">#REF!</definedName>
    <definedName name="__xlnm.Print_Area_10" localSheetId="5">#REF!</definedName>
    <definedName name="__xlnm.Print_Area_10" localSheetId="18">#REF!</definedName>
    <definedName name="__xlnm.Print_Area_10">#REF!</definedName>
    <definedName name="__xlnm.Print_Area_11" localSheetId="20">#REF!</definedName>
    <definedName name="__xlnm.Print_Area_11" localSheetId="6">#REF!</definedName>
    <definedName name="__xlnm.Print_Area_11" localSheetId="5">#REF!</definedName>
    <definedName name="__xlnm.Print_Area_11" localSheetId="18">#REF!</definedName>
    <definedName name="__xlnm.Print_Area_11">#REF!</definedName>
    <definedName name="__xlnm.Print_Area_13" localSheetId="20">#REF!</definedName>
    <definedName name="__xlnm.Print_Area_13" localSheetId="6">#REF!</definedName>
    <definedName name="__xlnm.Print_Area_13" localSheetId="5">#REF!</definedName>
    <definedName name="__xlnm.Print_Area_13" localSheetId="18">#REF!</definedName>
    <definedName name="__xlnm.Print_Area_13">#REF!</definedName>
    <definedName name="__xlnm.Print_Area_15" localSheetId="20">#REF!</definedName>
    <definedName name="__xlnm.Print_Area_15" localSheetId="6">#REF!</definedName>
    <definedName name="__xlnm.Print_Area_15" localSheetId="5">#REF!</definedName>
    <definedName name="__xlnm.Print_Area_15" localSheetId="18">#REF!</definedName>
    <definedName name="__xlnm.Print_Area_15">#REF!</definedName>
    <definedName name="__xlnm.Print_Area_16" localSheetId="20">#REF!</definedName>
    <definedName name="__xlnm.Print_Area_16" localSheetId="6">#REF!</definedName>
    <definedName name="__xlnm.Print_Area_16" localSheetId="5">#REF!</definedName>
    <definedName name="__xlnm.Print_Area_16" localSheetId="18">#REF!</definedName>
    <definedName name="__xlnm.Print_Area_16">#REF!</definedName>
    <definedName name="__xlnm.Print_Area_17" localSheetId="20">#REF!</definedName>
    <definedName name="__xlnm.Print_Area_17" localSheetId="6">#REF!</definedName>
    <definedName name="__xlnm.Print_Area_17" localSheetId="5">#REF!</definedName>
    <definedName name="__xlnm.Print_Area_17" localSheetId="18">#REF!</definedName>
    <definedName name="__xlnm.Print_Area_17">#REF!</definedName>
    <definedName name="__xlnm.Print_Area_18" localSheetId="20">#REF!</definedName>
    <definedName name="__xlnm.Print_Area_18" localSheetId="6">#REF!</definedName>
    <definedName name="__xlnm.Print_Area_18" localSheetId="5">#REF!</definedName>
    <definedName name="__xlnm.Print_Area_18" localSheetId="18">#REF!</definedName>
    <definedName name="__xlnm.Print_Area_18">#REF!</definedName>
    <definedName name="__xlnm.Print_Area_19" localSheetId="20">#REF!</definedName>
    <definedName name="__xlnm.Print_Area_19" localSheetId="6">#REF!</definedName>
    <definedName name="__xlnm.Print_Area_19" localSheetId="5">#REF!</definedName>
    <definedName name="__xlnm.Print_Area_19" localSheetId="18">#REF!</definedName>
    <definedName name="__xlnm.Print_Area_19">#REF!</definedName>
    <definedName name="__xlnm.Print_Area_2" localSheetId="20">#REF!</definedName>
    <definedName name="__xlnm.Print_Area_2" localSheetId="6">#REF!</definedName>
    <definedName name="__xlnm.Print_Area_2" localSheetId="5">#REF!</definedName>
    <definedName name="__xlnm.Print_Area_2" localSheetId="18">#REF!</definedName>
    <definedName name="__xlnm.Print_Area_2">#REF!</definedName>
    <definedName name="__xlnm.Print_Area_20" localSheetId="20">#REF!</definedName>
    <definedName name="__xlnm.Print_Area_20" localSheetId="6">#REF!</definedName>
    <definedName name="__xlnm.Print_Area_20" localSheetId="5">#REF!</definedName>
    <definedName name="__xlnm.Print_Area_20" localSheetId="18">#REF!</definedName>
    <definedName name="__xlnm.Print_Area_20">#REF!</definedName>
    <definedName name="__xlnm.Print_Area_21" localSheetId="20">#REF!</definedName>
    <definedName name="__xlnm.Print_Area_21" localSheetId="6">#REF!</definedName>
    <definedName name="__xlnm.Print_Area_21" localSheetId="5">#REF!</definedName>
    <definedName name="__xlnm.Print_Area_21" localSheetId="18">#REF!</definedName>
    <definedName name="__xlnm.Print_Area_21">#REF!</definedName>
    <definedName name="__xlnm.Print_Area_22" localSheetId="20">#REF!</definedName>
    <definedName name="__xlnm.Print_Area_22" localSheetId="6">#REF!</definedName>
    <definedName name="__xlnm.Print_Area_22" localSheetId="5">#REF!</definedName>
    <definedName name="__xlnm.Print_Area_22" localSheetId="18">#REF!</definedName>
    <definedName name="__xlnm.Print_Area_22">#REF!</definedName>
    <definedName name="__xlnm.Print_Area_23" localSheetId="20">#REF!</definedName>
    <definedName name="__xlnm.Print_Area_23" localSheetId="6">#REF!</definedName>
    <definedName name="__xlnm.Print_Area_23" localSheetId="5">#REF!</definedName>
    <definedName name="__xlnm.Print_Area_23" localSheetId="18">#REF!</definedName>
    <definedName name="__xlnm.Print_Area_23">#REF!</definedName>
    <definedName name="__xlnm.Print_Area_24" localSheetId="20">#REF!</definedName>
    <definedName name="__xlnm.Print_Area_24" localSheetId="6">#REF!</definedName>
    <definedName name="__xlnm.Print_Area_24" localSheetId="5">#REF!</definedName>
    <definedName name="__xlnm.Print_Area_24" localSheetId="18">#REF!</definedName>
    <definedName name="__xlnm.Print_Area_24">#REF!</definedName>
    <definedName name="__xlnm.Print_Area_4" localSheetId="20">#REF!</definedName>
    <definedName name="__xlnm.Print_Area_4" localSheetId="6">#REF!</definedName>
    <definedName name="__xlnm.Print_Area_4" localSheetId="5">#REF!</definedName>
    <definedName name="__xlnm.Print_Area_4" localSheetId="18">#REF!</definedName>
    <definedName name="__xlnm.Print_Area_4">#REF!</definedName>
    <definedName name="__xlnm.Print_Area_5" localSheetId="20">#REF!</definedName>
    <definedName name="__xlnm.Print_Area_5" localSheetId="6">#REF!</definedName>
    <definedName name="__xlnm.Print_Area_5" localSheetId="5">#REF!</definedName>
    <definedName name="__xlnm.Print_Area_5" localSheetId="18">#REF!</definedName>
    <definedName name="__xlnm.Print_Area_5">#REF!</definedName>
    <definedName name="__xlnm.Print_Area_7" localSheetId="20">#REF!</definedName>
    <definedName name="__xlnm.Print_Area_7" localSheetId="6">#REF!</definedName>
    <definedName name="__xlnm.Print_Area_7" localSheetId="5">#REF!</definedName>
    <definedName name="__xlnm.Print_Area_7" localSheetId="18">#REF!</definedName>
    <definedName name="__xlnm.Print_Area_7">#REF!</definedName>
    <definedName name="__xlnm.Print_Area_8" localSheetId="20">#REF!</definedName>
    <definedName name="__xlnm.Print_Area_8" localSheetId="6">#REF!</definedName>
    <definedName name="__xlnm.Print_Area_8" localSheetId="5">#REF!</definedName>
    <definedName name="__xlnm.Print_Area_8" localSheetId="18">#REF!</definedName>
    <definedName name="__xlnm.Print_Area_8">#REF!</definedName>
    <definedName name="__xlnm.Print_Area_9" localSheetId="20">#REF!</definedName>
    <definedName name="__xlnm.Print_Area_9" localSheetId="6">#REF!</definedName>
    <definedName name="__xlnm.Print_Area_9" localSheetId="5">#REF!</definedName>
    <definedName name="__xlnm.Print_Area_9" localSheetId="18">#REF!</definedName>
    <definedName name="__xlnm.Print_Area_9">#REF!</definedName>
    <definedName name="_xlnm._FilterDatabase" localSheetId="6" hidden="1">CAPEX!$B$3:$H$35</definedName>
    <definedName name="_xlnm._FilterDatabase" localSheetId="21" hidden="1">KAIZEN!$C$4:$Q$4</definedName>
    <definedName name="ART" localSheetId="20">'[1]MASTER PROSES'!#REF!</definedName>
    <definedName name="ART" localSheetId="6">'[1]MASTER PROSES'!#REF!</definedName>
    <definedName name="ART" localSheetId="5">'[1]MASTER PROSES'!#REF!</definedName>
    <definedName name="ART" localSheetId="18">'[1]MASTER PROSES'!#REF!</definedName>
    <definedName name="ART">'[1]MASTER PROSES'!#REF!</definedName>
    <definedName name="ARTIKEL">[2]Master!$C$13:$C$476</definedName>
    <definedName name="_xlnm.Database" localSheetId="20">#REF!</definedName>
    <definedName name="_xlnm.Database" localSheetId="6">#REF!</definedName>
    <definedName name="_xlnm.Database" localSheetId="5">#REF!</definedName>
    <definedName name="_xlnm.Database" localSheetId="18">#REF!</definedName>
    <definedName name="_xlnm.Database">#REF!</definedName>
    <definedName name="database2" localSheetId="20">#REF!</definedName>
    <definedName name="database2" localSheetId="6">#REF!</definedName>
    <definedName name="database2" localSheetId="5">#REF!</definedName>
    <definedName name="database2" localSheetId="18">#REF!</definedName>
    <definedName name="database2">#REF!</definedName>
    <definedName name="database3" localSheetId="20">#REF!</definedName>
    <definedName name="database3" localSheetId="6">#REF!</definedName>
    <definedName name="database3" localSheetId="5">#REF!</definedName>
    <definedName name="database3" localSheetId="18">#REF!</definedName>
    <definedName name="database3">#REF!</definedName>
    <definedName name="database4" localSheetId="20">#REF!</definedName>
    <definedName name="database4" localSheetId="6">#REF!</definedName>
    <definedName name="database4" localSheetId="5">#REF!</definedName>
    <definedName name="database4" localSheetId="18">#REF!</definedName>
    <definedName name="database4">#REF!</definedName>
    <definedName name="database5" localSheetId="20">#REF!</definedName>
    <definedName name="database5" localSheetId="6">#REF!</definedName>
    <definedName name="database5" localSheetId="5">#REF!</definedName>
    <definedName name="database5" localSheetId="18">#REF!</definedName>
    <definedName name="database5">#REF!</definedName>
    <definedName name="DIVISI" localSheetId="20">#REF!</definedName>
    <definedName name="DIVISI" localSheetId="6">#REF!</definedName>
    <definedName name="DIVISI" localSheetId="5">#REF!</definedName>
    <definedName name="DIVISI" localSheetId="18">#REF!</definedName>
    <definedName name="DIVISI">#REF!</definedName>
    <definedName name="Excel_BuiltIn_Database" localSheetId="20">#REF!</definedName>
    <definedName name="Excel_BuiltIn_Database" localSheetId="6">#REF!</definedName>
    <definedName name="Excel_BuiltIn_Database" localSheetId="5">#REF!</definedName>
    <definedName name="Excel_BuiltIn_Database" localSheetId="18">#REF!</definedName>
    <definedName name="Excel_BuiltIn_Database">#REF!</definedName>
    <definedName name="Excel_BuiltIn_Database_22" localSheetId="20">#REF!</definedName>
    <definedName name="Excel_BuiltIn_Database_22" localSheetId="6">#REF!</definedName>
    <definedName name="Excel_BuiltIn_Database_22" localSheetId="5">#REF!</definedName>
    <definedName name="Excel_BuiltIn_Database_22" localSheetId="18">#REF!</definedName>
    <definedName name="Excel_BuiltIn_Database_22">#REF!</definedName>
    <definedName name="Excel_BuiltIn_Database_23" localSheetId="20">#REF!</definedName>
    <definedName name="Excel_BuiltIn_Database_23" localSheetId="6">#REF!</definedName>
    <definedName name="Excel_BuiltIn_Database_23" localSheetId="5">#REF!</definedName>
    <definedName name="Excel_BuiltIn_Database_23" localSheetId="18">#REF!</definedName>
    <definedName name="Excel_BuiltIn_Database_23">#REF!</definedName>
    <definedName name="Excel_BuiltIn_Database_24" localSheetId="20">#REF!</definedName>
    <definedName name="Excel_BuiltIn_Database_24" localSheetId="6">#REF!</definedName>
    <definedName name="Excel_BuiltIn_Database_24" localSheetId="5">#REF!</definedName>
    <definedName name="Excel_BuiltIn_Database_24" localSheetId="18">#REF!</definedName>
    <definedName name="Excel_BuiltIn_Database_24">#REF!</definedName>
    <definedName name="Excel_BuiltIn_Database_4" localSheetId="20">#REF!</definedName>
    <definedName name="Excel_BuiltIn_Database_4" localSheetId="6">#REF!</definedName>
    <definedName name="Excel_BuiltIn_Database_4" localSheetId="5">#REF!</definedName>
    <definedName name="Excel_BuiltIn_Database_4" localSheetId="18">#REF!</definedName>
    <definedName name="Excel_BuiltIn_Database_4">#REF!</definedName>
    <definedName name="Excel_BuiltIn_Database_8" localSheetId="20">#REF!</definedName>
    <definedName name="Excel_BuiltIn_Database_8" localSheetId="6">#REF!</definedName>
    <definedName name="Excel_BuiltIn_Database_8" localSheetId="5">#REF!</definedName>
    <definedName name="Excel_BuiltIn_Database_8" localSheetId="18">#REF!</definedName>
    <definedName name="Excel_BuiltIn_Database_8">#REF!</definedName>
    <definedName name="Excel_BuiltIn_Database_9" localSheetId="20">#REF!</definedName>
    <definedName name="Excel_BuiltIn_Database_9" localSheetId="6">#REF!</definedName>
    <definedName name="Excel_BuiltIn_Database_9" localSheetId="5">#REF!</definedName>
    <definedName name="Excel_BuiltIn_Database_9" localSheetId="18">#REF!</definedName>
    <definedName name="Excel_BuiltIn_Database_9">#REF!</definedName>
    <definedName name="Excel_BuiltIn_Print_Area_1" localSheetId="20">#REF!</definedName>
    <definedName name="Excel_BuiltIn_Print_Area_1" localSheetId="6">#REF!</definedName>
    <definedName name="Excel_BuiltIn_Print_Area_1" localSheetId="5">#REF!</definedName>
    <definedName name="Excel_BuiltIn_Print_Area_1" localSheetId="18">#REF!</definedName>
    <definedName name="Excel_BuiltIn_Print_Area_1">#REF!</definedName>
    <definedName name="Excel_BuiltIn_Print_Area_1_1" localSheetId="20">#REF!</definedName>
    <definedName name="Excel_BuiltIn_Print_Area_1_1" localSheetId="6">#REF!</definedName>
    <definedName name="Excel_BuiltIn_Print_Area_1_1" localSheetId="5">#REF!</definedName>
    <definedName name="Excel_BuiltIn_Print_Area_1_1" localSheetId="18">#REF!</definedName>
    <definedName name="Excel_BuiltIn_Print_Area_1_1">#REF!</definedName>
    <definedName name="Excel_BuiltIn_Print_Area_1_1_1">"$#REF!.$#REF!$#REF!:$#REF!$#REF!"</definedName>
    <definedName name="Excel_BuiltIn_Print_Area_1_1_1_1">"$#REF!.$#REF!$#REF!:$#REF!$#REF!"</definedName>
    <definedName name="Excel_BuiltIn_Print_Area_1_1_1_1_1">"$#REF!.$A$1:$K$41"</definedName>
    <definedName name="Excel_BuiltIn_Print_Area_10" localSheetId="20">#REF!</definedName>
    <definedName name="Excel_BuiltIn_Print_Area_10" localSheetId="6">#REF!</definedName>
    <definedName name="Excel_BuiltIn_Print_Area_10" localSheetId="5">#REF!</definedName>
    <definedName name="Excel_BuiltIn_Print_Area_10" localSheetId="18">#REF!</definedName>
    <definedName name="Excel_BuiltIn_Print_Area_10">#REF!</definedName>
    <definedName name="Excel_BuiltIn_Print_Area_10_1" localSheetId="20">#REF!</definedName>
    <definedName name="Excel_BuiltIn_Print_Area_10_1" localSheetId="6">#REF!</definedName>
    <definedName name="Excel_BuiltIn_Print_Area_10_1" localSheetId="5">#REF!</definedName>
    <definedName name="Excel_BuiltIn_Print_Area_10_1" localSheetId="18">#REF!</definedName>
    <definedName name="Excel_BuiltIn_Print_Area_10_1">#REF!</definedName>
    <definedName name="Excel_BuiltIn_Print_Area_10_1_1">"$#REF!.$A$1:$K$71"</definedName>
    <definedName name="Excel_BuiltIn_Print_Area_10_1_1_1">"$#REF!.$#REF!$#REF!:$#REF!$#REF!"</definedName>
    <definedName name="Excel_BuiltIn_Print_Area_10_1_1_1_1">"$#REF!.$A$1:$K$41"</definedName>
    <definedName name="Excel_BuiltIn_Print_Area_10_1_1_1_1_1">"$#REF!.$A$1:$K$41"</definedName>
    <definedName name="Excel_BuiltIn_Print_Area_11" localSheetId="20">#REF!</definedName>
    <definedName name="Excel_BuiltIn_Print_Area_11" localSheetId="6">#REF!</definedName>
    <definedName name="Excel_BuiltIn_Print_Area_11" localSheetId="5">#REF!</definedName>
    <definedName name="Excel_BuiltIn_Print_Area_11" localSheetId="18">#REF!</definedName>
    <definedName name="Excel_BuiltIn_Print_Area_11">#REF!</definedName>
    <definedName name="Excel_BuiltIn_Print_Area_11_1" localSheetId="20">#REF!</definedName>
    <definedName name="Excel_BuiltIn_Print_Area_11_1" localSheetId="6">#REF!</definedName>
    <definedName name="Excel_BuiltIn_Print_Area_11_1" localSheetId="5">#REF!</definedName>
    <definedName name="Excel_BuiltIn_Print_Area_11_1" localSheetId="18">#REF!</definedName>
    <definedName name="Excel_BuiltIn_Print_Area_11_1">#REF!</definedName>
    <definedName name="Excel_BuiltIn_Print_Area_11_1_1" localSheetId="20">#REF!</definedName>
    <definedName name="Excel_BuiltIn_Print_Area_11_1_1" localSheetId="6">#REF!</definedName>
    <definedName name="Excel_BuiltIn_Print_Area_11_1_1" localSheetId="5">#REF!</definedName>
    <definedName name="Excel_BuiltIn_Print_Area_11_1_1" localSheetId="18">#REF!</definedName>
    <definedName name="Excel_BuiltIn_Print_Area_11_1_1">#REF!</definedName>
    <definedName name="Excel_BuiltIn_Print_Area_11_1_1_1">"$#REF!.$A$1:$K$71"</definedName>
    <definedName name="Excel_BuiltIn_Print_Area_11_1_1_1_1">"$#REF!.$#REF!$#REF!:$#REF!$#REF!"</definedName>
    <definedName name="Excel_BuiltIn_Print_Area_12" localSheetId="20">#REF!</definedName>
    <definedName name="Excel_BuiltIn_Print_Area_12" localSheetId="6">#REF!</definedName>
    <definedName name="Excel_BuiltIn_Print_Area_12" localSheetId="5">#REF!</definedName>
    <definedName name="Excel_BuiltIn_Print_Area_12" localSheetId="18">#REF!</definedName>
    <definedName name="Excel_BuiltIn_Print_Area_12">#REF!</definedName>
    <definedName name="Excel_BuiltIn_Print_Area_12_1" localSheetId="20">#REF!</definedName>
    <definedName name="Excel_BuiltIn_Print_Area_12_1" localSheetId="6">#REF!</definedName>
    <definedName name="Excel_BuiltIn_Print_Area_12_1" localSheetId="5">#REF!</definedName>
    <definedName name="Excel_BuiltIn_Print_Area_12_1" localSheetId="18">#REF!</definedName>
    <definedName name="Excel_BuiltIn_Print_Area_12_1">#REF!</definedName>
    <definedName name="Excel_BuiltIn_Print_Area_12_1_1">"$#REF!.$A$1:$K$41"</definedName>
    <definedName name="Excel_BuiltIn_Print_Area_13" localSheetId="20">#REF!</definedName>
    <definedName name="Excel_BuiltIn_Print_Area_13" localSheetId="6">#REF!</definedName>
    <definedName name="Excel_BuiltIn_Print_Area_13" localSheetId="5">#REF!</definedName>
    <definedName name="Excel_BuiltIn_Print_Area_13" localSheetId="18">#REF!</definedName>
    <definedName name="Excel_BuiltIn_Print_Area_13">#REF!</definedName>
    <definedName name="Excel_BuiltIn_Print_Area_13_1" localSheetId="20">#REF!</definedName>
    <definedName name="Excel_BuiltIn_Print_Area_13_1" localSheetId="6">#REF!</definedName>
    <definedName name="Excel_BuiltIn_Print_Area_13_1" localSheetId="5">#REF!</definedName>
    <definedName name="Excel_BuiltIn_Print_Area_13_1" localSheetId="18">#REF!</definedName>
    <definedName name="Excel_BuiltIn_Print_Area_13_1">#REF!</definedName>
    <definedName name="Excel_BuiltIn_Print_Area_14" localSheetId="20">#REF!</definedName>
    <definedName name="Excel_BuiltIn_Print_Area_14" localSheetId="6">#REF!</definedName>
    <definedName name="Excel_BuiltIn_Print_Area_14" localSheetId="5">#REF!</definedName>
    <definedName name="Excel_BuiltIn_Print_Area_14" localSheetId="18">#REF!</definedName>
    <definedName name="Excel_BuiltIn_Print_Area_14">#REF!</definedName>
    <definedName name="Excel_BuiltIn_Print_Area_14_1">"$#REF!.$A$1:$V$41"</definedName>
    <definedName name="Excel_BuiltIn_Print_Area_15" localSheetId="20">#REF!</definedName>
    <definedName name="Excel_BuiltIn_Print_Area_15" localSheetId="6">#REF!</definedName>
    <definedName name="Excel_BuiltIn_Print_Area_15" localSheetId="5">#REF!</definedName>
    <definedName name="Excel_BuiltIn_Print_Area_15" localSheetId="18">#REF!</definedName>
    <definedName name="Excel_BuiltIn_Print_Area_15">#REF!</definedName>
    <definedName name="Excel_BuiltIn_Print_Area_16" localSheetId="20">#REF!</definedName>
    <definedName name="Excel_BuiltIn_Print_Area_16" localSheetId="6">#REF!</definedName>
    <definedName name="Excel_BuiltIn_Print_Area_16" localSheetId="5">#REF!</definedName>
    <definedName name="Excel_BuiltIn_Print_Area_16" localSheetId="18">#REF!</definedName>
    <definedName name="Excel_BuiltIn_Print_Area_16">#REF!</definedName>
    <definedName name="Excel_BuiltIn_Print_Area_17" localSheetId="20">#REF!</definedName>
    <definedName name="Excel_BuiltIn_Print_Area_17" localSheetId="6">#REF!</definedName>
    <definedName name="Excel_BuiltIn_Print_Area_17" localSheetId="5">#REF!</definedName>
    <definedName name="Excel_BuiltIn_Print_Area_17" localSheetId="18">#REF!</definedName>
    <definedName name="Excel_BuiltIn_Print_Area_17">#REF!</definedName>
    <definedName name="Excel_BuiltIn_Print_Area_18" localSheetId="20">#REF!</definedName>
    <definedName name="Excel_BuiltIn_Print_Area_18" localSheetId="6">#REF!</definedName>
    <definedName name="Excel_BuiltIn_Print_Area_18" localSheetId="5">#REF!</definedName>
    <definedName name="Excel_BuiltIn_Print_Area_18" localSheetId="18">#REF!</definedName>
    <definedName name="Excel_BuiltIn_Print_Area_18">#REF!</definedName>
    <definedName name="Excel_BuiltIn_Print_Area_19" localSheetId="20">#REF!</definedName>
    <definedName name="Excel_BuiltIn_Print_Area_19" localSheetId="6">#REF!</definedName>
    <definedName name="Excel_BuiltIn_Print_Area_19" localSheetId="5">#REF!</definedName>
    <definedName name="Excel_BuiltIn_Print_Area_19" localSheetId="18">#REF!</definedName>
    <definedName name="Excel_BuiltIn_Print_Area_19">#REF!</definedName>
    <definedName name="Excel_BuiltIn_Print_Area_2" localSheetId="20">#REF!</definedName>
    <definedName name="Excel_BuiltIn_Print_Area_2" localSheetId="6">#REF!</definedName>
    <definedName name="Excel_BuiltIn_Print_Area_2" localSheetId="5">#REF!</definedName>
    <definedName name="Excel_BuiltIn_Print_Area_2" localSheetId="18">#REF!</definedName>
    <definedName name="Excel_BuiltIn_Print_Area_2">#REF!</definedName>
    <definedName name="Excel_BuiltIn_Print_Area_2_1" localSheetId="20">#REF!</definedName>
    <definedName name="Excel_BuiltIn_Print_Area_2_1" localSheetId="6">#REF!</definedName>
    <definedName name="Excel_BuiltIn_Print_Area_2_1" localSheetId="5">#REF!</definedName>
    <definedName name="Excel_BuiltIn_Print_Area_2_1" localSheetId="18">#REF!</definedName>
    <definedName name="Excel_BuiltIn_Print_Area_2_1">#REF!</definedName>
    <definedName name="Excel_BuiltIn_Print_Area_2_1_1" localSheetId="20">#REF!</definedName>
    <definedName name="Excel_BuiltIn_Print_Area_2_1_1" localSheetId="6">#REF!</definedName>
    <definedName name="Excel_BuiltIn_Print_Area_2_1_1" localSheetId="5">#REF!</definedName>
    <definedName name="Excel_BuiltIn_Print_Area_2_1_1" localSheetId="18">#REF!</definedName>
    <definedName name="Excel_BuiltIn_Print_Area_2_1_1">#REF!</definedName>
    <definedName name="Excel_BuiltIn_Print_Area_2_1_1_1">"$#REF!.$A$1:$K$41"</definedName>
    <definedName name="Excel_BuiltIn_Print_Area_2_1_1_1_1">"$#REF!.$A$1:$K$41"</definedName>
    <definedName name="Excel_BuiltIn_Print_Area_20" localSheetId="20">#REF!</definedName>
    <definedName name="Excel_BuiltIn_Print_Area_20" localSheetId="6">#REF!</definedName>
    <definedName name="Excel_BuiltIn_Print_Area_20" localSheetId="5">#REF!</definedName>
    <definedName name="Excel_BuiltIn_Print_Area_20" localSheetId="18">#REF!</definedName>
    <definedName name="Excel_BuiltIn_Print_Area_20">#REF!</definedName>
    <definedName name="Excel_BuiltIn_Print_Area_21" localSheetId="20">#REF!</definedName>
    <definedName name="Excel_BuiltIn_Print_Area_21" localSheetId="6">#REF!</definedName>
    <definedName name="Excel_BuiltIn_Print_Area_21" localSheetId="5">#REF!</definedName>
    <definedName name="Excel_BuiltIn_Print_Area_21" localSheetId="18">#REF!</definedName>
    <definedName name="Excel_BuiltIn_Print_Area_21">#REF!</definedName>
    <definedName name="Excel_BuiltIn_Print_Area_22" localSheetId="20">#REF!</definedName>
    <definedName name="Excel_BuiltIn_Print_Area_22" localSheetId="6">#REF!</definedName>
    <definedName name="Excel_BuiltIn_Print_Area_22" localSheetId="5">#REF!</definedName>
    <definedName name="Excel_BuiltIn_Print_Area_22" localSheetId="18">#REF!</definedName>
    <definedName name="Excel_BuiltIn_Print_Area_22">#REF!</definedName>
    <definedName name="Excel_BuiltIn_Print_Area_23" localSheetId="20">#REF!</definedName>
    <definedName name="Excel_BuiltIn_Print_Area_23" localSheetId="6">#REF!</definedName>
    <definedName name="Excel_BuiltIn_Print_Area_23" localSheetId="5">#REF!</definedName>
    <definedName name="Excel_BuiltIn_Print_Area_23" localSheetId="18">#REF!</definedName>
    <definedName name="Excel_BuiltIn_Print_Area_23">#REF!</definedName>
    <definedName name="Excel_BuiltIn_Print_Area_24" localSheetId="20">#REF!</definedName>
    <definedName name="Excel_BuiltIn_Print_Area_24" localSheetId="6">#REF!</definedName>
    <definedName name="Excel_BuiltIn_Print_Area_24" localSheetId="5">#REF!</definedName>
    <definedName name="Excel_BuiltIn_Print_Area_24" localSheetId="18">#REF!</definedName>
    <definedName name="Excel_BuiltIn_Print_Area_24">#REF!</definedName>
    <definedName name="Excel_BuiltIn_Print_Area_25" localSheetId="20">#REF!</definedName>
    <definedName name="Excel_BuiltIn_Print_Area_25" localSheetId="6">#REF!</definedName>
    <definedName name="Excel_BuiltIn_Print_Area_25" localSheetId="5">#REF!</definedName>
    <definedName name="Excel_BuiltIn_Print_Area_25" localSheetId="18">#REF!</definedName>
    <definedName name="Excel_BuiltIn_Print_Area_25">#REF!</definedName>
    <definedName name="Excel_BuiltIn_Print_Area_26" localSheetId="20">#REF!</definedName>
    <definedName name="Excel_BuiltIn_Print_Area_26" localSheetId="6">#REF!</definedName>
    <definedName name="Excel_BuiltIn_Print_Area_26" localSheetId="5">#REF!</definedName>
    <definedName name="Excel_BuiltIn_Print_Area_26" localSheetId="18">#REF!</definedName>
    <definedName name="Excel_BuiltIn_Print_Area_26">#REF!</definedName>
    <definedName name="Excel_BuiltIn_Print_Area_27" localSheetId="20">#REF!</definedName>
    <definedName name="Excel_BuiltIn_Print_Area_27" localSheetId="6">#REF!</definedName>
    <definedName name="Excel_BuiltIn_Print_Area_27" localSheetId="5">#REF!</definedName>
    <definedName name="Excel_BuiltIn_Print_Area_27" localSheetId="18">#REF!</definedName>
    <definedName name="Excel_BuiltIn_Print_Area_27">#REF!</definedName>
    <definedName name="Excel_BuiltIn_Print_Area_28" localSheetId="20">#REF!</definedName>
    <definedName name="Excel_BuiltIn_Print_Area_28" localSheetId="6">#REF!</definedName>
    <definedName name="Excel_BuiltIn_Print_Area_28" localSheetId="5">#REF!</definedName>
    <definedName name="Excel_BuiltIn_Print_Area_28" localSheetId="18">#REF!</definedName>
    <definedName name="Excel_BuiltIn_Print_Area_28">#REF!</definedName>
    <definedName name="Excel_BuiltIn_Print_Area_29" localSheetId="20">#REF!</definedName>
    <definedName name="Excel_BuiltIn_Print_Area_29" localSheetId="6">#REF!</definedName>
    <definedName name="Excel_BuiltIn_Print_Area_29" localSheetId="5">#REF!</definedName>
    <definedName name="Excel_BuiltIn_Print_Area_29" localSheetId="18">#REF!</definedName>
    <definedName name="Excel_BuiltIn_Print_Area_29">#REF!</definedName>
    <definedName name="Excel_BuiltIn_Print_Area_3" localSheetId="20">#REF!</definedName>
    <definedName name="Excel_BuiltIn_Print_Area_3" localSheetId="6">#REF!</definedName>
    <definedName name="Excel_BuiltIn_Print_Area_3" localSheetId="5">#REF!</definedName>
    <definedName name="Excel_BuiltIn_Print_Area_3" localSheetId="18">#REF!</definedName>
    <definedName name="Excel_BuiltIn_Print_Area_3">#REF!</definedName>
    <definedName name="Excel_BuiltIn_Print_Area_3_1" localSheetId="20">#REF!</definedName>
    <definedName name="Excel_BuiltIn_Print_Area_3_1" localSheetId="6">#REF!</definedName>
    <definedName name="Excel_BuiltIn_Print_Area_3_1" localSheetId="5">#REF!</definedName>
    <definedName name="Excel_BuiltIn_Print_Area_3_1" localSheetId="18">#REF!</definedName>
    <definedName name="Excel_BuiltIn_Print_Area_3_1">#REF!</definedName>
    <definedName name="Excel_BuiltIn_Print_Area_3_1_1" localSheetId="20">#REF!</definedName>
    <definedName name="Excel_BuiltIn_Print_Area_3_1_1" localSheetId="6">#REF!</definedName>
    <definedName name="Excel_BuiltIn_Print_Area_3_1_1" localSheetId="5">#REF!</definedName>
    <definedName name="Excel_BuiltIn_Print_Area_3_1_1" localSheetId="18">#REF!</definedName>
    <definedName name="Excel_BuiltIn_Print_Area_3_1_1">#REF!</definedName>
    <definedName name="Excel_BuiltIn_Print_Area_3_1_1_1">"$#REF!.$A$1:$K$71"</definedName>
    <definedName name="Excel_BuiltIn_Print_Area_3_1_1_1_1">"$#REF!.$#REF!$#REF!:$#REF!$#REF!"</definedName>
    <definedName name="Excel_BuiltIn_Print_Area_3_1_1_1_1_1">"$#REF!.$#REF!$#REF!:$#REF!$#REF!"</definedName>
    <definedName name="Excel_BuiltIn_Print_Area_3_1_1_1_1_1_1">"$#REF!.$A$1:$K$41"</definedName>
    <definedName name="Excel_BuiltIn_Print_Area_3_1_1_1_1_1_1_1">"$#REF!.$A$1:$K$41"</definedName>
    <definedName name="Excel_BuiltIn_Print_Area_30" localSheetId="20">#REF!</definedName>
    <definedName name="Excel_BuiltIn_Print_Area_30" localSheetId="6">#REF!</definedName>
    <definedName name="Excel_BuiltIn_Print_Area_30" localSheetId="5">#REF!</definedName>
    <definedName name="Excel_BuiltIn_Print_Area_30" localSheetId="18">#REF!</definedName>
    <definedName name="Excel_BuiltIn_Print_Area_30">#REF!</definedName>
    <definedName name="Excel_BuiltIn_Print_Area_31" localSheetId="20">#REF!</definedName>
    <definedName name="Excel_BuiltIn_Print_Area_31" localSheetId="6">#REF!</definedName>
    <definedName name="Excel_BuiltIn_Print_Area_31" localSheetId="5">#REF!</definedName>
    <definedName name="Excel_BuiltIn_Print_Area_31" localSheetId="18">#REF!</definedName>
    <definedName name="Excel_BuiltIn_Print_Area_31">#REF!</definedName>
    <definedName name="Excel_BuiltIn_Print_Area_32" localSheetId="20">#REF!</definedName>
    <definedName name="Excel_BuiltIn_Print_Area_32" localSheetId="6">#REF!</definedName>
    <definedName name="Excel_BuiltIn_Print_Area_32" localSheetId="5">#REF!</definedName>
    <definedName name="Excel_BuiltIn_Print_Area_32" localSheetId="18">#REF!</definedName>
    <definedName name="Excel_BuiltIn_Print_Area_32">#REF!</definedName>
    <definedName name="Excel_BuiltIn_Print_Area_33" localSheetId="20">#REF!</definedName>
    <definedName name="Excel_BuiltIn_Print_Area_33" localSheetId="6">#REF!</definedName>
    <definedName name="Excel_BuiltIn_Print_Area_33" localSheetId="5">#REF!</definedName>
    <definedName name="Excel_BuiltIn_Print_Area_33" localSheetId="18">#REF!</definedName>
    <definedName name="Excel_BuiltIn_Print_Area_33">#REF!</definedName>
    <definedName name="Excel_BuiltIn_Print_Area_34" localSheetId="20">#REF!</definedName>
    <definedName name="Excel_BuiltIn_Print_Area_34" localSheetId="6">#REF!</definedName>
    <definedName name="Excel_BuiltIn_Print_Area_34" localSheetId="5">#REF!</definedName>
    <definedName name="Excel_BuiltIn_Print_Area_34" localSheetId="18">#REF!</definedName>
    <definedName name="Excel_BuiltIn_Print_Area_34">#REF!</definedName>
    <definedName name="Excel_BuiltIn_Print_Area_35" localSheetId="20">#REF!</definedName>
    <definedName name="Excel_BuiltIn_Print_Area_35" localSheetId="6">#REF!</definedName>
    <definedName name="Excel_BuiltIn_Print_Area_35" localSheetId="5">#REF!</definedName>
    <definedName name="Excel_BuiltIn_Print_Area_35" localSheetId="18">#REF!</definedName>
    <definedName name="Excel_BuiltIn_Print_Area_35">#REF!</definedName>
    <definedName name="Excel_BuiltIn_Print_Area_36" localSheetId="20">#REF!</definedName>
    <definedName name="Excel_BuiltIn_Print_Area_36" localSheetId="6">#REF!</definedName>
    <definedName name="Excel_BuiltIn_Print_Area_36" localSheetId="5">#REF!</definedName>
    <definedName name="Excel_BuiltIn_Print_Area_36" localSheetId="18">#REF!</definedName>
    <definedName name="Excel_BuiltIn_Print_Area_36">#REF!</definedName>
    <definedName name="Excel_BuiltIn_Print_Area_37" localSheetId="20">#REF!</definedName>
    <definedName name="Excel_BuiltIn_Print_Area_37" localSheetId="6">#REF!</definedName>
    <definedName name="Excel_BuiltIn_Print_Area_37" localSheetId="5">#REF!</definedName>
    <definedName name="Excel_BuiltIn_Print_Area_37" localSheetId="18">#REF!</definedName>
    <definedName name="Excel_BuiltIn_Print_Area_37">#REF!</definedName>
    <definedName name="Excel_BuiltIn_Print_Area_38" localSheetId="20">#REF!</definedName>
    <definedName name="Excel_BuiltIn_Print_Area_38" localSheetId="6">#REF!</definedName>
    <definedName name="Excel_BuiltIn_Print_Area_38" localSheetId="5">#REF!</definedName>
    <definedName name="Excel_BuiltIn_Print_Area_38" localSheetId="18">#REF!</definedName>
    <definedName name="Excel_BuiltIn_Print_Area_38">#REF!</definedName>
    <definedName name="Excel_BuiltIn_Print_Area_39" localSheetId="20">#REF!</definedName>
    <definedName name="Excel_BuiltIn_Print_Area_39" localSheetId="6">#REF!</definedName>
    <definedName name="Excel_BuiltIn_Print_Area_39" localSheetId="5">#REF!</definedName>
    <definedName name="Excel_BuiltIn_Print_Area_39" localSheetId="18">#REF!</definedName>
    <definedName name="Excel_BuiltIn_Print_Area_39">#REF!</definedName>
    <definedName name="Excel_BuiltIn_Print_Area_4" localSheetId="20">#REF!</definedName>
    <definedName name="Excel_BuiltIn_Print_Area_4" localSheetId="6">#REF!</definedName>
    <definedName name="Excel_BuiltIn_Print_Area_4" localSheetId="5">#REF!</definedName>
    <definedName name="Excel_BuiltIn_Print_Area_4" localSheetId="18">#REF!</definedName>
    <definedName name="Excel_BuiltIn_Print_Area_4">#REF!</definedName>
    <definedName name="Excel_BuiltIn_Print_Area_4_1" localSheetId="20">#REF!</definedName>
    <definedName name="Excel_BuiltIn_Print_Area_4_1" localSheetId="6">#REF!</definedName>
    <definedName name="Excel_BuiltIn_Print_Area_4_1" localSheetId="5">#REF!</definedName>
    <definedName name="Excel_BuiltIn_Print_Area_4_1" localSheetId="18">#REF!</definedName>
    <definedName name="Excel_BuiltIn_Print_Area_4_1">#REF!</definedName>
    <definedName name="Excel_BuiltIn_Print_Area_4_1_1" localSheetId="20">#REF!</definedName>
    <definedName name="Excel_BuiltIn_Print_Area_4_1_1" localSheetId="6">#REF!</definedName>
    <definedName name="Excel_BuiltIn_Print_Area_4_1_1" localSheetId="5">#REF!</definedName>
    <definedName name="Excel_BuiltIn_Print_Area_4_1_1" localSheetId="18">#REF!</definedName>
    <definedName name="Excel_BuiltIn_Print_Area_4_1_1">#REF!</definedName>
    <definedName name="Excel_BuiltIn_Print_Area_4_1_1_1">"$#REF!.$A$1:$K$71"</definedName>
    <definedName name="Excel_BuiltIn_Print_Area_4_1_1_1_1">"$#REF!.$#REF!$#REF!:$#REF!$#REF!"</definedName>
    <definedName name="Excel_BuiltIn_Print_Area_4_1_1_1_1_1">"$#REF!.$#REF!$#REF!:$#REF!$#REF!"</definedName>
    <definedName name="Excel_BuiltIn_Print_Area_4_1_1_1_1_1_1">"$#REF!.$A$1:$K$41"</definedName>
    <definedName name="Excel_BuiltIn_Print_Area_40" localSheetId="20">#REF!</definedName>
    <definedName name="Excel_BuiltIn_Print_Area_40" localSheetId="6">#REF!</definedName>
    <definedName name="Excel_BuiltIn_Print_Area_40" localSheetId="5">#REF!</definedName>
    <definedName name="Excel_BuiltIn_Print_Area_40" localSheetId="18">#REF!</definedName>
    <definedName name="Excel_BuiltIn_Print_Area_40">#REF!</definedName>
    <definedName name="Excel_BuiltIn_Print_Area_41" localSheetId="20">#REF!</definedName>
    <definedName name="Excel_BuiltIn_Print_Area_41" localSheetId="6">#REF!</definedName>
    <definedName name="Excel_BuiltIn_Print_Area_41" localSheetId="5">#REF!</definedName>
    <definedName name="Excel_BuiltIn_Print_Area_41" localSheetId="18">#REF!</definedName>
    <definedName name="Excel_BuiltIn_Print_Area_41">#REF!</definedName>
    <definedName name="Excel_BuiltIn_Print_Area_42" localSheetId="20">#REF!</definedName>
    <definedName name="Excel_BuiltIn_Print_Area_42" localSheetId="6">#REF!</definedName>
    <definedName name="Excel_BuiltIn_Print_Area_42" localSheetId="5">#REF!</definedName>
    <definedName name="Excel_BuiltIn_Print_Area_42" localSheetId="18">#REF!</definedName>
    <definedName name="Excel_BuiltIn_Print_Area_42">#REF!</definedName>
    <definedName name="Excel_BuiltIn_Print_Area_5" localSheetId="20">#REF!</definedName>
    <definedName name="Excel_BuiltIn_Print_Area_5" localSheetId="6">#REF!</definedName>
    <definedName name="Excel_BuiltIn_Print_Area_5" localSheetId="5">#REF!</definedName>
    <definedName name="Excel_BuiltIn_Print_Area_5" localSheetId="18">#REF!</definedName>
    <definedName name="Excel_BuiltIn_Print_Area_5">#REF!</definedName>
    <definedName name="Excel_BuiltIn_Print_Area_5_1" localSheetId="20">#REF!</definedName>
    <definedName name="Excel_BuiltIn_Print_Area_5_1" localSheetId="6">#REF!</definedName>
    <definedName name="Excel_BuiltIn_Print_Area_5_1" localSheetId="5">#REF!</definedName>
    <definedName name="Excel_BuiltIn_Print_Area_5_1" localSheetId="18">#REF!</definedName>
    <definedName name="Excel_BuiltIn_Print_Area_5_1">#REF!</definedName>
    <definedName name="Excel_BuiltIn_Print_Area_5_1_1" localSheetId="20">#REF!</definedName>
    <definedName name="Excel_BuiltIn_Print_Area_5_1_1" localSheetId="6">#REF!</definedName>
    <definedName name="Excel_BuiltIn_Print_Area_5_1_1" localSheetId="5">#REF!</definedName>
    <definedName name="Excel_BuiltIn_Print_Area_5_1_1" localSheetId="18">#REF!</definedName>
    <definedName name="Excel_BuiltIn_Print_Area_5_1_1">#REF!</definedName>
    <definedName name="Excel_BuiltIn_Print_Area_5_1_1_1" localSheetId="20">#REF!</definedName>
    <definedName name="Excel_BuiltIn_Print_Area_5_1_1_1" localSheetId="6">#REF!</definedName>
    <definedName name="Excel_BuiltIn_Print_Area_5_1_1_1" localSheetId="5">#REF!</definedName>
    <definedName name="Excel_BuiltIn_Print_Area_5_1_1_1" localSheetId="18">#REF!</definedName>
    <definedName name="Excel_BuiltIn_Print_Area_5_1_1_1">#REF!</definedName>
    <definedName name="Excel_BuiltIn_Print_Area_5_1_1_1_1">"$#REF!.$A$1:$K$71"</definedName>
    <definedName name="Excel_BuiltIn_Print_Area_5_1_1_1_1_1">"$#REF!.$#REF!$#REF!:$#REF!$#REF!"</definedName>
    <definedName name="Excel_BuiltIn_Print_Area_5_1_1_1_1_1_1">"$#REF!.$#REF!$#REF!:$#REF!$#REF!"</definedName>
    <definedName name="Excel_BuiltIn_Print_Area_5_1_1_1_1_1_1_1">"$#REF!.$A$1:$K$41"</definedName>
    <definedName name="Excel_BuiltIn_Print_Area_5_1_1_1_1_1_1_1_1">"$#REF!.$A$1:$K$41"</definedName>
    <definedName name="Excel_BuiltIn_Print_Area_50" localSheetId="20">#REF!</definedName>
    <definedName name="Excel_BuiltIn_Print_Area_50" localSheetId="6">#REF!</definedName>
    <definedName name="Excel_BuiltIn_Print_Area_50" localSheetId="5">#REF!</definedName>
    <definedName name="Excel_BuiltIn_Print_Area_50" localSheetId="18">#REF!</definedName>
    <definedName name="Excel_BuiltIn_Print_Area_50">#REF!</definedName>
    <definedName name="Excel_BuiltIn_Print_Area_51" localSheetId="20">#REF!</definedName>
    <definedName name="Excel_BuiltIn_Print_Area_51" localSheetId="6">#REF!</definedName>
    <definedName name="Excel_BuiltIn_Print_Area_51" localSheetId="5">#REF!</definedName>
    <definedName name="Excel_BuiltIn_Print_Area_51" localSheetId="18">#REF!</definedName>
    <definedName name="Excel_BuiltIn_Print_Area_51">#REF!</definedName>
    <definedName name="Excel_BuiltIn_Print_Area_6" localSheetId="20">#REF!</definedName>
    <definedName name="Excel_BuiltIn_Print_Area_6" localSheetId="6">#REF!</definedName>
    <definedName name="Excel_BuiltIn_Print_Area_6" localSheetId="5">#REF!</definedName>
    <definedName name="Excel_BuiltIn_Print_Area_6" localSheetId="18">#REF!</definedName>
    <definedName name="Excel_BuiltIn_Print_Area_6">#REF!</definedName>
    <definedName name="Excel_BuiltIn_Print_Area_6_1" localSheetId="20">#REF!</definedName>
    <definedName name="Excel_BuiltIn_Print_Area_6_1" localSheetId="6">#REF!</definedName>
    <definedName name="Excel_BuiltIn_Print_Area_6_1" localSheetId="5">#REF!</definedName>
    <definedName name="Excel_BuiltIn_Print_Area_6_1" localSheetId="18">#REF!</definedName>
    <definedName name="Excel_BuiltIn_Print_Area_6_1">#REF!</definedName>
    <definedName name="Excel_BuiltIn_Print_Area_6_1_1" localSheetId="20">#REF!</definedName>
    <definedName name="Excel_BuiltIn_Print_Area_6_1_1" localSheetId="6">#REF!</definedName>
    <definedName name="Excel_BuiltIn_Print_Area_6_1_1" localSheetId="5">#REF!</definedName>
    <definedName name="Excel_BuiltIn_Print_Area_6_1_1" localSheetId="18">#REF!</definedName>
    <definedName name="Excel_BuiltIn_Print_Area_6_1_1">#REF!</definedName>
    <definedName name="Excel_BuiltIn_Print_Area_6_1_1_1" localSheetId="20">#REF!</definedName>
    <definedName name="Excel_BuiltIn_Print_Area_6_1_1_1" localSheetId="6">#REF!</definedName>
    <definedName name="Excel_BuiltIn_Print_Area_6_1_1_1" localSheetId="5">#REF!</definedName>
    <definedName name="Excel_BuiltIn_Print_Area_6_1_1_1" localSheetId="18">#REF!</definedName>
    <definedName name="Excel_BuiltIn_Print_Area_6_1_1_1">#REF!</definedName>
    <definedName name="Excel_BuiltIn_Print_Area_6_1_1_1_1">"$#REF!.$A$1:$K$71"</definedName>
    <definedName name="Excel_BuiltIn_Print_Area_6_1_1_1_1_1">"$#REF!.$#REF!$#REF!:$#REF!$#REF!"</definedName>
    <definedName name="Excel_BuiltIn_Print_Area_6_1_1_1_1_1_1">"$#REF!.$A$1:$K$41"</definedName>
    <definedName name="Excel_BuiltIn_Print_Area_6_1_1_1_1_1_1_1">"$#REF!.$A$1:$K$41"</definedName>
    <definedName name="Excel_BuiltIn_Print_Area_7" localSheetId="20">#REF!</definedName>
    <definedName name="Excel_BuiltIn_Print_Area_7" localSheetId="6">#REF!</definedName>
    <definedName name="Excel_BuiltIn_Print_Area_7" localSheetId="5">#REF!</definedName>
    <definedName name="Excel_BuiltIn_Print_Area_7" localSheetId="18">#REF!</definedName>
    <definedName name="Excel_BuiltIn_Print_Area_7">#REF!</definedName>
    <definedName name="Excel_BuiltIn_Print_Area_7_1" localSheetId="20">#REF!</definedName>
    <definedName name="Excel_BuiltIn_Print_Area_7_1" localSheetId="6">#REF!</definedName>
    <definedName name="Excel_BuiltIn_Print_Area_7_1" localSheetId="5">#REF!</definedName>
    <definedName name="Excel_BuiltIn_Print_Area_7_1" localSheetId="18">#REF!</definedName>
    <definedName name="Excel_BuiltIn_Print_Area_7_1">#REF!</definedName>
    <definedName name="Excel_BuiltIn_Print_Area_7_1_1" localSheetId="20">#REF!</definedName>
    <definedName name="Excel_BuiltIn_Print_Area_7_1_1" localSheetId="6">#REF!</definedName>
    <definedName name="Excel_BuiltIn_Print_Area_7_1_1" localSheetId="5">#REF!</definedName>
    <definedName name="Excel_BuiltIn_Print_Area_7_1_1" localSheetId="18">#REF!</definedName>
    <definedName name="Excel_BuiltIn_Print_Area_7_1_1">#REF!</definedName>
    <definedName name="Excel_BuiltIn_Print_Area_7_1_1_1">"$#REF!.$A$1:$K$71"</definedName>
    <definedName name="Excel_BuiltIn_Print_Area_7_1_1_1_1">"$#REF!.$#REF!$#REF!:$#REF!$#REF!"</definedName>
    <definedName name="Excel_BuiltIn_Print_Area_7_1_1_1_1_1">"$#REF!.$A$1:$K$41"</definedName>
    <definedName name="Excel_BuiltIn_Print_Area_7_1_1_1_1_1_1">"$#REF!.$A$1:$K$41"</definedName>
    <definedName name="Excel_BuiltIn_Print_Area_8" localSheetId="20">#REF!</definedName>
    <definedName name="Excel_BuiltIn_Print_Area_8" localSheetId="6">#REF!</definedName>
    <definedName name="Excel_BuiltIn_Print_Area_8" localSheetId="5">#REF!</definedName>
    <definedName name="Excel_BuiltIn_Print_Area_8" localSheetId="18">#REF!</definedName>
    <definedName name="Excel_BuiltIn_Print_Area_8">#REF!</definedName>
    <definedName name="Excel_BuiltIn_Print_Area_8_1" localSheetId="20">#REF!</definedName>
    <definedName name="Excel_BuiltIn_Print_Area_8_1" localSheetId="6">#REF!</definedName>
    <definedName name="Excel_BuiltIn_Print_Area_8_1" localSheetId="5">#REF!</definedName>
    <definedName name="Excel_BuiltIn_Print_Area_8_1" localSheetId="18">#REF!</definedName>
    <definedName name="Excel_BuiltIn_Print_Area_8_1">#REF!</definedName>
    <definedName name="Excel_BuiltIn_Print_Area_8_1_1" localSheetId="20">#REF!</definedName>
    <definedName name="Excel_BuiltIn_Print_Area_8_1_1" localSheetId="6">#REF!</definedName>
    <definedName name="Excel_BuiltIn_Print_Area_8_1_1" localSheetId="5">#REF!</definedName>
    <definedName name="Excel_BuiltIn_Print_Area_8_1_1" localSheetId="18">#REF!</definedName>
    <definedName name="Excel_BuiltIn_Print_Area_8_1_1">#REF!</definedName>
    <definedName name="Excel_BuiltIn_Print_Area_8_1_1_1">"$#REF!.$A$1:$K$71"</definedName>
    <definedName name="Excel_BuiltIn_Print_Area_8_1_1_1_1">"$#REF!.$#REF!$#REF!:$#REF!$#REF!"</definedName>
    <definedName name="Excel_BuiltIn_Print_Area_8_1_1_1_1_1">"$#REF!.$A$1:$K$41"</definedName>
    <definedName name="Excel_BuiltIn_Print_Area_9" localSheetId="20">#REF!</definedName>
    <definedName name="Excel_BuiltIn_Print_Area_9" localSheetId="6">#REF!</definedName>
    <definedName name="Excel_BuiltIn_Print_Area_9" localSheetId="5">#REF!</definedName>
    <definedName name="Excel_BuiltIn_Print_Area_9" localSheetId="18">#REF!</definedName>
    <definedName name="Excel_BuiltIn_Print_Area_9">#REF!</definedName>
    <definedName name="Excel_BuiltIn_Print_Area_9_1" localSheetId="20">#REF!</definedName>
    <definedName name="Excel_BuiltIn_Print_Area_9_1" localSheetId="6">#REF!</definedName>
    <definedName name="Excel_BuiltIn_Print_Area_9_1" localSheetId="5">#REF!</definedName>
    <definedName name="Excel_BuiltIn_Print_Area_9_1" localSheetId="18">#REF!</definedName>
    <definedName name="Excel_BuiltIn_Print_Area_9_1">#REF!</definedName>
    <definedName name="Excel_BuiltIn_Print_Area_9_1_1" localSheetId="20">#REF!</definedName>
    <definedName name="Excel_BuiltIn_Print_Area_9_1_1" localSheetId="6">#REF!</definedName>
    <definedName name="Excel_BuiltIn_Print_Area_9_1_1" localSheetId="5">#REF!</definedName>
    <definedName name="Excel_BuiltIn_Print_Area_9_1_1" localSheetId="18">#REF!</definedName>
    <definedName name="Excel_BuiltIn_Print_Area_9_1_1">#REF!</definedName>
    <definedName name="Excel_BuiltIn_Print_Area_9_1_1_1">"$#REF!.$A$1:$K$71"</definedName>
    <definedName name="Excel_BuiltIn_Print_Area_9_1_1_1_1">"$#REF!.$#REF!$#REF!:$#REF!$#REF!"</definedName>
    <definedName name="Excel_BuiltIn_Print_Area_9_1_1_1_1_1">"$#REF!.$A$1:$K$41"</definedName>
    <definedName name="Excel_BuiltIn_Print_Titles_1">"$#REF!.$A$1:$AMJ$7"</definedName>
    <definedName name="Excel_BuiltIn_Print_Titles_1_1">"$#REF!.$A$1:$AMJ$6"</definedName>
    <definedName name="Excel_BuiltIn_Print_Titles_10_1">"$#REF!.$A$1:$AMJ$7"</definedName>
    <definedName name="Excel_BuiltIn_Print_Titles_11">"$#REF!.$A$1:$AMJ$7"</definedName>
    <definedName name="Excel_BuiltIn_Print_Titles_12_1">"$#REF!.$A$1:$AMJ$7"</definedName>
    <definedName name="Excel_BuiltIn_Print_Titles_15" localSheetId="20">#REF!</definedName>
    <definedName name="Excel_BuiltIn_Print_Titles_15" localSheetId="6">#REF!</definedName>
    <definedName name="Excel_BuiltIn_Print_Titles_15" localSheetId="5">#REF!</definedName>
    <definedName name="Excel_BuiltIn_Print_Titles_15" localSheetId="18">#REF!</definedName>
    <definedName name="Excel_BuiltIn_Print_Titles_15">#REF!</definedName>
    <definedName name="Excel_BuiltIn_Print_Titles_16" localSheetId="20">#REF!</definedName>
    <definedName name="Excel_BuiltIn_Print_Titles_16" localSheetId="6">#REF!</definedName>
    <definedName name="Excel_BuiltIn_Print_Titles_16" localSheetId="5">#REF!</definedName>
    <definedName name="Excel_BuiltIn_Print_Titles_16" localSheetId="18">#REF!</definedName>
    <definedName name="Excel_BuiltIn_Print_Titles_16">#REF!</definedName>
    <definedName name="Excel_BuiltIn_Print_Titles_2">"$#REF!.$A$1:$AMJ$6"</definedName>
    <definedName name="Excel_BuiltIn_Print_Titles_2_1" localSheetId="20">#REF!</definedName>
    <definedName name="Excel_BuiltIn_Print_Titles_2_1" localSheetId="6">#REF!</definedName>
    <definedName name="Excel_BuiltIn_Print_Titles_2_1" localSheetId="5">#REF!</definedName>
    <definedName name="Excel_BuiltIn_Print_Titles_2_1" localSheetId="18">#REF!</definedName>
    <definedName name="Excel_BuiltIn_Print_Titles_2_1">#REF!</definedName>
    <definedName name="Excel_BuiltIn_Print_Titles_22" localSheetId="20">#REF!</definedName>
    <definedName name="Excel_BuiltIn_Print_Titles_22" localSheetId="6">#REF!</definedName>
    <definedName name="Excel_BuiltIn_Print_Titles_22" localSheetId="5">#REF!</definedName>
    <definedName name="Excel_BuiltIn_Print_Titles_22" localSheetId="18">#REF!</definedName>
    <definedName name="Excel_BuiltIn_Print_Titles_22">#REF!</definedName>
    <definedName name="Excel_BuiltIn_Print_Titles_3" localSheetId="20">#REF!</definedName>
    <definedName name="Excel_BuiltIn_Print_Titles_3" localSheetId="6">#REF!</definedName>
    <definedName name="Excel_BuiltIn_Print_Titles_3" localSheetId="5">#REF!</definedName>
    <definedName name="Excel_BuiltIn_Print_Titles_3" localSheetId="18">#REF!</definedName>
    <definedName name="Excel_BuiltIn_Print_Titles_3">#REF!</definedName>
    <definedName name="Excel_BuiltIn_Print_Titles_3_1">"$#REF!.$A$1:$AMJ$6"</definedName>
    <definedName name="Excel_BuiltIn_Print_Titles_32" localSheetId="20">#REF!</definedName>
    <definedName name="Excel_BuiltIn_Print_Titles_32" localSheetId="6">#REF!</definedName>
    <definedName name="Excel_BuiltIn_Print_Titles_32" localSheetId="5">#REF!</definedName>
    <definedName name="Excel_BuiltIn_Print_Titles_32" localSheetId="18">#REF!</definedName>
    <definedName name="Excel_BuiltIn_Print_Titles_32">#REF!</definedName>
    <definedName name="Excel_BuiltIn_Print_Titles_38" localSheetId="20">#REF!</definedName>
    <definedName name="Excel_BuiltIn_Print_Titles_38" localSheetId="6">#REF!</definedName>
    <definedName name="Excel_BuiltIn_Print_Titles_38" localSheetId="5">#REF!</definedName>
    <definedName name="Excel_BuiltIn_Print_Titles_38" localSheetId="18">#REF!</definedName>
    <definedName name="Excel_BuiltIn_Print_Titles_38">#REF!</definedName>
    <definedName name="Excel_BuiltIn_Print_Titles_4" localSheetId="20">#REF!</definedName>
    <definedName name="Excel_BuiltIn_Print_Titles_4" localSheetId="6">#REF!</definedName>
    <definedName name="Excel_BuiltIn_Print_Titles_4" localSheetId="5">#REF!</definedName>
    <definedName name="Excel_BuiltIn_Print_Titles_4" localSheetId="18">#REF!</definedName>
    <definedName name="Excel_BuiltIn_Print_Titles_4">#REF!</definedName>
    <definedName name="Excel_BuiltIn_Print_Titles_4_1">"$#REF!.$A$4:$AMJ$6"</definedName>
    <definedName name="Excel_BuiltIn_Print_Titles_42" localSheetId="20">#REF!</definedName>
    <definedName name="Excel_BuiltIn_Print_Titles_42" localSheetId="6">#REF!</definedName>
    <definedName name="Excel_BuiltIn_Print_Titles_42" localSheetId="5">#REF!</definedName>
    <definedName name="Excel_BuiltIn_Print_Titles_42" localSheetId="18">#REF!</definedName>
    <definedName name="Excel_BuiltIn_Print_Titles_42">#REF!</definedName>
    <definedName name="Excel_BuiltIn_Print_Titles_5" localSheetId="20">#REF!</definedName>
    <definedName name="Excel_BuiltIn_Print_Titles_5" localSheetId="6">#REF!</definedName>
    <definedName name="Excel_BuiltIn_Print_Titles_5" localSheetId="5">#REF!</definedName>
    <definedName name="Excel_BuiltIn_Print_Titles_5" localSheetId="18">#REF!</definedName>
    <definedName name="Excel_BuiltIn_Print_Titles_5">#REF!</definedName>
    <definedName name="Excel_BuiltIn_Print_Titles_5_1">"$#REF!.$A$1:$AMJ$6"</definedName>
    <definedName name="Excel_BuiltIn_Print_Titles_50" localSheetId="20">#REF!</definedName>
    <definedName name="Excel_BuiltIn_Print_Titles_50" localSheetId="6">#REF!</definedName>
    <definedName name="Excel_BuiltIn_Print_Titles_50" localSheetId="5">#REF!</definedName>
    <definedName name="Excel_BuiltIn_Print_Titles_50" localSheetId="18">#REF!</definedName>
    <definedName name="Excel_BuiltIn_Print_Titles_50">#REF!</definedName>
    <definedName name="Excel_BuiltIn_Print_Titles_6_1">"$#REF!.$A$1:$AMJ$6"</definedName>
    <definedName name="Excel_BuiltIn_Print_Titles_7_1">"$#REF!.$A$1:$AMJ$6"</definedName>
    <definedName name="Excel_BuiltIn_Print_Titles_8_1">"$#REF!.$A$1:$AMJ$6"</definedName>
    <definedName name="Excel_BuiltIn_Print_Titles_9_1">"$#REF!.$A$1:$AMJ$6"</definedName>
    <definedName name="FORM" localSheetId="20">#REF!</definedName>
    <definedName name="FORM" localSheetId="6">#REF!</definedName>
    <definedName name="FORM" localSheetId="5">#REF!</definedName>
    <definedName name="FORM" localSheetId="18">#REF!</definedName>
    <definedName name="FORM">#REF!</definedName>
    <definedName name="LINE">'[3]List Price &amp; SMV'!$T$9:$T$19</definedName>
    <definedName name="multi" localSheetId="20">#REF!</definedName>
    <definedName name="multi" localSheetId="6">#REF!</definedName>
    <definedName name="multi" localSheetId="5">#REF!</definedName>
    <definedName name="multi" localSheetId="18">#REF!</definedName>
    <definedName name="multi">#REF!</definedName>
    <definedName name="_xlnm.Print_Area" localSheetId="0">'BSC CORP CINT'!$A$4:$E$40</definedName>
    <definedName name="_xlnm.Print_Area" localSheetId="28">ENGIS!$B$2:$H$65</definedName>
    <definedName name="S7AC_20" localSheetId="20">#REF!</definedName>
    <definedName name="S7AC_20" localSheetId="6">#REF!</definedName>
    <definedName name="S7AC_20" localSheetId="5">#REF!</definedName>
    <definedName name="S7AC_20" localSheetId="18">#REF!</definedName>
    <definedName name="S7AC_20">#REF!</definedName>
    <definedName name="WI" localSheetId="20">#REF!</definedName>
    <definedName name="WI" localSheetId="6">#REF!</definedName>
    <definedName name="WI" localSheetId="5">#REF!</definedName>
    <definedName name="WI" localSheetId="18">#REF!</definedName>
    <definedName name="WI">#REF!</definedName>
    <definedName name="WII" localSheetId="20">#REF!</definedName>
    <definedName name="WII" localSheetId="6">#REF!</definedName>
    <definedName name="WII" localSheetId="5">#REF!</definedName>
    <definedName name="WII" localSheetId="18">#REF!</definedName>
    <definedName name="WII">#REF!</definedName>
    <definedName name="WIII" localSheetId="20">#REF!</definedName>
    <definedName name="WIII" localSheetId="6">#REF!</definedName>
    <definedName name="WIII" localSheetId="5">#REF!</definedName>
    <definedName name="WIII" localSheetId="18">#REF!</definedName>
    <definedName name="WIII">#REF!</definedName>
    <definedName name="WIV" localSheetId="20">#REF!</definedName>
    <definedName name="WIV" localSheetId="6">#REF!</definedName>
    <definedName name="WIV" localSheetId="5">#REF!</definedName>
    <definedName name="WIV" localSheetId="18">#REF!</definedName>
    <definedName name="WIV">#REF!</definedName>
    <definedName name="WV" localSheetId="20">#REF!</definedName>
    <definedName name="WV" localSheetId="6">#REF!</definedName>
    <definedName name="WV" localSheetId="5">#REF!</definedName>
    <definedName name="WV" localSheetId="18">#REF!</definedName>
    <definedName name="WV">#REF!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 i="36" l="1"/>
  <c r="S13" i="36"/>
  <c r="S14" i="36"/>
  <c r="S15" i="36"/>
  <c r="H2" i="36"/>
  <c r="I2" i="36"/>
  <c r="J2" i="36"/>
  <c r="K2" i="36"/>
  <c r="L2" i="36"/>
  <c r="M2" i="36"/>
  <c r="N2" i="36"/>
  <c r="O2" i="36"/>
  <c r="P2" i="36"/>
  <c r="Q2" i="36"/>
  <c r="R2" i="36"/>
  <c r="G2" i="36"/>
  <c r="S5" i="36"/>
  <c r="S6" i="36"/>
  <c r="S7" i="36"/>
  <c r="S8" i="36"/>
  <c r="S9" i="36"/>
  <c r="S10" i="36"/>
  <c r="S11" i="36"/>
  <c r="S12" i="36"/>
  <c r="S16" i="36"/>
  <c r="S17" i="36"/>
  <c r="S18" i="36"/>
  <c r="S19" i="36"/>
  <c r="S20" i="36"/>
  <c r="S21" i="36"/>
  <c r="S22" i="36"/>
  <c r="S23" i="36"/>
  <c r="S24" i="36"/>
  <c r="S25" i="36"/>
  <c r="S26" i="36"/>
  <c r="S27" i="36"/>
  <c r="S4" i="36"/>
  <c r="G6" i="35" l="1"/>
  <c r="G5" i="35"/>
  <c r="E5" i="35"/>
  <c r="E6" i="35"/>
  <c r="I11" i="49" l="1"/>
  <c r="I10" i="49"/>
  <c r="I9" i="49"/>
  <c r="I6" i="49"/>
  <c r="I8" i="49" l="1"/>
  <c r="I5" i="49"/>
  <c r="O6" i="54"/>
  <c r="AU119" i="38" l="1"/>
  <c r="AU118" i="38"/>
  <c r="AU117" i="38"/>
  <c r="AU116" i="38"/>
  <c r="AU115" i="38"/>
  <c r="AU114" i="38"/>
  <c r="AU113" i="38"/>
  <c r="AU112" i="38"/>
  <c r="AU111" i="38"/>
  <c r="AU110" i="38"/>
  <c r="AU109" i="38"/>
  <c r="AU108" i="38"/>
  <c r="AU107" i="38"/>
  <c r="AU106" i="38"/>
  <c r="AU105" i="38"/>
  <c r="AU104" i="38"/>
  <c r="AU103" i="38"/>
  <c r="AU102" i="38"/>
  <c r="AU101" i="38"/>
  <c r="AU100" i="38"/>
  <c r="AU99" i="38"/>
  <c r="AU98" i="38"/>
  <c r="AU97" i="38"/>
  <c r="AU96" i="38"/>
  <c r="AU95" i="38"/>
  <c r="AU94" i="38"/>
  <c r="AU93" i="38"/>
  <c r="AU92" i="38"/>
  <c r="AU91" i="38"/>
  <c r="AU90" i="38"/>
  <c r="AU89" i="38"/>
  <c r="AU88" i="38"/>
  <c r="AU87" i="38"/>
  <c r="AU86" i="38"/>
  <c r="AU85" i="38"/>
  <c r="AU84" i="38"/>
  <c r="AU83" i="38"/>
  <c r="AU82" i="38"/>
  <c r="AU81" i="38"/>
  <c r="AU80" i="38"/>
  <c r="AU79" i="38"/>
  <c r="AU78" i="38"/>
  <c r="AU77" i="38"/>
  <c r="AU76" i="38"/>
  <c r="AU75" i="38"/>
  <c r="AU74" i="38"/>
  <c r="AU73" i="38"/>
  <c r="AU72" i="38"/>
  <c r="AU71" i="38"/>
  <c r="AU70" i="38"/>
  <c r="AU69" i="38"/>
  <c r="AU68" i="38"/>
  <c r="AU67" i="38"/>
  <c r="AU66" i="38"/>
  <c r="AU65" i="38"/>
  <c r="AU64" i="38"/>
  <c r="AU63" i="38"/>
  <c r="AU62" i="38"/>
  <c r="AU61" i="38"/>
  <c r="AU60" i="38"/>
  <c r="AU59" i="38"/>
  <c r="AU58" i="38"/>
  <c r="AU57" i="38"/>
  <c r="AU56" i="38"/>
  <c r="AU55" i="38"/>
  <c r="AU54" i="38"/>
  <c r="AU53" i="38"/>
  <c r="AU52" i="38"/>
  <c r="AU51" i="38"/>
  <c r="AU50" i="38"/>
  <c r="AU49" i="38"/>
  <c r="AU48" i="38"/>
  <c r="AU47" i="38"/>
  <c r="AU46" i="38"/>
  <c r="AU45" i="38"/>
  <c r="AU44" i="38"/>
  <c r="AU43" i="38"/>
  <c r="AU42" i="38"/>
  <c r="AU41" i="38"/>
  <c r="AU40" i="38"/>
  <c r="AU39" i="38"/>
  <c r="AU38" i="38"/>
  <c r="AU37" i="38"/>
  <c r="AU36" i="38"/>
  <c r="AU35" i="38"/>
  <c r="AU34" i="38"/>
  <c r="AU33" i="38"/>
  <c r="AU32" i="38"/>
  <c r="AU31" i="38"/>
  <c r="AU30" i="38"/>
  <c r="AU29" i="38"/>
  <c r="AU28" i="38"/>
  <c r="AU27" i="38"/>
  <c r="AU26" i="38"/>
  <c r="AU25" i="38"/>
  <c r="AU24" i="38"/>
  <c r="AU23" i="38"/>
  <c r="AU22" i="38"/>
  <c r="AU21" i="38"/>
  <c r="AU20" i="38"/>
  <c r="AU19" i="38"/>
  <c r="AU18" i="38"/>
  <c r="AU17" i="38"/>
  <c r="AU16" i="38"/>
  <c r="AU15" i="38"/>
  <c r="AU14" i="38"/>
  <c r="AU13" i="38"/>
  <c r="AU12" i="38"/>
  <c r="AU11" i="38"/>
  <c r="AU10" i="38"/>
  <c r="AU9" i="38"/>
  <c r="AU8" i="38"/>
  <c r="AU7" i="38"/>
  <c r="AU6" i="38"/>
  <c r="AU5" i="38"/>
  <c r="M14" i="31" l="1"/>
  <c r="K14" i="31"/>
  <c r="K13" i="31"/>
  <c r="M13" i="31" s="1"/>
  <c r="K12" i="31"/>
  <c r="K11" i="31"/>
  <c r="K10" i="31"/>
  <c r="K9" i="31"/>
  <c r="M9" i="31" s="1"/>
  <c r="K7" i="31"/>
  <c r="K8" i="31"/>
  <c r="L8" i="31" s="1"/>
  <c r="K6" i="31"/>
  <c r="M6" i="31" s="1"/>
  <c r="K5" i="31"/>
  <c r="L14" i="31"/>
  <c r="M12" i="31"/>
  <c r="L11" i="31"/>
  <c r="M10" i="31"/>
  <c r="M7" i="31"/>
  <c r="K4" i="31"/>
  <c r="F14" i="31"/>
  <c r="F13" i="31"/>
  <c r="F12" i="31"/>
  <c r="F11" i="31"/>
  <c r="F10" i="31"/>
  <c r="F9" i="31"/>
  <c r="H9" i="31" s="1"/>
  <c r="F8" i="31"/>
  <c r="H8" i="31" s="1"/>
  <c r="F7" i="31"/>
  <c r="G7" i="31" s="1"/>
  <c r="F6" i="31"/>
  <c r="G6" i="31" s="1"/>
  <c r="F5" i="31"/>
  <c r="H5" i="31" s="1"/>
  <c r="H14" i="31"/>
  <c r="G13" i="31"/>
  <c r="H12" i="31"/>
  <c r="H11" i="31"/>
  <c r="G10" i="31"/>
  <c r="F4" i="31"/>
  <c r="Z84" i="31"/>
  <c r="Z83" i="31"/>
  <c r="Z82" i="31"/>
  <c r="Z81" i="31"/>
  <c r="Z80" i="31"/>
  <c r="Z79" i="31"/>
  <c r="Z78" i="31"/>
  <c r="Z77" i="31"/>
  <c r="Z76" i="31"/>
  <c r="Z75" i="31"/>
  <c r="Z74" i="31"/>
  <c r="Z73" i="31"/>
  <c r="Z72" i="31"/>
  <c r="Z71" i="31"/>
  <c r="Z70" i="31"/>
  <c r="Z69" i="31"/>
  <c r="Z68" i="31"/>
  <c r="Z67" i="31"/>
  <c r="Z66" i="31"/>
  <c r="Z65" i="31"/>
  <c r="Z64" i="31"/>
  <c r="Z63" i="31"/>
  <c r="Z62" i="31"/>
  <c r="Z61" i="31"/>
  <c r="Z60" i="31"/>
  <c r="Z59" i="31"/>
  <c r="F3" i="31" s="1"/>
  <c r="H3" i="31" s="1"/>
  <c r="Z58" i="31"/>
  <c r="Z57" i="31"/>
  <c r="Z56" i="31"/>
  <c r="Z55" i="31"/>
  <c r="Z54" i="31"/>
  <c r="Z53" i="31"/>
  <c r="Z52" i="31"/>
  <c r="Z51" i="31"/>
  <c r="Z50" i="31"/>
  <c r="Z49" i="31"/>
  <c r="Z48" i="31"/>
  <c r="Z47" i="31"/>
  <c r="Z46" i="31"/>
  <c r="Z45" i="31"/>
  <c r="Z44" i="31"/>
  <c r="Z43" i="31"/>
  <c r="Z42" i="31"/>
  <c r="Z41" i="31"/>
  <c r="Z40" i="31"/>
  <c r="Z39" i="31"/>
  <c r="Z38" i="31"/>
  <c r="Z37" i="31"/>
  <c r="Z36" i="31"/>
  <c r="Z35" i="31"/>
  <c r="Z34" i="31"/>
  <c r="Z33" i="31"/>
  <c r="Z32" i="31"/>
  <c r="Z31" i="31"/>
  <c r="Z30" i="31"/>
  <c r="Z29" i="31"/>
  <c r="Z28" i="31"/>
  <c r="Z27" i="31"/>
  <c r="Z26" i="31"/>
  <c r="Z25" i="31"/>
  <c r="Z24" i="31"/>
  <c r="Z23" i="31"/>
  <c r="Z22" i="31"/>
  <c r="Z21" i="31"/>
  <c r="Z20" i="31"/>
  <c r="Z19" i="31"/>
  <c r="Z18" i="31"/>
  <c r="Z17" i="31"/>
  <c r="Z16" i="31"/>
  <c r="Z15" i="31"/>
  <c r="Z14" i="31"/>
  <c r="Z13" i="31"/>
  <c r="Z12" i="31"/>
  <c r="Z11" i="31"/>
  <c r="Z10" i="31"/>
  <c r="Z9" i="31"/>
  <c r="Z8" i="31"/>
  <c r="Z7" i="31"/>
  <c r="Z6" i="31"/>
  <c r="Z5" i="31"/>
  <c r="Z4" i="31"/>
  <c r="Z3" i="31"/>
  <c r="K3" i="31" s="1"/>
  <c r="M3" i="31" s="1"/>
  <c r="M5" i="31"/>
  <c r="M8" i="31"/>
  <c r="M11" i="31"/>
  <c r="H7" i="31"/>
  <c r="H10" i="31"/>
  <c r="H13" i="31"/>
  <c r="Z134" i="31"/>
  <c r="Z133" i="31"/>
  <c r="Z132" i="31"/>
  <c r="Z131" i="31"/>
  <c r="Z130" i="31"/>
  <c r="Z129" i="31"/>
  <c r="Z128" i="31"/>
  <c r="Z127" i="31"/>
  <c r="Z126" i="31"/>
  <c r="Z125" i="31"/>
  <c r="Z124" i="31"/>
  <c r="Z123" i="31"/>
  <c r="Z122" i="31"/>
  <c r="Z121" i="31"/>
  <c r="Z120" i="31"/>
  <c r="Z119" i="31"/>
  <c r="Z118" i="31"/>
  <c r="Z117" i="31"/>
  <c r="G11" i="31"/>
  <c r="G12" i="31"/>
  <c r="L5" i="31"/>
  <c r="L10" i="31"/>
  <c r="Z85" i="31"/>
  <c r="Z116" i="31"/>
  <c r="Z115" i="31"/>
  <c r="Z114" i="31"/>
  <c r="Z113" i="31"/>
  <c r="Z112" i="31"/>
  <c r="Z111" i="31"/>
  <c r="Z110" i="31"/>
  <c r="Z109" i="31"/>
  <c r="Z108" i="31"/>
  <c r="Z107" i="31"/>
  <c r="Z106" i="31"/>
  <c r="Z105" i="31"/>
  <c r="Z104" i="31"/>
  <c r="Z103" i="31"/>
  <c r="Z102" i="31"/>
  <c r="Z101" i="31"/>
  <c r="Z100" i="31"/>
  <c r="Z99" i="31"/>
  <c r="Z98" i="31"/>
  <c r="Z97" i="31"/>
  <c r="Z96" i="31"/>
  <c r="Z95" i="31"/>
  <c r="Z94" i="31"/>
  <c r="Z93" i="31"/>
  <c r="Z92" i="31"/>
  <c r="Z91" i="31"/>
  <c r="Z90" i="31"/>
  <c r="Z89" i="31"/>
  <c r="Z88" i="31"/>
  <c r="Z87" i="31"/>
  <c r="Z86" i="31"/>
  <c r="AW110" i="38"/>
  <c r="S119" i="38"/>
  <c r="S118" i="38"/>
  <c r="S117" i="38"/>
  <c r="S116" i="38"/>
  <c r="S115" i="38"/>
  <c r="S114" i="38"/>
  <c r="S113" i="38"/>
  <c r="S112" i="38"/>
  <c r="S111" i="38"/>
  <c r="S110" i="38"/>
  <c r="S109" i="38"/>
  <c r="S108" i="38"/>
  <c r="S107" i="38"/>
  <c r="S106" i="38"/>
  <c r="S105" i="38"/>
  <c r="S104" i="38"/>
  <c r="S103" i="38"/>
  <c r="S102" i="38"/>
  <c r="J6" i="38" s="1"/>
  <c r="S101" i="38"/>
  <c r="S100" i="38"/>
  <c r="S99" i="38"/>
  <c r="S98" i="38"/>
  <c r="S97" i="38"/>
  <c r="S96" i="38"/>
  <c r="S95" i="38"/>
  <c r="S94" i="38"/>
  <c r="S93" i="38"/>
  <c r="S92" i="38"/>
  <c r="S91" i="38"/>
  <c r="S90" i="38"/>
  <c r="S89" i="38"/>
  <c r="S88" i="38"/>
  <c r="S87" i="38"/>
  <c r="S86" i="38"/>
  <c r="D6" i="38" s="1"/>
  <c r="S85" i="38"/>
  <c r="S84" i="38"/>
  <c r="F6" i="38" s="1"/>
  <c r="S83" i="38"/>
  <c r="S82" i="38"/>
  <c r="AV119" i="38"/>
  <c r="AT119" i="38"/>
  <c r="AS119" i="38"/>
  <c r="AW119" i="38" s="1"/>
  <c r="AR119" i="38"/>
  <c r="AN119" i="38"/>
  <c r="AJ119" i="38"/>
  <c r="AF119" i="38"/>
  <c r="AV118" i="38"/>
  <c r="AT118" i="38"/>
  <c r="AS118" i="38"/>
  <c r="AW118" i="38" s="1"/>
  <c r="AR118" i="38"/>
  <c r="AO118" i="38"/>
  <c r="AN118" i="38"/>
  <c r="AJ118" i="38"/>
  <c r="AF118" i="38"/>
  <c r="AT117" i="38"/>
  <c r="AV117" i="38" s="1"/>
  <c r="AO117" i="38"/>
  <c r="AR117" i="38" s="1"/>
  <c r="AN117" i="38"/>
  <c r="AJ117" i="38"/>
  <c r="AF117" i="38"/>
  <c r="AV116" i="38"/>
  <c r="AT116" i="38"/>
  <c r="AS116" i="38"/>
  <c r="AW116" i="38" s="1"/>
  <c r="AR116" i="38"/>
  <c r="AO116" i="38"/>
  <c r="AN116" i="38"/>
  <c r="AJ116" i="38"/>
  <c r="AF116" i="38"/>
  <c r="AT115" i="38"/>
  <c r="AV115" i="38" s="1"/>
  <c r="AS115" i="38"/>
  <c r="AW115" i="38" s="1"/>
  <c r="AR115" i="38"/>
  <c r="AN115" i="38"/>
  <c r="AJ115" i="38"/>
  <c r="AF115" i="38"/>
  <c r="AV114" i="38"/>
  <c r="AT114" i="38"/>
  <c r="AR114" i="38"/>
  <c r="AN114" i="38"/>
  <c r="AK114" i="38"/>
  <c r="AS114" i="38" s="1"/>
  <c r="AW114" i="38" s="1"/>
  <c r="AJ114" i="38"/>
  <c r="AF114" i="38"/>
  <c r="AT113" i="38"/>
  <c r="AV113" i="38" s="1"/>
  <c r="AR113" i="38"/>
  <c r="AK113" i="38"/>
  <c r="AN113" i="38" s="1"/>
  <c r="AJ113" i="38"/>
  <c r="AF113" i="38"/>
  <c r="AV112" i="38"/>
  <c r="AT112" i="38"/>
  <c r="AR112" i="38"/>
  <c r="AN112" i="38"/>
  <c r="AK112" i="38"/>
  <c r="AS112" i="38" s="1"/>
  <c r="AW112" i="38" s="1"/>
  <c r="AJ112" i="38"/>
  <c r="AF112" i="38"/>
  <c r="AT111" i="38"/>
  <c r="AV111" i="38" s="1"/>
  <c r="AR111" i="38"/>
  <c r="AK111" i="38"/>
  <c r="AN111" i="38" s="1"/>
  <c r="AJ111" i="38"/>
  <c r="AF111" i="38"/>
  <c r="AV110" i="38"/>
  <c r="AT110" i="38"/>
  <c r="AR110" i="38"/>
  <c r="AN110" i="38"/>
  <c r="AG110" i="38"/>
  <c r="AS110" i="38" s="1"/>
  <c r="AF110" i="38"/>
  <c r="AT109" i="38"/>
  <c r="AV109" i="38" s="1"/>
  <c r="AR109" i="38"/>
  <c r="AN109" i="38"/>
  <c r="AJ109" i="38"/>
  <c r="AG109" i="38"/>
  <c r="AS109" i="38" s="1"/>
  <c r="AW109" i="38" s="1"/>
  <c r="AF109" i="38"/>
  <c r="AV108" i="38"/>
  <c r="AT108" i="38"/>
  <c r="AR108" i="38"/>
  <c r="AN108" i="38"/>
  <c r="AG108" i="38"/>
  <c r="AS108" i="38" s="1"/>
  <c r="AW108" i="38" s="1"/>
  <c r="AF108" i="38"/>
  <c r="AT107" i="38"/>
  <c r="AV107" i="38" s="1"/>
  <c r="AR107" i="38"/>
  <c r="AN107" i="38"/>
  <c r="AJ107" i="38"/>
  <c r="AG107" i="38"/>
  <c r="AS107" i="38" s="1"/>
  <c r="AW107" i="38" s="1"/>
  <c r="AF107" i="38"/>
  <c r="AV106" i="38"/>
  <c r="AT106" i="38"/>
  <c r="AR106" i="38"/>
  <c r="AN106" i="38"/>
  <c r="AJ106" i="38"/>
  <c r="AC106" i="38"/>
  <c r="AS106" i="38" s="1"/>
  <c r="AW106" i="38" s="1"/>
  <c r="AT105" i="38"/>
  <c r="AV105" i="38" s="1"/>
  <c r="AS105" i="38"/>
  <c r="AW105" i="38" s="1"/>
  <c r="AR105" i="38"/>
  <c r="AN105" i="38"/>
  <c r="AJ105" i="38"/>
  <c r="AF105" i="38"/>
  <c r="AC105" i="38"/>
  <c r="AV104" i="38"/>
  <c r="AT104" i="38"/>
  <c r="AR104" i="38"/>
  <c r="AN104" i="38"/>
  <c r="AJ104" i="38"/>
  <c r="AC104" i="38"/>
  <c r="AS104" i="38" s="1"/>
  <c r="AW104" i="38" s="1"/>
  <c r="AT103" i="38"/>
  <c r="AV103" i="38" s="1"/>
  <c r="AS103" i="38"/>
  <c r="AW103" i="38" s="1"/>
  <c r="AR103" i="38"/>
  <c r="AN103" i="38"/>
  <c r="AJ103" i="38"/>
  <c r="AF103" i="38"/>
  <c r="AC103" i="38"/>
  <c r="AV102" i="38"/>
  <c r="AT102" i="38"/>
  <c r="AS102" i="38"/>
  <c r="AW102" i="38" s="1"/>
  <c r="AR102" i="38"/>
  <c r="AN102" i="38"/>
  <c r="AJ102" i="38"/>
  <c r="AF102" i="38"/>
  <c r="AV101" i="38"/>
  <c r="AT101" i="38"/>
  <c r="AS101" i="38"/>
  <c r="AW101" i="38" s="1"/>
  <c r="AR101" i="38"/>
  <c r="AN101" i="38"/>
  <c r="AJ101" i="38"/>
  <c r="AF101" i="38"/>
  <c r="AV100" i="38"/>
  <c r="AT100" i="38"/>
  <c r="AS100" i="38"/>
  <c r="AW100" i="38" s="1"/>
  <c r="AO100" i="38"/>
  <c r="AR100" i="38" s="1"/>
  <c r="AN100" i="38"/>
  <c r="AJ100" i="38"/>
  <c r="AF100" i="38"/>
  <c r="AT99" i="38"/>
  <c r="AV99" i="38" s="1"/>
  <c r="AR99" i="38"/>
  <c r="AO99" i="38"/>
  <c r="AS99" i="38" s="1"/>
  <c r="AW99" i="38" s="1"/>
  <c r="AN99" i="38"/>
  <c r="AJ99" i="38"/>
  <c r="AF99" i="38"/>
  <c r="AV98" i="38"/>
  <c r="AT98" i="38"/>
  <c r="AO98" i="38"/>
  <c r="AS98" i="38" s="1"/>
  <c r="AW98" i="38" s="1"/>
  <c r="AN98" i="38"/>
  <c r="AJ98" i="38"/>
  <c r="AF98" i="38"/>
  <c r="AW97" i="38"/>
  <c r="AT97" i="38"/>
  <c r="AV97" i="38" s="1"/>
  <c r="AS97" i="38"/>
  <c r="AR97" i="38"/>
  <c r="AO97" i="38"/>
  <c r="AN97" i="38"/>
  <c r="AJ97" i="38"/>
  <c r="AF97" i="38"/>
  <c r="AV96" i="38"/>
  <c r="AT96" i="38"/>
  <c r="AS96" i="38"/>
  <c r="AW96" i="38" s="1"/>
  <c r="AO96" i="38"/>
  <c r="AR96" i="38" s="1"/>
  <c r="AN96" i="38"/>
  <c r="AJ96" i="38"/>
  <c r="AF96" i="38"/>
  <c r="AV95" i="38"/>
  <c r="AR95" i="38"/>
  <c r="AK95" i="38"/>
  <c r="AS95" i="38" s="1"/>
  <c r="AW95" i="38" s="1"/>
  <c r="AJ95" i="38"/>
  <c r="AF95" i="38"/>
  <c r="AV94" i="38"/>
  <c r="AR94" i="38"/>
  <c r="AN94" i="38"/>
  <c r="AG94" i="38"/>
  <c r="AJ94" i="38" s="1"/>
  <c r="AF94" i="38"/>
  <c r="AV93" i="38"/>
  <c r="AR93" i="38"/>
  <c r="AN93" i="38"/>
  <c r="AJ93" i="38"/>
  <c r="AG93" i="38"/>
  <c r="AS93" i="38" s="1"/>
  <c r="AW93" i="38" s="1"/>
  <c r="AF93" i="38"/>
  <c r="AV92" i="38"/>
  <c r="AR92" i="38"/>
  <c r="AN92" i="38"/>
  <c r="AG92" i="38"/>
  <c r="AJ92" i="38" s="1"/>
  <c r="AF92" i="38"/>
  <c r="AV91" i="38"/>
  <c r="AR91" i="38"/>
  <c r="AN91" i="38"/>
  <c r="AJ91" i="38"/>
  <c r="AG91" i="38"/>
  <c r="AS91" i="38" s="1"/>
  <c r="AW91" i="38" s="1"/>
  <c r="AF91" i="38"/>
  <c r="AV90" i="38"/>
  <c r="AS90" i="38"/>
  <c r="AW90" i="38" s="1"/>
  <c r="AR90" i="38"/>
  <c r="AN90" i="38"/>
  <c r="AJ90" i="38"/>
  <c r="AF90" i="38"/>
  <c r="AC90" i="38"/>
  <c r="AV89" i="38"/>
  <c r="AR89" i="38"/>
  <c r="AN89" i="38"/>
  <c r="AJ89" i="38"/>
  <c r="AC89" i="38"/>
  <c r="AS89" i="38" s="1"/>
  <c r="AW89" i="38" s="1"/>
  <c r="AV88" i="38"/>
  <c r="AS88" i="38"/>
  <c r="AW88" i="38" s="1"/>
  <c r="AR88" i="38"/>
  <c r="AN88" i="38"/>
  <c r="AJ88" i="38"/>
  <c r="AF88" i="38"/>
  <c r="AC88" i="38"/>
  <c r="AV87" i="38"/>
  <c r="AR87" i="38"/>
  <c r="AN87" i="38"/>
  <c r="AJ87" i="38"/>
  <c r="AC87" i="38"/>
  <c r="AS87" i="38" s="1"/>
  <c r="AW87" i="38" s="1"/>
  <c r="AV86" i="38"/>
  <c r="AS86" i="38"/>
  <c r="AW86" i="38" s="1"/>
  <c r="AR86" i="38"/>
  <c r="AN86" i="38"/>
  <c r="AJ86" i="38"/>
  <c r="AF86" i="38"/>
  <c r="AC86" i="38"/>
  <c r="AV85" i="38"/>
  <c r="AR85" i="38"/>
  <c r="AN85" i="38"/>
  <c r="AJ85" i="38"/>
  <c r="AC85" i="38"/>
  <c r="AS85" i="38" s="1"/>
  <c r="AW85" i="38" s="1"/>
  <c r="AV84" i="38"/>
  <c r="AS84" i="38"/>
  <c r="AW84" i="38" s="1"/>
  <c r="AR84" i="38"/>
  <c r="AN84" i="38"/>
  <c r="AJ84" i="38"/>
  <c r="AF84" i="38"/>
  <c r="AC84" i="38"/>
  <c r="AV83" i="38"/>
  <c r="AR83" i="38"/>
  <c r="AN83" i="38"/>
  <c r="AJ83" i="38"/>
  <c r="AC83" i="38"/>
  <c r="AS83" i="38" s="1"/>
  <c r="AW83" i="38" s="1"/>
  <c r="AV82" i="38"/>
  <c r="AS82" i="38"/>
  <c r="AW82" i="38" s="1"/>
  <c r="AR82" i="38"/>
  <c r="AN82" i="38"/>
  <c r="AJ82" i="38"/>
  <c r="AF82" i="38"/>
  <c r="AC82" i="38"/>
  <c r="L15" i="38"/>
  <c r="L16" i="38"/>
  <c r="L14" i="38"/>
  <c r="L13" i="38"/>
  <c r="L12" i="38"/>
  <c r="L11" i="38"/>
  <c r="L10" i="38"/>
  <c r="L9" i="38"/>
  <c r="L8" i="38"/>
  <c r="L7" i="38"/>
  <c r="F16" i="38"/>
  <c r="F15" i="38"/>
  <c r="F14" i="38"/>
  <c r="F13" i="38"/>
  <c r="F12" i="38"/>
  <c r="F11" i="38"/>
  <c r="F10" i="38"/>
  <c r="F9" i="38"/>
  <c r="F8" i="38"/>
  <c r="F7" i="38"/>
  <c r="F5" i="38"/>
  <c r="K7" i="38"/>
  <c r="K6" i="38"/>
  <c r="K16" i="38"/>
  <c r="M16" i="38" s="1"/>
  <c r="E16" i="38"/>
  <c r="K15" i="38"/>
  <c r="E15" i="38"/>
  <c r="K14" i="38"/>
  <c r="E14" i="38"/>
  <c r="K13" i="38"/>
  <c r="E13" i="38"/>
  <c r="K12" i="38"/>
  <c r="E12" i="38"/>
  <c r="K11" i="38"/>
  <c r="E11" i="38"/>
  <c r="K10" i="38"/>
  <c r="E10" i="38"/>
  <c r="K9" i="38"/>
  <c r="E9" i="38"/>
  <c r="K8" i="38"/>
  <c r="E8" i="38"/>
  <c r="E7" i="38"/>
  <c r="J16" i="38"/>
  <c r="J15" i="38"/>
  <c r="J14" i="38"/>
  <c r="J13" i="38"/>
  <c r="J12" i="38"/>
  <c r="J11" i="38"/>
  <c r="J10" i="38"/>
  <c r="J9" i="38"/>
  <c r="J8" i="38"/>
  <c r="J7" i="38"/>
  <c r="D16" i="38"/>
  <c r="D15" i="38"/>
  <c r="D14" i="38"/>
  <c r="D13" i="38"/>
  <c r="D12" i="38"/>
  <c r="D11" i="38"/>
  <c r="D10" i="38"/>
  <c r="D9" i="38"/>
  <c r="D8" i="38"/>
  <c r="D7" i="38"/>
  <c r="L5" i="38"/>
  <c r="K5" i="38"/>
  <c r="E5" i="38"/>
  <c r="J5" i="38"/>
  <c r="D5" i="38"/>
  <c r="AS42" i="38"/>
  <c r="AT42" i="38"/>
  <c r="AW42" i="38" s="1"/>
  <c r="AS43" i="38"/>
  <c r="AT43" i="38"/>
  <c r="AV43" i="38"/>
  <c r="AW43" i="38"/>
  <c r="AS44" i="38"/>
  <c r="AT44" i="38"/>
  <c r="AW44" i="38" s="1"/>
  <c r="AV44" i="38"/>
  <c r="AS45" i="38"/>
  <c r="AT45" i="38"/>
  <c r="AV45" i="38" s="1"/>
  <c r="AW45" i="38"/>
  <c r="AS46" i="38"/>
  <c r="AT46" i="38"/>
  <c r="AW46" i="38" s="1"/>
  <c r="AS47" i="38"/>
  <c r="AT47" i="38"/>
  <c r="AV47" i="38"/>
  <c r="AW47" i="38"/>
  <c r="AS48" i="38"/>
  <c r="AT48" i="38"/>
  <c r="AW48" i="38" s="1"/>
  <c r="AV48" i="38"/>
  <c r="AS49" i="38"/>
  <c r="AT49" i="38"/>
  <c r="AV49" i="38" s="1"/>
  <c r="AW49" i="38"/>
  <c r="AS50" i="38"/>
  <c r="AT50" i="38"/>
  <c r="AW50" i="38" s="1"/>
  <c r="AS51" i="38"/>
  <c r="AT51" i="38"/>
  <c r="AV51" i="38"/>
  <c r="AW51" i="38"/>
  <c r="AS52" i="38"/>
  <c r="AT52" i="38"/>
  <c r="AW52" i="38" s="1"/>
  <c r="AV52" i="38"/>
  <c r="AS53" i="38"/>
  <c r="AT53" i="38"/>
  <c r="AV53" i="38" s="1"/>
  <c r="AW53" i="38"/>
  <c r="AS54" i="38"/>
  <c r="AT54" i="38"/>
  <c r="AW54" i="38" s="1"/>
  <c r="AS55" i="38"/>
  <c r="AT55" i="38"/>
  <c r="AV55" i="38"/>
  <c r="AW55" i="38"/>
  <c r="AS56" i="38"/>
  <c r="AT56" i="38"/>
  <c r="AW56" i="38" s="1"/>
  <c r="AV56" i="38"/>
  <c r="AS57" i="38"/>
  <c r="AT57" i="38"/>
  <c r="AV57" i="38" s="1"/>
  <c r="AW57" i="38"/>
  <c r="AS58" i="38"/>
  <c r="AT58" i="38"/>
  <c r="AW58" i="38" s="1"/>
  <c r="AS59" i="38"/>
  <c r="AT59" i="38"/>
  <c r="AV59" i="38"/>
  <c r="AW59" i="38"/>
  <c r="AS60" i="38"/>
  <c r="AT60" i="38"/>
  <c r="AW60" i="38" s="1"/>
  <c r="AV60" i="38"/>
  <c r="AS61" i="38"/>
  <c r="AT61" i="38"/>
  <c r="AV61" i="38" s="1"/>
  <c r="AW61" i="38"/>
  <c r="AS62" i="38"/>
  <c r="AT62" i="38"/>
  <c r="AW62" i="38" s="1"/>
  <c r="AS63" i="38"/>
  <c r="AT63" i="38"/>
  <c r="AV63" i="38"/>
  <c r="AW63" i="38"/>
  <c r="AS64" i="38"/>
  <c r="AT64" i="38"/>
  <c r="AW64" i="38" s="1"/>
  <c r="AV64" i="38"/>
  <c r="AS65" i="38"/>
  <c r="AT65" i="38"/>
  <c r="AV65" i="38" s="1"/>
  <c r="AW65" i="38"/>
  <c r="AS66" i="38"/>
  <c r="AT66" i="38"/>
  <c r="AW66" i="38" s="1"/>
  <c r="AS67" i="38"/>
  <c r="AT67" i="38"/>
  <c r="AV67" i="38"/>
  <c r="AW67" i="38"/>
  <c r="AS68" i="38"/>
  <c r="AT68" i="38"/>
  <c r="AW68" i="38" s="1"/>
  <c r="AV68" i="38"/>
  <c r="AS69" i="38"/>
  <c r="AT69" i="38"/>
  <c r="AV69" i="38" s="1"/>
  <c r="AW69" i="38"/>
  <c r="AS70" i="38"/>
  <c r="AT70" i="38"/>
  <c r="AW70" i="38" s="1"/>
  <c r="AS71" i="38"/>
  <c r="AT71" i="38"/>
  <c r="AV71" i="38"/>
  <c r="AW71" i="38"/>
  <c r="AS72" i="38"/>
  <c r="AT72" i="38"/>
  <c r="AW72" i="38" s="1"/>
  <c r="AV72" i="38"/>
  <c r="AS73" i="38"/>
  <c r="AT73" i="38"/>
  <c r="AV73" i="38" s="1"/>
  <c r="AW73" i="38"/>
  <c r="AS74" i="38"/>
  <c r="AT74" i="38"/>
  <c r="AW74" i="38" s="1"/>
  <c r="AS75" i="38"/>
  <c r="AT75" i="38"/>
  <c r="AV75" i="38"/>
  <c r="AW75" i="38"/>
  <c r="AS76" i="38"/>
  <c r="AT76" i="38"/>
  <c r="AW76" i="38" s="1"/>
  <c r="AV76" i="38"/>
  <c r="AS77" i="38"/>
  <c r="AT77" i="38"/>
  <c r="AV77" i="38" s="1"/>
  <c r="AW77" i="38"/>
  <c r="AS78" i="38"/>
  <c r="AT78" i="38"/>
  <c r="AW78" i="38" s="1"/>
  <c r="AS79" i="38"/>
  <c r="AT79" i="38"/>
  <c r="AV79" i="38"/>
  <c r="AW79" i="38"/>
  <c r="AS80" i="38"/>
  <c r="AT80" i="38"/>
  <c r="AW80" i="38" s="1"/>
  <c r="AV80" i="38"/>
  <c r="AS81" i="38"/>
  <c r="AT81" i="38"/>
  <c r="AV81" i="38" s="1"/>
  <c r="AW81" i="38"/>
  <c r="AR42" i="38"/>
  <c r="AR43" i="38"/>
  <c r="AR44" i="38"/>
  <c r="AR45" i="38"/>
  <c r="AR46" i="38"/>
  <c r="AR47" i="38"/>
  <c r="AR48" i="38"/>
  <c r="AR49" i="38"/>
  <c r="AR50" i="38"/>
  <c r="AR51" i="38"/>
  <c r="AR52" i="38"/>
  <c r="AR53" i="38"/>
  <c r="AR54" i="38"/>
  <c r="AR55" i="38"/>
  <c r="AR56" i="38"/>
  <c r="AR57" i="38"/>
  <c r="AR58" i="38"/>
  <c r="AR59" i="38"/>
  <c r="AR60" i="38"/>
  <c r="AR61" i="38"/>
  <c r="AR62" i="38"/>
  <c r="AR63" i="38"/>
  <c r="AR64" i="38"/>
  <c r="AR65" i="38"/>
  <c r="AR66" i="38"/>
  <c r="AR67" i="38"/>
  <c r="AR68" i="38"/>
  <c r="AR69" i="38"/>
  <c r="AR70" i="38"/>
  <c r="AR71" i="38"/>
  <c r="AR72" i="38"/>
  <c r="AR73" i="38"/>
  <c r="AR74" i="38"/>
  <c r="AR75" i="38"/>
  <c r="AR76" i="38"/>
  <c r="AR77" i="38"/>
  <c r="AR78" i="38"/>
  <c r="AR79" i="38"/>
  <c r="AR80" i="38"/>
  <c r="AR81" i="38"/>
  <c r="AN42" i="38"/>
  <c r="AN43" i="38"/>
  <c r="AN44" i="38"/>
  <c r="AN45" i="38"/>
  <c r="AN46" i="38"/>
  <c r="AN47" i="38"/>
  <c r="AN48" i="38"/>
  <c r="AN49" i="38"/>
  <c r="AN50" i="38"/>
  <c r="AN51" i="38"/>
  <c r="AN52" i="38"/>
  <c r="AN53" i="38"/>
  <c r="AN54" i="38"/>
  <c r="AN55" i="38"/>
  <c r="AN56" i="38"/>
  <c r="AN57" i="38"/>
  <c r="AN58" i="38"/>
  <c r="AN59" i="38"/>
  <c r="AN60" i="38"/>
  <c r="AN61" i="38"/>
  <c r="AN62" i="38"/>
  <c r="AN63" i="38"/>
  <c r="AN64" i="38"/>
  <c r="AN65" i="38"/>
  <c r="AN66" i="38"/>
  <c r="AN67" i="38"/>
  <c r="AN68" i="38"/>
  <c r="AN69" i="38"/>
  <c r="AN70" i="38"/>
  <c r="AN71" i="38"/>
  <c r="AN72" i="38"/>
  <c r="AN73" i="38"/>
  <c r="AN74" i="38"/>
  <c r="AN75" i="38"/>
  <c r="AN76" i="38"/>
  <c r="AN77" i="38"/>
  <c r="AN78" i="38"/>
  <c r="AN79" i="38"/>
  <c r="AN80" i="38"/>
  <c r="AN81" i="38"/>
  <c r="AJ42" i="38"/>
  <c r="AJ43" i="38"/>
  <c r="AJ44" i="38"/>
  <c r="AJ45" i="38"/>
  <c r="AJ46" i="38"/>
  <c r="AJ47" i="38"/>
  <c r="AJ48" i="38"/>
  <c r="AJ49" i="38"/>
  <c r="AJ50" i="38"/>
  <c r="AJ51" i="38"/>
  <c r="AJ52" i="38"/>
  <c r="AJ53" i="38"/>
  <c r="AJ54" i="38"/>
  <c r="AJ55" i="38"/>
  <c r="AJ56" i="38"/>
  <c r="AJ57" i="38"/>
  <c r="AJ58" i="38"/>
  <c r="AJ59" i="38"/>
  <c r="AJ60" i="38"/>
  <c r="AJ61" i="38"/>
  <c r="AJ62" i="38"/>
  <c r="AJ63" i="38"/>
  <c r="AJ64" i="38"/>
  <c r="AJ65" i="38"/>
  <c r="AJ66" i="38"/>
  <c r="AJ67" i="38"/>
  <c r="AJ68" i="38"/>
  <c r="AJ69" i="38"/>
  <c r="AJ70" i="38"/>
  <c r="AJ71" i="38"/>
  <c r="AJ72" i="38"/>
  <c r="AJ73" i="38"/>
  <c r="AJ74" i="38"/>
  <c r="AJ75" i="38"/>
  <c r="AJ76" i="38"/>
  <c r="AJ77" i="38"/>
  <c r="AJ78" i="38"/>
  <c r="AJ79" i="38"/>
  <c r="AJ80" i="38"/>
  <c r="AJ81" i="38"/>
  <c r="AF42" i="38"/>
  <c r="AF81" i="38"/>
  <c r="AF80" i="38"/>
  <c r="AF79" i="38"/>
  <c r="AF78" i="38"/>
  <c r="AF77" i="38"/>
  <c r="AF76" i="38"/>
  <c r="AF75" i="38"/>
  <c r="AF74" i="38"/>
  <c r="AF73" i="38"/>
  <c r="AF72" i="38"/>
  <c r="AF71" i="38"/>
  <c r="AF70" i="38"/>
  <c r="AF69" i="38"/>
  <c r="AF68" i="38"/>
  <c r="AF67" i="38"/>
  <c r="AF66" i="38"/>
  <c r="AF65" i="38"/>
  <c r="AF64" i="38"/>
  <c r="AF63" i="38"/>
  <c r="AF62" i="38"/>
  <c r="AF61" i="38"/>
  <c r="AF60" i="38"/>
  <c r="AF59" i="38"/>
  <c r="AF58" i="38"/>
  <c r="AF57" i="38"/>
  <c r="AF56" i="38"/>
  <c r="AF55" i="38"/>
  <c r="AF54" i="38"/>
  <c r="AF53" i="38"/>
  <c r="AF52" i="38"/>
  <c r="AF51" i="38"/>
  <c r="AF50" i="38"/>
  <c r="AF49" i="38"/>
  <c r="AF48" i="38"/>
  <c r="AF47" i="38"/>
  <c r="AF46" i="38"/>
  <c r="AF45" i="38"/>
  <c r="AF44" i="38"/>
  <c r="AF43" i="38"/>
  <c r="S81" i="38"/>
  <c r="S80" i="38"/>
  <c r="S79" i="38"/>
  <c r="S78" i="38"/>
  <c r="S77" i="38"/>
  <c r="S76" i="38"/>
  <c r="S75" i="38"/>
  <c r="S74" i="38"/>
  <c r="S73" i="38"/>
  <c r="S72" i="38"/>
  <c r="S71" i="38"/>
  <c r="S70" i="38"/>
  <c r="S69" i="38"/>
  <c r="S68" i="38"/>
  <c r="S67" i="38"/>
  <c r="S66" i="38"/>
  <c r="S65" i="38"/>
  <c r="S64" i="38"/>
  <c r="S63" i="38"/>
  <c r="S62" i="38"/>
  <c r="S61" i="38"/>
  <c r="S60" i="38"/>
  <c r="S59" i="38"/>
  <c r="S58" i="38"/>
  <c r="S57" i="38"/>
  <c r="S56" i="38"/>
  <c r="S55" i="38"/>
  <c r="S54" i="38"/>
  <c r="S53" i="38"/>
  <c r="S52" i="38"/>
  <c r="S51" i="38"/>
  <c r="S50" i="38"/>
  <c r="S49" i="38"/>
  <c r="S48" i="38"/>
  <c r="S47" i="38"/>
  <c r="S46" i="38"/>
  <c r="S45" i="38"/>
  <c r="S44" i="38"/>
  <c r="S43" i="38"/>
  <c r="S42" i="38"/>
  <c r="S10" i="38"/>
  <c r="S11" i="38"/>
  <c r="S12" i="38"/>
  <c r="S13" i="38"/>
  <c r="S14" i="38"/>
  <c r="S15" i="38"/>
  <c r="S16" i="38"/>
  <c r="S17" i="38"/>
  <c r="S18" i="38"/>
  <c r="S19" i="38"/>
  <c r="S20" i="38"/>
  <c r="S21" i="38"/>
  <c r="S22" i="38"/>
  <c r="S23" i="38"/>
  <c r="S24" i="38"/>
  <c r="S25" i="38"/>
  <c r="S26" i="38"/>
  <c r="S27" i="38"/>
  <c r="S28" i="38"/>
  <c r="S29" i="38"/>
  <c r="S30" i="38"/>
  <c r="S31" i="38"/>
  <c r="S32" i="38"/>
  <c r="S33" i="38"/>
  <c r="S34" i="38"/>
  <c r="S35" i="38"/>
  <c r="S36" i="38"/>
  <c r="S37" i="38"/>
  <c r="S38" i="38"/>
  <c r="S39" i="38"/>
  <c r="S40" i="38"/>
  <c r="S41" i="38"/>
  <c r="S6" i="38"/>
  <c r="S7" i="38"/>
  <c r="S8" i="38"/>
  <c r="S9" i="38"/>
  <c r="S5" i="38"/>
  <c r="AT41" i="38"/>
  <c r="AV41" i="38" s="1"/>
  <c r="AS41" i="38"/>
  <c r="AR41" i="38"/>
  <c r="AN41" i="38"/>
  <c r="AJ41" i="38"/>
  <c r="AF41" i="38"/>
  <c r="AT40" i="38"/>
  <c r="AS40" i="38"/>
  <c r="AW40" i="38" s="1"/>
  <c r="AR40" i="38"/>
  <c r="AN40" i="38"/>
  <c r="AJ40" i="38"/>
  <c r="AF40" i="38"/>
  <c r="AT39" i="38"/>
  <c r="AV39" i="38" s="1"/>
  <c r="AS39" i="38"/>
  <c r="AR39" i="38"/>
  <c r="AN39" i="38"/>
  <c r="AJ39" i="38"/>
  <c r="AF39" i="38"/>
  <c r="AT38" i="38"/>
  <c r="AS38" i="38"/>
  <c r="AW38" i="38" s="1"/>
  <c r="AR38" i="38"/>
  <c r="AN38" i="38"/>
  <c r="AJ38" i="38"/>
  <c r="AF38" i="38"/>
  <c r="AV37" i="38"/>
  <c r="AT37" i="38"/>
  <c r="AS37" i="38"/>
  <c r="AW37" i="38" s="1"/>
  <c r="AR37" i="38"/>
  <c r="AN37" i="38"/>
  <c r="AJ37" i="38"/>
  <c r="AF37" i="38"/>
  <c r="AT36" i="38"/>
  <c r="AV36" i="38" s="1"/>
  <c r="AS36" i="38"/>
  <c r="AR36" i="38"/>
  <c r="AN36" i="38"/>
  <c r="AJ36" i="38"/>
  <c r="AF36" i="38"/>
  <c r="AT35" i="38"/>
  <c r="AS35" i="38"/>
  <c r="AR35" i="38"/>
  <c r="AN35" i="38"/>
  <c r="AJ35" i="38"/>
  <c r="AF35" i="38"/>
  <c r="AT34" i="38"/>
  <c r="AS34" i="38"/>
  <c r="AR34" i="38"/>
  <c r="AN34" i="38"/>
  <c r="AJ34" i="38"/>
  <c r="AF34" i="38"/>
  <c r="AT33" i="38"/>
  <c r="AV33" i="38" s="1"/>
  <c r="AS33" i="38"/>
  <c r="AR33" i="38"/>
  <c r="AN33" i="38"/>
  <c r="AJ33" i="38"/>
  <c r="AF33" i="38"/>
  <c r="AT32" i="38"/>
  <c r="AS32" i="38"/>
  <c r="AW32" i="38" s="1"/>
  <c r="AR32" i="38"/>
  <c r="AN32" i="38"/>
  <c r="AJ32" i="38"/>
  <c r="AF32" i="38"/>
  <c r="AT31" i="38"/>
  <c r="AV31" i="38" s="1"/>
  <c r="AS31" i="38"/>
  <c r="AR31" i="38"/>
  <c r="AN31" i="38"/>
  <c r="AJ31" i="38"/>
  <c r="AF31" i="38"/>
  <c r="AV30" i="38"/>
  <c r="AT30" i="38"/>
  <c r="AS30" i="38"/>
  <c r="AR30" i="38"/>
  <c r="AN30" i="38"/>
  <c r="AJ30" i="38"/>
  <c r="AF30" i="38"/>
  <c r="AT29" i="38"/>
  <c r="AV29" i="38" s="1"/>
  <c r="AS29" i="38"/>
  <c r="AR29" i="38"/>
  <c r="AN29" i="38"/>
  <c r="AJ29" i="38"/>
  <c r="AF29" i="38"/>
  <c r="AT28" i="38"/>
  <c r="AV28" i="38" s="1"/>
  <c r="AS28" i="38"/>
  <c r="AR28" i="38"/>
  <c r="AN28" i="38"/>
  <c r="AJ28" i="38"/>
  <c r="AF28" i="38"/>
  <c r="AT27" i="38"/>
  <c r="AS27" i="38"/>
  <c r="AW27" i="38" s="1"/>
  <c r="AR27" i="38"/>
  <c r="AN27" i="38"/>
  <c r="AJ27" i="38"/>
  <c r="AF27" i="38"/>
  <c r="AT26" i="38"/>
  <c r="AS26" i="38"/>
  <c r="AR26" i="38"/>
  <c r="AN26" i="38"/>
  <c r="AJ26" i="38"/>
  <c r="AF26" i="38"/>
  <c r="AV25" i="38"/>
  <c r="AT25" i="38"/>
  <c r="AS25" i="38"/>
  <c r="AR25" i="38"/>
  <c r="AN25" i="38"/>
  <c r="AJ25" i="38"/>
  <c r="AF25" i="38"/>
  <c r="AT24" i="38"/>
  <c r="AS24" i="38"/>
  <c r="AR24" i="38"/>
  <c r="AN24" i="38"/>
  <c r="AJ24" i="38"/>
  <c r="AF24" i="38"/>
  <c r="AT23" i="38"/>
  <c r="AV23" i="38" s="1"/>
  <c r="AS23" i="38"/>
  <c r="AR23" i="38"/>
  <c r="AN23" i="38"/>
  <c r="AJ23" i="38"/>
  <c r="AF23" i="38"/>
  <c r="AV22" i="38"/>
  <c r="AT22" i="38"/>
  <c r="AS22" i="38"/>
  <c r="AW22" i="38" s="1"/>
  <c r="AR22" i="38"/>
  <c r="AN22" i="38"/>
  <c r="AJ22" i="38"/>
  <c r="AF22" i="38"/>
  <c r="AV21" i="38"/>
  <c r="AT21" i="38"/>
  <c r="AS21" i="38"/>
  <c r="AW21" i="38" s="1"/>
  <c r="AR21" i="38"/>
  <c r="AN21" i="38"/>
  <c r="AJ21" i="38"/>
  <c r="AF21" i="38"/>
  <c r="AT20" i="38"/>
  <c r="AV20" i="38" s="1"/>
  <c r="AS20" i="38"/>
  <c r="AR20" i="38"/>
  <c r="AN20" i="38"/>
  <c r="AJ20" i="38"/>
  <c r="AF20" i="38"/>
  <c r="AT19" i="38"/>
  <c r="AS19" i="38"/>
  <c r="AR19" i="38"/>
  <c r="AN19" i="38"/>
  <c r="AJ19" i="38"/>
  <c r="AF19" i="38"/>
  <c r="AT18" i="38"/>
  <c r="AS18" i="38"/>
  <c r="AR18" i="38"/>
  <c r="AN18" i="38"/>
  <c r="AJ18" i="38"/>
  <c r="AF18" i="38"/>
  <c r="AT17" i="38"/>
  <c r="AV17" i="38" s="1"/>
  <c r="AS17" i="38"/>
  <c r="AR17" i="38"/>
  <c r="AN17" i="38"/>
  <c r="AJ17" i="38"/>
  <c r="AF17" i="38"/>
  <c r="AT16" i="38"/>
  <c r="AS16" i="38"/>
  <c r="AW16" i="38" s="1"/>
  <c r="AR16" i="38"/>
  <c r="AN16" i="38"/>
  <c r="AJ16" i="38"/>
  <c r="AF16" i="38"/>
  <c r="AT15" i="38"/>
  <c r="AV15" i="38" s="1"/>
  <c r="AS15" i="38"/>
  <c r="AR15" i="38"/>
  <c r="AN15" i="38"/>
  <c r="AJ15" i="38"/>
  <c r="AF15" i="38"/>
  <c r="AV14" i="38"/>
  <c r="AT14" i="38"/>
  <c r="AS14" i="38"/>
  <c r="AR14" i="38"/>
  <c r="AN14" i="38"/>
  <c r="AJ14" i="38"/>
  <c r="AF14" i="38"/>
  <c r="AT13" i="38"/>
  <c r="AV13" i="38" s="1"/>
  <c r="AS13" i="38"/>
  <c r="AR13" i="38"/>
  <c r="AN13" i="38"/>
  <c r="AJ13" i="38"/>
  <c r="AF13" i="38"/>
  <c r="AT12" i="38"/>
  <c r="AV12" i="38" s="1"/>
  <c r="AS12" i="38"/>
  <c r="AR12" i="38"/>
  <c r="AN12" i="38"/>
  <c r="AJ12" i="38"/>
  <c r="AF12" i="38"/>
  <c r="AT11" i="38"/>
  <c r="AS11" i="38"/>
  <c r="AW11" i="38" s="1"/>
  <c r="AR11" i="38"/>
  <c r="AN11" i="38"/>
  <c r="AJ11" i="38"/>
  <c r="AF11" i="38"/>
  <c r="AT10" i="38"/>
  <c r="AS10" i="38"/>
  <c r="AR10" i="38"/>
  <c r="AN10" i="38"/>
  <c r="AJ10" i="38"/>
  <c r="AF10" i="38"/>
  <c r="AV9" i="38"/>
  <c r="AT9" i="38"/>
  <c r="AS9" i="38"/>
  <c r="AR9" i="38"/>
  <c r="AN9" i="38"/>
  <c r="AJ9" i="38"/>
  <c r="AF9" i="38"/>
  <c r="AT8" i="38"/>
  <c r="AS8" i="38"/>
  <c r="AR8" i="38"/>
  <c r="AN8" i="38"/>
  <c r="AJ8" i="38"/>
  <c r="AF8" i="38"/>
  <c r="AT7" i="38"/>
  <c r="AV7" i="38" s="1"/>
  <c r="AS7" i="38"/>
  <c r="AR7" i="38"/>
  <c r="AN7" i="38"/>
  <c r="AJ7" i="38"/>
  <c r="AF7" i="38"/>
  <c r="AV6" i="38"/>
  <c r="AT6" i="38"/>
  <c r="AS6" i="38"/>
  <c r="AW6" i="38" s="1"/>
  <c r="AR6" i="38"/>
  <c r="AN6" i="38"/>
  <c r="AJ6" i="38"/>
  <c r="AF6" i="38"/>
  <c r="AV5" i="38"/>
  <c r="AT5" i="38"/>
  <c r="AS5" i="38"/>
  <c r="AW5" i="38" s="1"/>
  <c r="AR5" i="38"/>
  <c r="AN5" i="38"/>
  <c r="AJ5" i="38"/>
  <c r="AF5" i="38"/>
  <c r="G16" i="34"/>
  <c r="G15" i="34"/>
  <c r="G14" i="34"/>
  <c r="G13" i="34"/>
  <c r="G12" i="34"/>
  <c r="G11" i="34"/>
  <c r="G10" i="34"/>
  <c r="G9" i="34"/>
  <c r="G8" i="34"/>
  <c r="G7" i="34"/>
  <c r="G6" i="34"/>
  <c r="F16" i="34"/>
  <c r="F15" i="34"/>
  <c r="F14" i="34"/>
  <c r="F13" i="34"/>
  <c r="F12" i="34"/>
  <c r="F11" i="34"/>
  <c r="F10" i="34"/>
  <c r="O46" i="54"/>
  <c r="O47" i="54" s="1"/>
  <c r="G46" i="54"/>
  <c r="G47" i="54" s="1"/>
  <c r="O43" i="54"/>
  <c r="G43" i="54"/>
  <c r="O42" i="54"/>
  <c r="G42" i="54"/>
  <c r="G44" i="54" s="1"/>
  <c r="O41" i="54"/>
  <c r="G41" i="54"/>
  <c r="O38" i="54"/>
  <c r="O39" i="54" s="1"/>
  <c r="G38" i="54"/>
  <c r="G39" i="54" s="1"/>
  <c r="O35" i="54"/>
  <c r="G35" i="54"/>
  <c r="O34" i="54"/>
  <c r="G34" i="54"/>
  <c r="O33" i="54"/>
  <c r="G33" i="54"/>
  <c r="O32" i="54"/>
  <c r="G32" i="54"/>
  <c r="O31" i="54"/>
  <c r="G31" i="54"/>
  <c r="O30" i="54"/>
  <c r="G30" i="54"/>
  <c r="O27" i="54"/>
  <c r="G27" i="54"/>
  <c r="O26" i="54"/>
  <c r="G26" i="54"/>
  <c r="O25" i="54"/>
  <c r="G25" i="54"/>
  <c r="O24" i="54"/>
  <c r="G24" i="54"/>
  <c r="O23" i="54"/>
  <c r="G23" i="54"/>
  <c r="O22" i="54"/>
  <c r="G22" i="54"/>
  <c r="O21" i="54"/>
  <c r="G21" i="54"/>
  <c r="O20" i="54"/>
  <c r="G20" i="54"/>
  <c r="O19" i="54"/>
  <c r="G19" i="54"/>
  <c r="O18" i="54"/>
  <c r="G18" i="54"/>
  <c r="O17" i="54"/>
  <c r="G17" i="54"/>
  <c r="O14" i="54"/>
  <c r="G14" i="54"/>
  <c r="O13" i="54"/>
  <c r="G13" i="54"/>
  <c r="O12" i="54"/>
  <c r="G12" i="54"/>
  <c r="O11" i="54"/>
  <c r="G11" i="54"/>
  <c r="O10" i="54"/>
  <c r="G10" i="54"/>
  <c r="O9" i="54"/>
  <c r="G9" i="54"/>
  <c r="O8" i="54"/>
  <c r="G8" i="54"/>
  <c r="O7" i="54"/>
  <c r="G7" i="54"/>
  <c r="O5" i="54"/>
  <c r="G5" i="54"/>
  <c r="G15" i="54" s="1"/>
  <c r="O44" i="54" l="1"/>
  <c r="G36" i="54"/>
  <c r="O28" i="54"/>
  <c r="O36" i="54"/>
  <c r="G28" i="54"/>
  <c r="G49" i="54" s="1"/>
  <c r="O15" i="54"/>
  <c r="M9" i="38"/>
  <c r="M13" i="38"/>
  <c r="G11" i="38"/>
  <c r="H11" i="38" s="1"/>
  <c r="G15" i="38"/>
  <c r="H15" i="38" s="1"/>
  <c r="L9" i="31"/>
  <c r="L13" i="31"/>
  <c r="L12" i="31"/>
  <c r="L7" i="31"/>
  <c r="L6" i="31"/>
  <c r="G14" i="31"/>
  <c r="G9" i="31"/>
  <c r="G8" i="31"/>
  <c r="H6" i="31"/>
  <c r="G5" i="31"/>
  <c r="L3" i="31"/>
  <c r="L6" i="38"/>
  <c r="M6" i="38" s="1"/>
  <c r="N6" i="38" s="1"/>
  <c r="E6" i="38"/>
  <c r="G6" i="38" s="1"/>
  <c r="H6" i="38" s="1"/>
  <c r="G9" i="38"/>
  <c r="H9" i="38" s="1"/>
  <c r="G13" i="38"/>
  <c r="H13" i="38" s="1"/>
  <c r="M11" i="38"/>
  <c r="N11" i="38" s="1"/>
  <c r="G5" i="38"/>
  <c r="H5" i="38" s="1"/>
  <c r="M10" i="38"/>
  <c r="N10" i="38" s="1"/>
  <c r="M14" i="38"/>
  <c r="N14" i="38" s="1"/>
  <c r="M7" i="38"/>
  <c r="N7" i="38" s="1"/>
  <c r="AJ108" i="38"/>
  <c r="AJ110" i="38"/>
  <c r="AS117" i="38"/>
  <c r="AW117" i="38" s="1"/>
  <c r="N16" i="38"/>
  <c r="AS111" i="38"/>
  <c r="AW111" i="38" s="1"/>
  <c r="AS113" i="38"/>
  <c r="AW113" i="38" s="1"/>
  <c r="AF104" i="38"/>
  <c r="AF106" i="38"/>
  <c r="M5" i="38"/>
  <c r="N5" i="38" s="1"/>
  <c r="M8" i="38"/>
  <c r="N8" i="38" s="1"/>
  <c r="M12" i="38"/>
  <c r="N12" i="38" s="1"/>
  <c r="M15" i="38"/>
  <c r="N15" i="38" s="1"/>
  <c r="N9" i="38"/>
  <c r="N13" i="38"/>
  <c r="AS92" i="38"/>
  <c r="AW92" i="38" s="1"/>
  <c r="AF85" i="38"/>
  <c r="AF89" i="38"/>
  <c r="AN95" i="38"/>
  <c r="AR98" i="38"/>
  <c r="AS94" i="38"/>
  <c r="AW94" i="38" s="1"/>
  <c r="AF83" i="38"/>
  <c r="AF87" i="38"/>
  <c r="J18" i="38"/>
  <c r="AV78" i="38"/>
  <c r="AV74" i="38"/>
  <c r="AV70" i="38"/>
  <c r="AV66" i="38"/>
  <c r="AV62" i="38"/>
  <c r="AV58" i="38"/>
  <c r="AV54" i="38"/>
  <c r="AV50" i="38"/>
  <c r="AV46" i="38"/>
  <c r="AV42" i="38"/>
  <c r="G8" i="38"/>
  <c r="H8" i="38" s="1"/>
  <c r="G12" i="38"/>
  <c r="H12" i="38" s="1"/>
  <c r="G10" i="38"/>
  <c r="H10" i="38" s="1"/>
  <c r="G14" i="38"/>
  <c r="H14" i="38" s="1"/>
  <c r="G7" i="38"/>
  <c r="H7" i="38" s="1"/>
  <c r="G16" i="38"/>
  <c r="H16" i="38" s="1"/>
  <c r="D18" i="38"/>
  <c r="AW8" i="38"/>
  <c r="AW13" i="38"/>
  <c r="AW14" i="38"/>
  <c r="AW19" i="38"/>
  <c r="AW24" i="38"/>
  <c r="AW29" i="38"/>
  <c r="AW30" i="38"/>
  <c r="AW35" i="38"/>
  <c r="AW41" i="38"/>
  <c r="AW7" i="38"/>
  <c r="AV8" i="38"/>
  <c r="AV10" i="38"/>
  <c r="AW12" i="38"/>
  <c r="AW17" i="38"/>
  <c r="AW18" i="38"/>
  <c r="AV19" i="38"/>
  <c r="AW23" i="38"/>
  <c r="AV24" i="38"/>
  <c r="AV26" i="38"/>
  <c r="AW28" i="38"/>
  <c r="AW33" i="38"/>
  <c r="AW34" i="38"/>
  <c r="AV35" i="38"/>
  <c r="AW39" i="38"/>
  <c r="AV40" i="38"/>
  <c r="AW9" i="38"/>
  <c r="AW10" i="38"/>
  <c r="AV11" i="38"/>
  <c r="AW15" i="38"/>
  <c r="AV16" i="38"/>
  <c r="AV18" i="38"/>
  <c r="AW20" i="38"/>
  <c r="AW25" i="38"/>
  <c r="AW26" i="38"/>
  <c r="AV27" i="38"/>
  <c r="AW31" i="38"/>
  <c r="AV32" i="38"/>
  <c r="AV34" i="38"/>
  <c r="AW36" i="38"/>
  <c r="AV38" i="38"/>
  <c r="O49" i="54" l="1"/>
  <c r="O51" i="54" s="1"/>
  <c r="L4" i="31"/>
  <c r="K16" i="31"/>
  <c r="M4" i="31"/>
  <c r="G4" i="31"/>
  <c r="F16" i="31"/>
  <c r="H4" i="31"/>
  <c r="M18" i="38"/>
  <c r="N18" i="38" s="1"/>
  <c r="G18" i="38"/>
  <c r="H18" i="38" s="1"/>
  <c r="F9" i="34"/>
  <c r="F8" i="34" l="1"/>
  <c r="F7" i="34" l="1"/>
  <c r="F6" i="34"/>
  <c r="E16" i="34"/>
  <c r="E15" i="34"/>
  <c r="E14" i="34"/>
  <c r="E13" i="34"/>
  <c r="E12" i="34"/>
  <c r="E11" i="34"/>
  <c r="E10" i="34"/>
  <c r="E9" i="34"/>
  <c r="E8" i="34"/>
  <c r="E7" i="34"/>
  <c r="E6" i="34" l="1"/>
  <c r="D16" i="34"/>
  <c r="H16" i="34" s="1"/>
  <c r="D15" i="34"/>
  <c r="H15" i="34" s="1"/>
  <c r="D14" i="34"/>
  <c r="H14" i="34" s="1"/>
  <c r="D13" i="34"/>
  <c r="H13" i="34" s="1"/>
  <c r="D12" i="34"/>
  <c r="H12" i="34" s="1"/>
  <c r="D11" i="34"/>
  <c r="H11" i="34" s="1"/>
  <c r="D10" i="34"/>
  <c r="H10" i="34" s="1"/>
  <c r="D9" i="34"/>
  <c r="H9" i="34" s="1"/>
  <c r="D8" i="34"/>
  <c r="H8" i="34" s="1"/>
  <c r="D7" i="34"/>
  <c r="D6" i="34"/>
  <c r="G5" i="34"/>
  <c r="F5" i="34"/>
  <c r="D5" i="34"/>
  <c r="E5" i="34"/>
  <c r="H6" i="34" l="1"/>
  <c r="H7" i="34"/>
  <c r="H5" i="34"/>
  <c r="AZ31" i="48"/>
  <c r="AZ30" i="48"/>
  <c r="AZ29" i="48"/>
  <c r="AZ28" i="48"/>
  <c r="AZ27" i="48"/>
  <c r="AZ26" i="48"/>
  <c r="AZ25" i="48"/>
  <c r="AZ24" i="48"/>
  <c r="AZ23" i="48"/>
  <c r="AZ22" i="48"/>
  <c r="AZ21" i="48"/>
  <c r="AZ20" i="48"/>
  <c r="AZ19" i="48"/>
  <c r="AZ18" i="48"/>
  <c r="AZ17" i="48"/>
  <c r="AZ16" i="48"/>
  <c r="AZ15" i="48"/>
  <c r="AZ14" i="48"/>
  <c r="AZ13" i="48"/>
  <c r="AZ12" i="48"/>
  <c r="AZ11" i="48"/>
  <c r="AZ10" i="48"/>
  <c r="AZ9" i="48"/>
  <c r="AZ8" i="48"/>
  <c r="AZ7" i="48"/>
  <c r="AZ6" i="48"/>
  <c r="AZ33" i="48" s="1"/>
  <c r="AV31" i="48"/>
  <c r="AV30" i="48"/>
  <c r="AV29" i="48"/>
  <c r="AV28" i="48"/>
  <c r="AV27" i="48"/>
  <c r="AV26" i="48"/>
  <c r="AV25" i="48"/>
  <c r="AV24" i="48"/>
  <c r="AV23" i="48"/>
  <c r="AV22" i="48"/>
  <c r="AV21" i="48"/>
  <c r="AV20" i="48"/>
  <c r="AV19" i="48"/>
  <c r="AV18" i="48"/>
  <c r="AV17" i="48"/>
  <c r="AV16" i="48"/>
  <c r="AV15" i="48"/>
  <c r="AV14" i="48"/>
  <c r="AV13" i="48"/>
  <c r="AV12" i="48"/>
  <c r="AV11" i="48"/>
  <c r="AV10" i="48"/>
  <c r="AV9" i="48"/>
  <c r="AV8" i="48"/>
  <c r="AV33" i="48" s="1"/>
  <c r="AV7" i="48"/>
  <c r="AV6" i="48"/>
  <c r="AR31" i="48"/>
  <c r="AR30" i="48"/>
  <c r="AR29" i="48"/>
  <c r="AR28" i="48"/>
  <c r="AR27" i="48"/>
  <c r="AR26" i="48"/>
  <c r="AR25" i="48"/>
  <c r="AR24" i="48"/>
  <c r="AR23" i="48"/>
  <c r="AR22" i="48"/>
  <c r="AR21" i="48"/>
  <c r="AR20" i="48"/>
  <c r="AR19" i="48"/>
  <c r="AR18" i="48"/>
  <c r="AR17" i="48"/>
  <c r="AR16" i="48"/>
  <c r="AR15" i="48"/>
  <c r="AR14" i="48"/>
  <c r="AR13" i="48"/>
  <c r="AR12" i="48"/>
  <c r="AR11" i="48"/>
  <c r="AR10" i="48"/>
  <c r="AR9" i="48"/>
  <c r="AR8" i="48"/>
  <c r="AR7" i="48"/>
  <c r="AR6" i="48"/>
  <c r="AR33" i="48" s="1"/>
  <c r="AN31" i="48"/>
  <c r="AN30" i="48"/>
  <c r="AN29" i="48"/>
  <c r="AN28" i="48"/>
  <c r="AN27" i="48"/>
  <c r="AN26" i="48"/>
  <c r="AN25" i="48"/>
  <c r="AN24" i="48"/>
  <c r="AN23" i="48"/>
  <c r="AN22" i="48"/>
  <c r="AN21" i="48"/>
  <c r="AN20" i="48"/>
  <c r="AN19" i="48"/>
  <c r="AN18" i="48"/>
  <c r="AN17" i="48"/>
  <c r="AN16" i="48"/>
  <c r="AN15" i="48"/>
  <c r="AN14" i="48"/>
  <c r="AN13" i="48"/>
  <c r="AN12" i="48"/>
  <c r="AN11" i="48"/>
  <c r="AN10" i="48"/>
  <c r="AN9" i="48"/>
  <c r="AN8" i="48"/>
  <c r="AN7" i="48"/>
  <c r="AN6" i="48"/>
  <c r="AN33" i="48" s="1"/>
  <c r="AJ31" i="48"/>
  <c r="AJ30" i="48"/>
  <c r="AJ29" i="48"/>
  <c r="AJ28" i="48"/>
  <c r="AJ27" i="48"/>
  <c r="AJ26" i="48"/>
  <c r="AJ25" i="48"/>
  <c r="AJ24" i="48"/>
  <c r="AJ23" i="48"/>
  <c r="AJ22" i="48"/>
  <c r="AJ21" i="48"/>
  <c r="AJ20" i="48"/>
  <c r="AJ19" i="48"/>
  <c r="AJ18" i="48"/>
  <c r="AJ17" i="48"/>
  <c r="AJ16" i="48"/>
  <c r="AJ15" i="48"/>
  <c r="AJ14" i="48"/>
  <c r="AJ13" i="48"/>
  <c r="AJ12" i="48"/>
  <c r="AJ11" i="48"/>
  <c r="AJ10" i="48"/>
  <c r="AJ9" i="48"/>
  <c r="AJ8" i="48"/>
  <c r="AJ7" i="48"/>
  <c r="AJ6" i="48"/>
  <c r="AJ33" i="48" s="1"/>
  <c r="AF31" i="48"/>
  <c r="AF30" i="48"/>
  <c r="AF29" i="48"/>
  <c r="AF28" i="48"/>
  <c r="AF27" i="48"/>
  <c r="AF26" i="48"/>
  <c r="AF25" i="48"/>
  <c r="AF24" i="48"/>
  <c r="AF23" i="48"/>
  <c r="AF22" i="48"/>
  <c r="AF21" i="48"/>
  <c r="AF20" i="48"/>
  <c r="AF19" i="48"/>
  <c r="AF18" i="48"/>
  <c r="AF17" i="48"/>
  <c r="AF16" i="48"/>
  <c r="AF15" i="48"/>
  <c r="AF14" i="48"/>
  <c r="AF13" i="48"/>
  <c r="AF12" i="48"/>
  <c r="AF11" i="48"/>
  <c r="AF10" i="48"/>
  <c r="AF9" i="48"/>
  <c r="AF8" i="48"/>
  <c r="AF33" i="48" s="1"/>
  <c r="AF7" i="48"/>
  <c r="AF6" i="48"/>
  <c r="AB33" i="48"/>
  <c r="AB31" i="48"/>
  <c r="AB30" i="48"/>
  <c r="AB29" i="48"/>
  <c r="AB28" i="48"/>
  <c r="AB27" i="48"/>
  <c r="AB26" i="48"/>
  <c r="AB25" i="48"/>
  <c r="AB24" i="48"/>
  <c r="AB23" i="48"/>
  <c r="AB22" i="48"/>
  <c r="AB21" i="48"/>
  <c r="AB20" i="48"/>
  <c r="AB19" i="48"/>
  <c r="AB18" i="48"/>
  <c r="AB17" i="48"/>
  <c r="AB16" i="48"/>
  <c r="AB15" i="48"/>
  <c r="AB14" i="48"/>
  <c r="AB13" i="48"/>
  <c r="AB12" i="48"/>
  <c r="AB11" i="48"/>
  <c r="AB10" i="48"/>
  <c r="AB9" i="48"/>
  <c r="AB8" i="48"/>
  <c r="AB7" i="48"/>
  <c r="AB6" i="48"/>
  <c r="X31" i="48"/>
  <c r="X30" i="48"/>
  <c r="X29" i="48"/>
  <c r="X28" i="48"/>
  <c r="X27" i="48"/>
  <c r="X26" i="48"/>
  <c r="X25" i="48"/>
  <c r="X24" i="48"/>
  <c r="X23" i="48"/>
  <c r="X22" i="48"/>
  <c r="X21" i="48"/>
  <c r="X20" i="48"/>
  <c r="X19" i="48"/>
  <c r="X18" i="48"/>
  <c r="X17" i="48"/>
  <c r="X16" i="48"/>
  <c r="X15" i="48"/>
  <c r="X14" i="48"/>
  <c r="X13" i="48"/>
  <c r="X12" i="48"/>
  <c r="X11" i="48"/>
  <c r="X10" i="48"/>
  <c r="X9" i="48"/>
  <c r="X8" i="48"/>
  <c r="X7" i="48"/>
  <c r="X6" i="48"/>
  <c r="X33" i="48" s="1"/>
  <c r="T31" i="48"/>
  <c r="T30" i="48"/>
  <c r="T29" i="48"/>
  <c r="T28" i="48"/>
  <c r="T27" i="48"/>
  <c r="T26" i="48"/>
  <c r="T25" i="48"/>
  <c r="T24" i="48"/>
  <c r="T23" i="48"/>
  <c r="T22" i="48"/>
  <c r="T21" i="48"/>
  <c r="T20" i="48"/>
  <c r="T19" i="48"/>
  <c r="T18" i="48"/>
  <c r="T17" i="48"/>
  <c r="T16" i="48"/>
  <c r="T15" i="48"/>
  <c r="T14" i="48"/>
  <c r="T13" i="48"/>
  <c r="T12" i="48"/>
  <c r="T11" i="48"/>
  <c r="T10" i="48"/>
  <c r="T9" i="48"/>
  <c r="T8" i="48"/>
  <c r="T7" i="48"/>
  <c r="T6" i="48"/>
  <c r="T33" i="48" s="1"/>
  <c r="P31" i="48"/>
  <c r="P30" i="48"/>
  <c r="P29" i="48"/>
  <c r="P28" i="48"/>
  <c r="P27" i="48"/>
  <c r="P26" i="48"/>
  <c r="P25" i="48"/>
  <c r="P24" i="48"/>
  <c r="P23" i="48"/>
  <c r="P22" i="48"/>
  <c r="P21" i="48"/>
  <c r="P20" i="48"/>
  <c r="P19" i="48"/>
  <c r="P18" i="48"/>
  <c r="P17" i="48"/>
  <c r="P16" i="48"/>
  <c r="P15" i="48"/>
  <c r="P14" i="48"/>
  <c r="P13" i="48"/>
  <c r="P12" i="48"/>
  <c r="P11" i="48"/>
  <c r="P10" i="48"/>
  <c r="P9" i="48"/>
  <c r="P8" i="48"/>
  <c r="P7" i="48"/>
  <c r="P6" i="48"/>
  <c r="P33" i="48" s="1"/>
  <c r="L33" i="48"/>
  <c r="L7" i="48"/>
  <c r="L8" i="48"/>
  <c r="L9" i="48"/>
  <c r="L10" i="48"/>
  <c r="L11" i="48"/>
  <c r="L12" i="48"/>
  <c r="L13" i="48"/>
  <c r="L14" i="48"/>
  <c r="L15" i="48"/>
  <c r="L16" i="48"/>
  <c r="L17" i="48"/>
  <c r="L18" i="48"/>
  <c r="L19" i="48"/>
  <c r="L20" i="48"/>
  <c r="L21" i="48"/>
  <c r="L22" i="48"/>
  <c r="L23" i="48"/>
  <c r="L24" i="48"/>
  <c r="L25" i="48"/>
  <c r="L26" i="48"/>
  <c r="L27" i="48"/>
  <c r="L28" i="48"/>
  <c r="L29" i="48"/>
  <c r="L30" i="48"/>
  <c r="L31" i="48"/>
  <c r="L6" i="48"/>
  <c r="H6" i="48"/>
  <c r="K33" i="48"/>
  <c r="C6" i="51"/>
  <c r="D6" i="35"/>
  <c r="H5" i="35" l="1"/>
  <c r="H6" i="35"/>
  <c r="H7" i="35"/>
  <c r="H8" i="35"/>
  <c r="H9" i="35"/>
  <c r="H10" i="35"/>
  <c r="H11" i="35"/>
  <c r="H12" i="35"/>
  <c r="H13" i="35"/>
  <c r="H14" i="35"/>
  <c r="H15" i="35"/>
  <c r="H16" i="35"/>
  <c r="D5" i="35"/>
  <c r="D7" i="35"/>
  <c r="D8" i="35"/>
  <c r="D9" i="35"/>
  <c r="D10" i="35"/>
  <c r="D11" i="35"/>
  <c r="D12" i="35"/>
  <c r="D13" i="35"/>
  <c r="D14" i="35"/>
  <c r="D15" i="35"/>
  <c r="D16" i="35"/>
  <c r="D4" i="35"/>
  <c r="F5" i="35"/>
  <c r="F6" i="35"/>
  <c r="F7" i="35"/>
  <c r="F8" i="35"/>
  <c r="F9" i="35"/>
  <c r="F10" i="35"/>
  <c r="F11" i="35"/>
  <c r="F12" i="35"/>
  <c r="F13" i="35"/>
  <c r="F14" i="35"/>
  <c r="F15" i="35"/>
  <c r="F16" i="35"/>
  <c r="H4" i="35"/>
  <c r="F4" i="35"/>
  <c r="E3" i="45" l="1"/>
  <c r="E2" i="45" s="1"/>
  <c r="G3" i="45"/>
  <c r="G2" i="45" s="1"/>
  <c r="H3" i="45"/>
  <c r="H2" i="45" s="1"/>
  <c r="I3" i="45"/>
  <c r="I2" i="45" s="1"/>
  <c r="J3" i="45"/>
  <c r="J2" i="45" s="1"/>
  <c r="K3" i="45"/>
  <c r="K2" i="45" s="1"/>
  <c r="L3" i="45"/>
  <c r="L2" i="45" s="1"/>
  <c r="M3" i="45"/>
  <c r="M2" i="45" s="1"/>
  <c r="N3" i="45"/>
  <c r="N2" i="45" s="1"/>
  <c r="O3" i="45"/>
  <c r="O2" i="45" s="1"/>
  <c r="P3" i="45"/>
  <c r="P2" i="45" s="1"/>
  <c r="F3" i="45"/>
  <c r="F2" i="45" s="1"/>
  <c r="Q12" i="45"/>
  <c r="Q13" i="45"/>
  <c r="Q9" i="45"/>
  <c r="Q14" i="45"/>
  <c r="Q10" i="45"/>
  <c r="Q15" i="45"/>
  <c r="Q16" i="45"/>
  <c r="Q6" i="45"/>
  <c r="Q7" i="45"/>
  <c r="Q17" i="45"/>
  <c r="Q18" i="45"/>
  <c r="Q19" i="45"/>
  <c r="Q20" i="45"/>
  <c r="Q21" i="45"/>
  <c r="Q22" i="45"/>
  <c r="Q23" i="45"/>
  <c r="Q8" i="45"/>
  <c r="Q24" i="45"/>
  <c r="Q25" i="45"/>
  <c r="Q26" i="45"/>
  <c r="Q27" i="45"/>
  <c r="Q5" i="45"/>
  <c r="Q28" i="45"/>
  <c r="Q29" i="45"/>
  <c r="Q30" i="45"/>
  <c r="Q11" i="45"/>
  <c r="Q2" i="45" l="1"/>
  <c r="I5" i="40"/>
  <c r="G3" i="31"/>
  <c r="F33" i="48" l="1"/>
  <c r="D97" i="53" l="1"/>
  <c r="D67" i="53"/>
  <c r="C7" i="51" l="1"/>
  <c r="C8" i="51"/>
  <c r="C9" i="51"/>
  <c r="C10" i="51"/>
  <c r="C11" i="51"/>
  <c r="C12" i="51"/>
  <c r="C13" i="51"/>
  <c r="C14" i="51"/>
  <c r="C15" i="51"/>
  <c r="C16" i="51"/>
  <c r="C17" i="51"/>
  <c r="C18" i="51"/>
  <c r="C5" i="51"/>
  <c r="T4" i="51" l="1"/>
  <c r="S4" i="51"/>
  <c r="M4" i="51"/>
  <c r="Q4" i="51"/>
  <c r="J4" i="51"/>
  <c r="N4" i="51"/>
  <c r="R4" i="51"/>
  <c r="K4" i="51"/>
  <c r="O4" i="51"/>
  <c r="L4" i="51"/>
  <c r="P4" i="51"/>
  <c r="I4" i="51"/>
  <c r="I7" i="49"/>
  <c r="I12" i="49"/>
  <c r="I13" i="49"/>
  <c r="I14" i="49"/>
  <c r="I15" i="49"/>
  <c r="I16" i="49"/>
  <c r="I17" i="49"/>
  <c r="I18" i="49"/>
  <c r="I19" i="49"/>
  <c r="I20" i="49"/>
  <c r="I21" i="49"/>
  <c r="I4" i="49"/>
  <c r="H7" i="48" l="1"/>
  <c r="H8" i="48"/>
  <c r="H9" i="48"/>
  <c r="H10" i="48"/>
  <c r="H11" i="48"/>
  <c r="H12" i="48"/>
  <c r="H13" i="48"/>
  <c r="H14" i="48"/>
  <c r="H15" i="48"/>
  <c r="H16" i="48"/>
  <c r="H17" i="48"/>
  <c r="H18" i="48"/>
  <c r="H19" i="48"/>
  <c r="H20" i="48"/>
  <c r="H21" i="48"/>
  <c r="H22" i="48"/>
  <c r="H23" i="48"/>
  <c r="H24" i="48"/>
  <c r="H25" i="48"/>
  <c r="H26" i="48"/>
  <c r="H27" i="48"/>
  <c r="H28" i="48"/>
  <c r="H29" i="48"/>
  <c r="H30" i="48"/>
  <c r="H31" i="48"/>
  <c r="AH3" i="48"/>
  <c r="AD3" i="48"/>
  <c r="N3" i="48"/>
  <c r="AX3" i="48"/>
  <c r="J33" i="48"/>
  <c r="N33" i="48"/>
  <c r="R33" i="48"/>
  <c r="V33" i="48"/>
  <c r="Z33" i="48"/>
  <c r="AD33" i="48"/>
  <c r="AH33" i="48"/>
  <c r="AL33" i="48"/>
  <c r="AP33" i="48"/>
  <c r="AT33" i="48"/>
  <c r="AX33" i="48"/>
  <c r="BB28" i="48" l="1"/>
  <c r="AL3" i="48"/>
  <c r="J3" i="48"/>
  <c r="AP3" i="48"/>
  <c r="Z3" i="48"/>
  <c r="BB13" i="48"/>
  <c r="AT3" i="48"/>
  <c r="BB12" i="48"/>
  <c r="BB31" i="48"/>
  <c r="BB27" i="48"/>
  <c r="BB23" i="48"/>
  <c r="BB19" i="48"/>
  <c r="BB15" i="48"/>
  <c r="BB11" i="48"/>
  <c r="BB7" i="48"/>
  <c r="BB25" i="48"/>
  <c r="BB14" i="48"/>
  <c r="BB29" i="48"/>
  <c r="BB21" i="48"/>
  <c r="BB17" i="48"/>
  <c r="BB9" i="48"/>
  <c r="V3" i="48"/>
  <c r="BB30" i="48"/>
  <c r="R3" i="48"/>
  <c r="BB26" i="48"/>
  <c r="BB22" i="48"/>
  <c r="BB10" i="48"/>
  <c r="BB24" i="48"/>
  <c r="BB20" i="48"/>
  <c r="BB16" i="48"/>
  <c r="BB8" i="48"/>
  <c r="BB18" i="48"/>
  <c r="BB6" i="48"/>
  <c r="BB33" i="48"/>
  <c r="F3" i="48"/>
  <c r="G5" i="47" l="1"/>
  <c r="H5" i="47" s="1"/>
  <c r="G6" i="47"/>
  <c r="H6" i="47" s="1"/>
  <c r="G7" i="47"/>
  <c r="H7" i="47"/>
  <c r="G8" i="47"/>
  <c r="H8" i="47" s="1"/>
  <c r="G9" i="47"/>
  <c r="H9" i="47"/>
  <c r="G10" i="47"/>
  <c r="H10" i="47" s="1"/>
  <c r="G11" i="47"/>
  <c r="H11" i="47"/>
  <c r="G12" i="47"/>
  <c r="H12" i="47" s="1"/>
  <c r="G13" i="47"/>
  <c r="H13" i="47"/>
  <c r="G14" i="47"/>
  <c r="H14" i="47" s="1"/>
  <c r="G15" i="47"/>
  <c r="H15" i="47"/>
  <c r="G4" i="47"/>
  <c r="H4" i="47" s="1"/>
  <c r="I6" i="40" l="1"/>
  <c r="J6" i="40" s="1"/>
  <c r="P6" i="40" s="1"/>
  <c r="I7" i="40"/>
  <c r="J7" i="40"/>
  <c r="P7" i="40" s="1"/>
  <c r="I8" i="40"/>
  <c r="J8" i="40" s="1"/>
  <c r="P8" i="40" s="1"/>
  <c r="I9" i="40"/>
  <c r="J9" i="40" s="1"/>
  <c r="P9" i="40" s="1"/>
  <c r="I10" i="40"/>
  <c r="J10" i="40" s="1"/>
  <c r="P10" i="40" s="1"/>
  <c r="I11" i="40"/>
  <c r="J11" i="40"/>
  <c r="P11" i="40" s="1"/>
  <c r="I12" i="40"/>
  <c r="J12" i="40" s="1"/>
  <c r="P12" i="40" s="1"/>
  <c r="I13" i="40"/>
  <c r="J13" i="40"/>
  <c r="P13" i="40" s="1"/>
  <c r="I14" i="40"/>
  <c r="J14" i="40" s="1"/>
  <c r="P14" i="40" s="1"/>
  <c r="I15" i="40"/>
  <c r="J15" i="40" s="1"/>
  <c r="P15" i="40" s="1"/>
  <c r="I16" i="40"/>
  <c r="J16" i="40" s="1"/>
  <c r="P16" i="40" s="1"/>
  <c r="J5" i="40" l="1"/>
  <c r="P5" i="40" s="1"/>
  <c r="Q4" i="39"/>
  <c r="R4" i="39" s="1"/>
  <c r="U4" i="39"/>
  <c r="Q5" i="39"/>
  <c r="R5" i="39"/>
  <c r="U5" i="39"/>
  <c r="Q6" i="39"/>
  <c r="R6" i="39"/>
  <c r="U6" i="39"/>
  <c r="Q7" i="39"/>
  <c r="R7" i="39" s="1"/>
  <c r="U7" i="39"/>
  <c r="Q8" i="39"/>
  <c r="R8" i="39"/>
  <c r="U8" i="39"/>
  <c r="Q9" i="39"/>
  <c r="R9" i="39" s="1"/>
  <c r="U9" i="39"/>
  <c r="Q10" i="39"/>
  <c r="R10" i="39"/>
  <c r="U10" i="39"/>
  <c r="Q11" i="39"/>
  <c r="R11" i="39" s="1"/>
  <c r="U11" i="39"/>
  <c r="Q12" i="39"/>
  <c r="R12" i="39"/>
  <c r="T12" i="39"/>
  <c r="U12" i="39"/>
  <c r="Q13" i="39"/>
  <c r="R13" i="39" s="1"/>
  <c r="U13" i="39"/>
  <c r="Q14" i="39"/>
  <c r="R14" i="39"/>
  <c r="U14" i="39"/>
  <c r="K5" i="39"/>
  <c r="T5" i="39" s="1"/>
  <c r="L5" i="39"/>
  <c r="K12" i="39"/>
  <c r="O12" i="39" s="1"/>
  <c r="L12" i="39"/>
  <c r="S12" i="39" s="1"/>
  <c r="K13" i="39"/>
  <c r="O13" i="39" s="1"/>
  <c r="L13" i="39"/>
  <c r="S13" i="39" s="1"/>
  <c r="H4" i="39"/>
  <c r="K4" i="39" s="1"/>
  <c r="H5" i="39"/>
  <c r="H6" i="39"/>
  <c r="K6" i="39" s="1"/>
  <c r="H7" i="39"/>
  <c r="K7" i="39" s="1"/>
  <c r="H8" i="39"/>
  <c r="K8" i="39" s="1"/>
  <c r="H9" i="39"/>
  <c r="K9" i="39" s="1"/>
  <c r="H10" i="39"/>
  <c r="K10" i="39" s="1"/>
  <c r="H11" i="39"/>
  <c r="K11" i="39" s="1"/>
  <c r="H12" i="39"/>
  <c r="H13" i="39"/>
  <c r="H14" i="39"/>
  <c r="K14" i="39" s="1"/>
  <c r="U3" i="39"/>
  <c r="Q3" i="39"/>
  <c r="R3" i="39" s="1"/>
  <c r="H3" i="39"/>
  <c r="K3" i="39" s="1"/>
  <c r="O4" i="39" l="1"/>
  <c r="L4" i="39"/>
  <c r="S4" i="39" s="1"/>
  <c r="O11" i="39"/>
  <c r="T11" i="39"/>
  <c r="L11" i="39"/>
  <c r="O8" i="39"/>
  <c r="L8" i="39"/>
  <c r="S8" i="39" s="1"/>
  <c r="T8" i="39"/>
  <c r="S5" i="39"/>
  <c r="T10" i="39"/>
  <c r="L10" i="39"/>
  <c r="O10" i="39"/>
  <c r="S10" i="39" s="1"/>
  <c r="L9" i="39"/>
  <c r="T9" i="39"/>
  <c r="O9" i="39"/>
  <c r="T7" i="39"/>
  <c r="L7" i="39"/>
  <c r="S7" i="39" s="1"/>
  <c r="O7" i="39"/>
  <c r="L14" i="39"/>
  <c r="O14" i="39"/>
  <c r="T14" i="39"/>
  <c r="T6" i="39"/>
  <c r="L6" i="39"/>
  <c r="S6" i="39" s="1"/>
  <c r="O6" i="39"/>
  <c r="S14" i="39"/>
  <c r="T13" i="39"/>
  <c r="T4" i="39"/>
  <c r="O5" i="39"/>
  <c r="S11" i="39"/>
  <c r="T3" i="39"/>
  <c r="O3" i="39"/>
  <c r="L3" i="39"/>
  <c r="S9" i="39" l="1"/>
  <c r="S3" i="39"/>
  <c r="XFD5" i="32" l="1"/>
  <c r="XFD6" i="32"/>
  <c r="XFD7" i="32"/>
  <c r="XFD8" i="32"/>
  <c r="XFD9" i="32"/>
  <c r="XFD10" i="32"/>
  <c r="XFD11" i="32"/>
  <c r="XFD12" i="32"/>
  <c r="XFD13" i="32"/>
  <c r="XFD14" i="32"/>
  <c r="J16" i="31" l="1"/>
  <c r="L16" i="31" s="1"/>
  <c r="E16" i="31"/>
  <c r="G16" i="31" s="1"/>
  <c r="G30" i="29" l="1"/>
  <c r="F32" i="27"/>
  <c r="F32" i="1" l="1"/>
</calcChain>
</file>

<file path=xl/comments1.xml><?xml version="1.0" encoding="utf-8"?>
<comments xmlns="http://schemas.openxmlformats.org/spreadsheetml/2006/main">
  <authors>
    <author>Andreas</author>
  </authors>
  <commentList>
    <comment ref="D18" authorId="0" shapeId="0">
      <text>
        <r>
          <rPr>
            <b/>
            <sz val="9"/>
            <color indexed="81"/>
            <rFont val="Tahoma"/>
            <family val="2"/>
          </rPr>
          <t>Andreas:</t>
        </r>
        <r>
          <rPr>
            <sz val="9"/>
            <color indexed="81"/>
            <rFont val="Tahoma"/>
            <family val="2"/>
          </rPr>
          <t xml:space="preserve">
Rata2 realisasi G2 Jan-Nov 2023 = 0,26%</t>
        </r>
      </text>
    </comment>
  </commentList>
</comments>
</file>

<file path=xl/comments2.xml><?xml version="1.0" encoding="utf-8"?>
<comments xmlns="http://schemas.openxmlformats.org/spreadsheetml/2006/main">
  <authors>
    <author>Andreas</author>
  </authors>
  <commentList>
    <comment ref="D12" authorId="0" shapeId="0">
      <text>
        <r>
          <rPr>
            <b/>
            <sz val="9"/>
            <color indexed="81"/>
            <rFont val="Tahoma"/>
            <family val="2"/>
          </rPr>
          <t>Andreas:</t>
        </r>
        <r>
          <rPr>
            <sz val="9"/>
            <color indexed="81"/>
            <rFont val="Tahoma"/>
            <family val="2"/>
          </rPr>
          <t xml:space="preserve">
Rata2 realisasi G2 Jan-Nov 2023 = 0,26%</t>
        </r>
      </text>
    </comment>
  </commentList>
</comments>
</file>

<file path=xl/comments3.xml><?xml version="1.0" encoding="utf-8"?>
<comments xmlns="http://schemas.openxmlformats.org/spreadsheetml/2006/main">
  <authors>
    <author>Andreas</author>
  </authors>
  <commentList>
    <comment ref="G11" authorId="0" shapeId="0">
      <text>
        <r>
          <rPr>
            <b/>
            <sz val="9"/>
            <color indexed="81"/>
            <rFont val="Tahoma"/>
            <family val="2"/>
          </rPr>
          <t>Andreas:</t>
        </r>
        <r>
          <rPr>
            <sz val="9"/>
            <color indexed="81"/>
            <rFont val="Tahoma"/>
            <family val="2"/>
          </rPr>
          <t xml:space="preserve">
Rata2 realisasi G2 Jan-Nov 2023 = 0,26%</t>
        </r>
      </text>
    </comment>
  </commentList>
</comments>
</file>

<file path=xl/comments4.xml><?xml version="1.0" encoding="utf-8"?>
<comments xmlns="http://schemas.openxmlformats.org/spreadsheetml/2006/main">
  <authors>
    <author>Andreas</author>
  </authors>
  <commentList>
    <comment ref="G10" authorId="0" shapeId="0">
      <text>
        <r>
          <rPr>
            <b/>
            <sz val="9"/>
            <color indexed="81"/>
            <rFont val="Tahoma"/>
            <family val="2"/>
          </rPr>
          <t>Andreas:</t>
        </r>
        <r>
          <rPr>
            <sz val="9"/>
            <color indexed="81"/>
            <rFont val="Tahoma"/>
            <family val="2"/>
          </rPr>
          <t xml:space="preserve">
Rata2 realisasi G2 Jan-Nov 2023 = 0,26%</t>
        </r>
      </text>
    </comment>
  </commentList>
</comments>
</file>

<file path=xl/sharedStrings.xml><?xml version="1.0" encoding="utf-8"?>
<sst xmlns="http://schemas.openxmlformats.org/spreadsheetml/2006/main" count="5635" uniqueCount="1632">
  <si>
    <t>F-CBSC/CINT/2023</t>
  </si>
  <si>
    <t>PERSPECTIVES</t>
  </si>
  <si>
    <t>OBJECTIVE</t>
  </si>
  <si>
    <t>MEASUREMENT (KPI)</t>
  </si>
  <si>
    <t>TARGET</t>
  </si>
  <si>
    <t>STRATEGIC INITIATIVE</t>
  </si>
  <si>
    <t>DEPT CONTRIBUTION</t>
  </si>
  <si>
    <t>FINANCIAL</t>
  </si>
  <si>
    <t>Profitable Growth</t>
  </si>
  <si>
    <t>Akumulasi NPBT</t>
  </si>
  <si>
    <t>Pengelolaan seluruh kegiatan operasional yang lebih efisien dan efektif</t>
  </si>
  <si>
    <t>Biaya Investasi/Capex sesuai Budget</t>
  </si>
  <si>
    <t>All Dept</t>
  </si>
  <si>
    <t>Biaya maintenace mesin tidak melebihi budget</t>
  </si>
  <si>
    <t>Cost Effectiveness</t>
  </si>
  <si>
    <t>GA Expenses</t>
  </si>
  <si>
    <t>CUSTOMER</t>
  </si>
  <si>
    <t>Customer Satisfaction</t>
  </si>
  <si>
    <t>Internal Komplain per departemen/bulan</t>
  </si>
  <si>
    <t>Melaksanakan seluruh proses sesuai dengan Standar Keberterimaan</t>
  </si>
  <si>
    <t>Kriteria standar keberterimaan terpenuhi</t>
  </si>
  <si>
    <t>0 komplain</t>
  </si>
  <si>
    <t>Innovative Products</t>
  </si>
  <si>
    <t>Produk Hasil Pengembangan Tahun 2024 dapat Diserap Pasar</t>
  </si>
  <si>
    <t>Memastikan tidak adanya kendala pada proses trial produksi</t>
  </si>
  <si>
    <t>Penyelesaian prototype permintaan R&amp;D sesuai kesepakatan</t>
  </si>
  <si>
    <t>RND, PRD, ENG, QC</t>
  </si>
  <si>
    <t>INTERNAL PROCESS (IP)</t>
  </si>
  <si>
    <t>Production Quality</t>
  </si>
  <si>
    <t>Kegagalan G2/bulan</t>
  </si>
  <si>
    <t>tidak &gt;0,2%</t>
  </si>
  <si>
    <t>PRD, QC, ENG, SCM</t>
  </si>
  <si>
    <t>Productivity</t>
  </si>
  <si>
    <t>Kapasitas Produksi Normal per Hari</t>
  </si>
  <si>
    <t>Meningkatkan otomasi &amp; digitalisasi dalam kegiatan operasional</t>
  </si>
  <si>
    <t>Robotisasi multy welding</t>
  </si>
  <si>
    <t>PRD, ENG, SCM</t>
  </si>
  <si>
    <t>Overall Equipment Efectivness (OEE)</t>
  </si>
  <si>
    <t>ENG, PRD</t>
  </si>
  <si>
    <t>Kehadiran Karyawan</t>
  </si>
  <si>
    <t>1. Merealisasikan program pengembangan SDM
2. Meningkatkan leadership di Plant</t>
  </si>
  <si>
    <t>Responsible Production Process</t>
  </si>
  <si>
    <t>1. Inovasi dan efisiensi penggunaan sumber energi
2. Konsistensi pengelolaan lingkungan</t>
  </si>
  <si>
    <t>Pencapaian Target Intensitas Energi (GJ/Pcs)</t>
  </si>
  <si>
    <t>0.0171 GJ/Pcs</t>
  </si>
  <si>
    <t>Pencapaian Target Intensitas Emisi CO2 (Ton CO2/Pcs)</t>
  </si>
  <si>
    <t>0.00304 Ton/CO2/Pcs</t>
  </si>
  <si>
    <t>Pencapaian Target Intensitas Waste Water (M3/Pcs)</t>
  </si>
  <si>
    <t>0.055 M3/Pcs</t>
  </si>
  <si>
    <t>Pencapaian Target Intensitas Solid Waste (Ton/Pcs)</t>
  </si>
  <si>
    <t>0.000095 Ton/Pcs</t>
  </si>
  <si>
    <t>Penggunaan Material Ramah Lingkungan Tersertifikasi</t>
  </si>
  <si>
    <t>1/tahun</t>
  </si>
  <si>
    <t>1. Update HIRADC
2. Kepatuhan terhadap penggunaan APD</t>
  </si>
  <si>
    <t>Kecelakaan Kerja</t>
  </si>
  <si>
    <t>0 kecelakaan</t>
  </si>
  <si>
    <t>LEARNING &amp; GROWTH (LG)</t>
  </si>
  <si>
    <t>Organization Capital</t>
  </si>
  <si>
    <t>1. Memastikan improvement dan inovasi tetap berjalan</t>
  </si>
  <si>
    <t>Kaizen Strategis</t>
  </si>
  <si>
    <t>1/dept./tahun</t>
  </si>
  <si>
    <t>Keterlibatan Kaizen/bulan</t>
  </si>
  <si>
    <t>1. Kepatuhan terhadap penggunaan APD
2. Program pengembangan SDM
3. Konsistensi pengelolaan lingkungan</t>
  </si>
  <si>
    <t>Implementasi 5S dan K3</t>
  </si>
  <si>
    <t>0 temuan 
patroli 5S &amp; K3</t>
  </si>
  <si>
    <t>1. Meningkatkan pengendalian pelaksanaan program pengembangan karyawan</t>
  </si>
  <si>
    <t>Program Pengembangan Karyawan</t>
  </si>
  <si>
    <t>100% sesuai TNA</t>
  </si>
  <si>
    <t>1. Meningkatkan efektivitas pemenuhan terhadap GCG dan Kode Etik</t>
  </si>
  <si>
    <t>Pemenuhan GCG dan Kode Etik</t>
  </si>
  <si>
    <t>1. Sosialisasi peraturan dan perundangan ke bawahan ketika ada kebijakan baru
2. Sosialisasi Jobdesk dari level Staff s/d Operator</t>
  </si>
  <si>
    <t>System Capital</t>
  </si>
  <si>
    <t>1. Kepatuhan terhadap Sistem Manajemen ISO Integrasi
2. Memastikan penyelesaian temuan audit dilakukan sesuai jadwal</t>
  </si>
  <si>
    <t>Optimalisasi Aplikasi Sistem Managemen ISO Integrasi</t>
  </si>
  <si>
    <t>0 temuan minor eksternal audit
Closing temuan internal audit tepat waktu</t>
  </si>
  <si>
    <t>1. Update peraturan perundangan yang berlaku
2. Membuat program pengawasan pemenuhan peraturan perundangan</t>
  </si>
  <si>
    <t>Pemenuhan/Kepatuhan pada Peraturan Perundangan yang Berlaku</t>
  </si>
  <si>
    <t>0 sanksi</t>
  </si>
  <si>
    <t xml:space="preserve">1. Penentuan untuk penempatan penempelan rambu-rambu larangan yang dari HCGA
2. Memfasilitasi program penempelan rambu larangan dari pihak HCGA </t>
  </si>
  <si>
    <t>Digitalization System</t>
  </si>
  <si>
    <t>1. Meningkatkan otomasi &amp; digitalisasi dalam kegiatan operasional</t>
  </si>
  <si>
    <t>Optimalisasi Program Digitalisasi</t>
  </si>
  <si>
    <t>100% proses by digitalisasi</t>
  </si>
  <si>
    <t>1. Menetapkan program peralihan dari manual ke robotik</t>
  </si>
  <si>
    <t>Optimalisasi Robotik</t>
  </si>
  <si>
    <t>100% pada Desember 2024</t>
  </si>
  <si>
    <t>DIREKTORAT PRODUKSI- BALANCE SCORE CARD 2024</t>
  </si>
  <si>
    <t>Akumulasi Gross Profit</t>
  </si>
  <si>
    <t>67,030 M</t>
  </si>
  <si>
    <t>1. Meningkatkan akurasi perencanaan produksi
2. Pengelolaan seluruh kegiatan operasional yang lebih efisien dan efektif
3. Mencari alternative vendor dengan harga kompetitif &amp; kualitas yang dapat diterima</t>
  </si>
  <si>
    <t>SCM, PRD</t>
  </si>
  <si>
    <t xml:space="preserve">diluar sales, </t>
  </si>
  <si>
    <t xml:space="preserve">Akumulasi NPBT </t>
  </si>
  <si>
    <t>19,042 M</t>
  </si>
  <si>
    <t>GA  Expenses</t>
  </si>
  <si>
    <t>95% budget</t>
  </si>
  <si>
    <t>1. Pengelolaan seluruh kegiatan operasional yang lebih efisien dan efektif</t>
  </si>
  <si>
    <t>Klaim/Bulan</t>
  </si>
  <si>
    <t>Rp0</t>
  </si>
  <si>
    <t>1. Mempertahankan keunggulan kualitas produk CINT
2. Mempertahankan kualitas packaging
3. Meningkatkan kualitas proses QC</t>
  </si>
  <si>
    <t>QC, PRD</t>
  </si>
  <si>
    <t>Komplain Produk/bulan</t>
  </si>
  <si>
    <t>1. Melaksanakan seluruh proses sesuai dengan Standar Keberterimaan</t>
  </si>
  <si>
    <t>8 produk maspro/th</t>
  </si>
  <si>
    <t>1. Memastikan tidak adanya kendala pada proses trial produksi</t>
  </si>
  <si>
    <t>1. Program pengembangan SDM
2. Memastikan seluruh SOP dijalankan
3. Meningkatkan otomasi &amp; digitalisasi dalam kegiatan operasional</t>
  </si>
  <si>
    <t>Sarana dan prasarana, SOP, oytomatisasi</t>
  </si>
  <si>
    <t>2.800 unit equivalen/hari</t>
  </si>
  <si>
    <t>1. Meningkatkan otomasi &amp; digitalisasi dalam kegiatan operasional
2. Meningkatkan produktivitas
3. Meningkatkan akurasi perencanaan produksi
4. Meningkatkan kerjasama dengan vendor</t>
  </si>
  <si>
    <t>minimal tanpa lembur</t>
  </si>
  <si>
    <t>1. Meningkatkan otomasi &amp; digitalisasi dalam kegiatan operasional
2. Meningkatkan produktivitas
3. Meningkatkan utilisasi permesinan</t>
  </si>
  <si>
    <t>MSD</t>
  </si>
  <si>
    <t>Inventory Management</t>
  </si>
  <si>
    <t>Total Inventory RM &amp; WIP- Single</t>
  </si>
  <si>
    <t>32,5 M</t>
  </si>
  <si>
    <t>1. Memanfaatkan penggunaan inventory slow dan unmoving
2. Meningkatkan akurasi perencanaan produksi
3. Proses pengadaan sesuai dengan perencanaan</t>
  </si>
  <si>
    <t>SCM, PCH, PRD</t>
  </si>
  <si>
    <t>70% pada Desember 2024</t>
  </si>
  <si>
    <t>Biaya Pembuatan Sarana tidak melebihi Budget</t>
  </si>
  <si>
    <t>1. Pengecekan sarana dan pra sarana sesuai jadwal
2. Menyaring serta menanggapi permintaan yang masuk ke Engineering
3. Menyampaikan progress pengerjaan ke bagian pemohon
4. Memberikan estimasi harga per proyek dalam satu minggu</t>
  </si>
  <si>
    <t>HCGA</t>
  </si>
  <si>
    <t>1-10 Hari</t>
  </si>
  <si>
    <t xml:space="preserve">1. Memfasilitasi sarana (Welding Jig) yang compatible dengan pergerakan robot.
2. Mengukur kapasitas produksi untuk robot welding </t>
  </si>
  <si>
    <t>DEPARTEMENT ENGINEERING BALANCE SCORE CARD 2024</t>
  </si>
  <si>
    <t>1. Memastikan sarana &amp; pra sarana untuk kebutuhan pembuatan prototype terpenuhi
2. Menyiapkan SDM  dan jadwal pengerjaan</t>
  </si>
  <si>
    <t>75% per dept. akses KMS</t>
  </si>
  <si>
    <t>1. Optimalisasi Knowledge Management System (KMS)</t>
  </si>
  <si>
    <t xml:space="preserve">1.  Sosialisasi target kehadiran karyawan 98% pada briefing pagi
2.  Menyampaikan evaluasi data kehadiran setiap bulan  </t>
  </si>
  <si>
    <t>CORPORATE BALANCE SCORE CARD CINT 2024</t>
  </si>
  <si>
    <t>Sales Growth</t>
  </si>
  <si>
    <t>Total Sales Single/Tahun</t>
  </si>
  <si>
    <t>364,630 M</t>
  </si>
  <si>
    <t>1. Meningkatkan kinerja penjualan melalui DH
2. Meningkatkan kinerja penjualan Alkes
3. Meningkatkan kinerja Busdev</t>
  </si>
  <si>
    <t>MKT &amp; Sales, Busdev, E-Catalog, GlobSourch</t>
  </si>
  <si>
    <t xml:space="preserve">1. Meningkatkan akurasi perencanaan produksi
2. Pengelolaan seluruh kegiatan operasional yang lebih efisien &amp; efektif
3. Mencari alternative vendor dengan harga kompetitif &amp; kualitas </t>
  </si>
  <si>
    <t xml:space="preserve">MKT &amp; Sales, Busdev, E-Catalog, GlobSourch, SCM, PRD, HCGA &amp; PCH </t>
  </si>
  <si>
    <t>Selling Expenses dari Total Penjualan</t>
  </si>
  <si>
    <t>7,5%</t>
  </si>
  <si>
    <t>Interes Expenses dari Total Penjualan</t>
  </si>
  <si>
    <t>1,2%</t>
  </si>
  <si>
    <t>1. Mengendalikan AR dan AP
2. Positive cash from operation</t>
  </si>
  <si>
    <t>FIACO, PCH, MKT &amp; Sales, Busdev, GlobSourch</t>
  </si>
  <si>
    <t>Survey Kepuasan Pelanggan per Tahun</t>
  </si>
  <si>
    <t>Juni 2024</t>
  </si>
  <si>
    <t>1. Menetapkan program Survey Kepuasan Pelanggan</t>
  </si>
  <si>
    <t>Adm. MKT &amp; Sales, MKT Sisdev, CMS</t>
  </si>
  <si>
    <t>Indeks Kepuasan Pelanggan Berdasarkan Hasil Survey Tahunan</t>
  </si>
  <si>
    <t>MKT &amp; Sales, GlobSourch,
E-Catalog, Busdev,
QC, PRD</t>
  </si>
  <si>
    <t>Customer Loyalty</t>
  </si>
  <si>
    <t>Customer Melakukan Pembelian Ulang</t>
  </si>
  <si>
    <t>75% dari 
jumlah Buyer</t>
  </si>
  <si>
    <t>1. Meningkatkan layanan penjualan
2. Menetapkan program customer care</t>
  </si>
  <si>
    <t>MKT &amp; Sales, Busdev, GlobSourch</t>
  </si>
  <si>
    <t>1. Meningkatkan sinergi dan kolaborasi R&amp;D dgn Sales Marketing                                  2. Melakukan riset pasar
3. Menetapkan program pengembangan produk</t>
  </si>
  <si>
    <t>RND, MKT &amp; Sales, Busdev, GlobSourch</t>
  </si>
  <si>
    <t>Pengembangan produk sesuai permintaan</t>
  </si>
  <si>
    <t>2 minggu</t>
  </si>
  <si>
    <t>Simplifikasi material dan proses</t>
  </si>
  <si>
    <t>5 produk/th</t>
  </si>
  <si>
    <t>Kegagalan G2/Bulan</t>
  </si>
  <si>
    <t>Komplain Produk/Bulan</t>
  </si>
  <si>
    <t>1. Mempertahankan keunggulan kualitas produk CINT
2. Mempertahankan kualitas packaging</t>
  </si>
  <si>
    <t>PRD, QC, SCM, RND</t>
  </si>
  <si>
    <t>PRD, ENG, HCGA, SCM</t>
  </si>
  <si>
    <t>Overall Equipment Efectiveness (OEE)</t>
  </si>
  <si>
    <t>1. Program pengembangan SDM</t>
  </si>
  <si>
    <t>Enviromental, Social, Governance</t>
  </si>
  <si>
    <t>Program Corporate Social responsibility</t>
  </si>
  <si>
    <t>100% program</t>
  </si>
  <si>
    <t>1. Menetapkan program CSR untuk meningkatkan pemberdayaan masyarakat</t>
  </si>
  <si>
    <t>Total Inventory Single, Moving &amp; Slow moving</t>
  </si>
  <si>
    <t>60 M</t>
  </si>
  <si>
    <t>MKT &amp; Sales, SCM, PCH, PRD</t>
  </si>
  <si>
    <t>Total Inventory Single, unmoving</t>
  </si>
  <si>
    <t>LEARNING &amp; GROWTH</t>
  </si>
  <si>
    <t>V</t>
  </si>
  <si>
    <t>Tidak adanya pelanggaran GCG dan Kode Etik</t>
  </si>
  <si>
    <t>0 pelanggaran</t>
  </si>
  <si>
    <t>1. Menetapkan program audit
2. Memastikan penyelesaian temuan audit dilakukan sesuai jadwal</t>
  </si>
  <si>
    <t>Cimahi, Des 2023</t>
  </si>
  <si>
    <t>R. Nurwulan K.</t>
  </si>
  <si>
    <t>Direktur</t>
  </si>
  <si>
    <t xml:space="preserve">Memastikan seluruh SOP dijalankan
</t>
  </si>
  <si>
    <t>BOBOT (%)</t>
  </si>
  <si>
    <t xml:space="preserve">1. Edukasi dan motivasi di briefing pagi terkait 5S dan K3 (1 bulan 2 kali)
2. Membuat jadwal piket kebersihan lingkungan kerja </t>
  </si>
  <si>
    <t>1. Melakukan brainwriting, sebelum brainstorming dimulai.
2. Edukasi dan motivasi di briefing  pagi terkait Kaizen (1 bulan 2 kali)</t>
  </si>
  <si>
    <t>Efektivitas  penggunaan ATK dan APD</t>
  </si>
  <si>
    <t>2/dept./Maret 24</t>
  </si>
  <si>
    <t>Kegagalan G2 akibat mesin chrome</t>
  </si>
  <si>
    <t xml:space="preserve">1. Pengembangan aplikasi ENGIS kerjasama dengan IT
2. Digitalisasi bisnis proses Engineering
3. Integrasi data aset </t>
  </si>
  <si>
    <t>Down Time Maksimal</t>
  </si>
  <si>
    <t>Di bawah 5%</t>
  </si>
  <si>
    <t xml:space="preserve"> Project relayout
</t>
  </si>
  <si>
    <t>100% 
sesuai Budget</t>
  </si>
  <si>
    <t>95% 
dari budget</t>
  </si>
  <si>
    <t>100 % 
Juli 2024</t>
  </si>
  <si>
    <t>50 % 
di SMT 1</t>
  </si>
  <si>
    <t>1. Edukasi tentang manfaat KMS.
2. Membuat target pencapaian point setiap karyawan per bulan dan mengumumkan pada briefing awal bulan</t>
  </si>
  <si>
    <t xml:space="preserve">1. Monitoring ketersediaan stock sparepart  dan material mesin dengan baik
2. Pengaturan Kehadiran petugas maintenance disetiap kegiatan Produksi </t>
  </si>
  <si>
    <t xml:space="preserve">Tersedianya sistem perhitungan OEE
</t>
  </si>
  <si>
    <t xml:space="preserve">Meningkatkan produktivitas
</t>
  </si>
  <si>
    <t>1. Pemberitahuan Budget Capex/Investasi setiap bulan di awal bulan (via Email) 
2. Meeting realisasi budget investasi per 3 bulan</t>
  </si>
  <si>
    <t>1.  Membuat RKB sesuai kebutuhan
2.  Mengontrol realisasi budget  Pembuatan Sarana tiap bulan</t>
  </si>
  <si>
    <t>1.  Membuat RKB sesuai kebutuhan
2.  Mengontrol realisasi budget Maintenance Mesin tiap bulan</t>
  </si>
  <si>
    <t>1. Verifikasi rectifier oleh vendor minimal setahun sekali
2. Hanger disetel dulu sebelum diserahkan
3. Melakukan pengecekan mesin krum secara berkala seminggu sekali</t>
  </si>
  <si>
    <t>1. Review kelengkapan dokumen mutu internal setiap ada perubahan
2. Simulasi audit oleh pihak Engineering ke bagian Engineering sendiri Maksimal H-2 sebelum audit</t>
  </si>
  <si>
    <t>1. Up date mapping data dan menentukan prioritas produknya 
2. Melengkapi sarana welding jig
3. Menghitung kapasitas pada produk yang sudah dilakukan di robot</t>
  </si>
  <si>
    <t>1. Mengikuti Training TPM 
2. Menyiapkan formulir autonomus maintenance</t>
  </si>
  <si>
    <t>Program Penurunan Intensitas Energy CINT</t>
  </si>
  <si>
    <t>Program Penurunan Intensitas Energy Departemen</t>
  </si>
  <si>
    <t>1 program / semester</t>
  </si>
  <si>
    <t>Tingkat kecelakaan kerja internal &amp; vendor</t>
  </si>
  <si>
    <t>Kepatuhan penggunaan APD Internal dan Vendor</t>
  </si>
  <si>
    <t>0 temuan</t>
  </si>
  <si>
    <t>Januari-Desember</t>
  </si>
  <si>
    <t>1. Penggantian seluruh lampu penerangan dengan LED
2. Penggantian bahan bakar solar dengan CNG untuk proses powder coating
3. Menyediakan kompresor portable untuk supply angin di over time.
4. Pemasangan sensor gerak/cahaya untuk lampu penerangan.
5. Mengusulkan retrofitting yaitu mengganti sebagian atap dengan atap tembus cahaya dan memperbanyak jendela.</t>
  </si>
  <si>
    <t>1. Penggunaan kendaraan dinas bergabung dengan bagian lain
2. Penghematan penggunaan listrik di masing-masing Departemen (AC, Lampu, dll)
3. Menitipkan Sarana hasil perbaikan ke mobil vendor.</t>
  </si>
  <si>
    <t xml:space="preserve">1. Melaksanakan inspeksi pemakaian APD  setiap hari sebelum melaksanakan pekerjaan
2. Meningkatkan kepatuhan penggunaan APD dan sosialisasi berkala di masing-masing Departemen
</t>
  </si>
  <si>
    <t>1. Menjalankan SOP keamanan dan keselamatan kerja  yang sudah dibuat
2. Menjaga kebersihan lokasi kerja setiap hari
3. Evaluasi HIRADC Departemen per semester
4. Evaluasi infrastruktur dan pedoman K3 per semester
5. Menetapkan persyaratan K3 untuk vendor</t>
  </si>
  <si>
    <t>1. Membuat master plan dan RAB untuk proyek Relay out
2. Menghitung cost &amp; benefit dari project relayout.</t>
  </si>
  <si>
    <t>FINANCIAL
21%</t>
  </si>
  <si>
    <t>CUSTOMER
8%</t>
  </si>
  <si>
    <t>LEARNING &amp; GROWTH (LG)
33%</t>
  </si>
  <si>
    <t>INTERNAL PROCESS (IP)
38%</t>
  </si>
  <si>
    <t>1.  Membuat RKB sesuai kebutuhan
2.  Mengontrol realisasi budget ATK tiap bulan
3. Mengontrol perawatan penggunaan APD dan dat inventarisnya</t>
  </si>
  <si>
    <t>ENG</t>
  </si>
  <si>
    <t>0 temuan 5S 
(Skala Kuantitatif)</t>
  </si>
  <si>
    <t xml:space="preserve">1. Meminimalisir sampah domestik efek proses di masing-masing Departemen
2. Meningkatkan partisipasi AOC di masing-masing Departemen dalam pelaksanaan 5S
</t>
  </si>
  <si>
    <t xml:space="preserve">Mengajukan peserta training sesuai matriks kompetensinya </t>
  </si>
  <si>
    <r>
      <rPr>
        <b/>
        <sz val="20"/>
        <color theme="1"/>
        <rFont val="Calibri"/>
        <family val="2"/>
        <scheme val="minor"/>
      </rPr>
      <t>1.</t>
    </r>
    <r>
      <rPr>
        <sz val="11"/>
        <color theme="1"/>
        <rFont val="Calibri"/>
        <family val="2"/>
        <scheme val="minor"/>
      </rPr>
      <t xml:space="preserve"> Biaya Pembuatan Sarana</t>
    </r>
  </si>
  <si>
    <r>
      <rPr>
        <b/>
        <sz val="20"/>
        <color theme="1"/>
        <rFont val="Calibri"/>
        <family val="2"/>
        <scheme val="minor"/>
      </rPr>
      <t>1.</t>
    </r>
    <r>
      <rPr>
        <sz val="11"/>
        <color theme="1"/>
        <rFont val="Calibri"/>
        <family val="2"/>
        <scheme val="minor"/>
      </rPr>
      <t xml:space="preserve"> Biaya Maintenace Mesin </t>
    </r>
  </si>
  <si>
    <t>10 Hari</t>
  </si>
  <si>
    <r>
      <rPr>
        <b/>
        <sz val="20"/>
        <color theme="1"/>
        <rFont val="Calibri"/>
        <family val="2"/>
        <scheme val="minor"/>
      </rPr>
      <t>2.</t>
    </r>
    <r>
      <rPr>
        <sz val="11"/>
        <color theme="1"/>
        <rFont val="Calibri"/>
        <family val="2"/>
        <scheme val="minor"/>
      </rPr>
      <t xml:space="preserve"> Robotisasi multy welding</t>
    </r>
  </si>
  <si>
    <r>
      <t xml:space="preserve">1. Up date mapping data dan menentukan prioritas produknya 
2. Melengkapi sarana welding jig
3. Menghitung kapasitas pada produk yang sudah dilakukan di robot
</t>
    </r>
    <r>
      <rPr>
        <sz val="11"/>
        <color rgb="FFFF0000"/>
        <rFont val="Calibri"/>
        <family val="2"/>
        <scheme val="minor"/>
      </rPr>
      <t>4. PKH mencantumkan detail penggunaan robot welding sebagai prioritas</t>
    </r>
  </si>
  <si>
    <r>
      <rPr>
        <b/>
        <sz val="20"/>
        <color theme="1"/>
        <rFont val="Calibri"/>
        <family val="2"/>
        <scheme val="minor"/>
      </rPr>
      <t>3.</t>
    </r>
    <r>
      <rPr>
        <sz val="11"/>
        <color theme="1"/>
        <rFont val="Calibri"/>
        <family val="2"/>
        <scheme val="minor"/>
      </rPr>
      <t xml:space="preserve"> Project relayout</t>
    </r>
  </si>
  <si>
    <t>1. Membuat master plan dan RAB untuk proyek Relay out
2. Menghitung cost &amp; benefit dari project relayout</t>
  </si>
  <si>
    <r>
      <rPr>
        <b/>
        <sz val="20"/>
        <rFont val="Calibri"/>
        <family val="2"/>
        <scheme val="minor"/>
      </rPr>
      <t>4.</t>
    </r>
    <r>
      <rPr>
        <sz val="11"/>
        <rFont val="Calibri"/>
        <family val="2"/>
        <scheme val="minor"/>
      </rPr>
      <t xml:space="preserve"> Program Autonomus Maintenance</t>
    </r>
  </si>
  <si>
    <t>1. Konsep Autonomus Maintenance
2. Sosialisasi Program Autonomus Maintenance
3. Menyiapkan formulir autonomus maintenance
4. Melakukan monitoring Autonomus Miantenance</t>
  </si>
  <si>
    <t xml:space="preserve">Sistem perhitungan OEE
</t>
  </si>
  <si>
    <t xml:space="preserve">1. Mengikuti Training TPM </t>
  </si>
  <si>
    <r>
      <rPr>
        <b/>
        <sz val="20"/>
        <rFont val="Calibri"/>
        <family val="2"/>
        <scheme val="minor"/>
      </rPr>
      <t>5.</t>
    </r>
    <r>
      <rPr>
        <sz val="11"/>
        <rFont val="Calibri"/>
        <family val="2"/>
        <scheme val="minor"/>
      </rPr>
      <t xml:space="preserve"> Mean Time to Repair</t>
    </r>
  </si>
  <si>
    <t>Target dari data MTTR terendah yang pernah dicapai</t>
  </si>
  <si>
    <t xml:space="preserve"> Implementasi program Total Productive Maintenance (TPM) --&gt;OEE</t>
  </si>
  <si>
    <r>
      <rPr>
        <b/>
        <sz val="20"/>
        <rFont val="Calibri"/>
        <family val="2"/>
        <scheme val="minor"/>
      </rPr>
      <t>6.</t>
    </r>
    <r>
      <rPr>
        <sz val="11"/>
        <rFont val="Calibri"/>
        <family val="2"/>
        <scheme val="minor"/>
      </rPr>
      <t xml:space="preserve"> Overall Equipment Effectiveness (OEE)</t>
    </r>
  </si>
  <si>
    <t>Masing-masing variabel 85%. OEE min 60%</t>
  </si>
  <si>
    <t>???</t>
  </si>
  <si>
    <r>
      <rPr>
        <b/>
        <sz val="20"/>
        <color theme="1"/>
        <rFont val="Calibri"/>
        <family val="2"/>
        <scheme val="minor"/>
      </rPr>
      <t>7.</t>
    </r>
    <r>
      <rPr>
        <sz val="11"/>
        <color theme="1"/>
        <rFont val="Calibri"/>
        <family val="2"/>
        <scheme val="minor"/>
      </rPr>
      <t xml:space="preserve"> Aplikasi ENGIS</t>
    </r>
  </si>
  <si>
    <t>Departemen</t>
  </si>
  <si>
    <t>Review BSC</t>
  </si>
  <si>
    <t>Due Date</t>
  </si>
  <si>
    <t>Status</t>
  </si>
  <si>
    <t>Engineering</t>
  </si>
  <si>
    <t>1. KPI Biaya Pembuatan Sarana &amp; Biaya Maintenace Mesin  direvisi ke Objective Cost Efectiveness</t>
  </si>
  <si>
    <t>Not Yet</t>
  </si>
  <si>
    <t>2. Robotisasi Multy Welding ada tambahan di STRATEGY INISIATIVE</t>
  </si>
  <si>
    <r>
      <t xml:space="preserve">3. Revisi target  Project relayout  menjadi 100% </t>
    </r>
    <r>
      <rPr>
        <b/>
        <u/>
        <sz val="11"/>
        <color theme="1"/>
        <rFont val="Calibri"/>
        <family val="2"/>
        <scheme val="minor"/>
      </rPr>
      <t>dari target yang akan dilakukan 2024</t>
    </r>
  </si>
  <si>
    <t xml:space="preserve">4. Program Autonomus Maintenance di munculkan kembali di thn ini </t>
  </si>
  <si>
    <t>5. Revisi KPI Downtime Mesin menjadi Mean Time to Repair (sesuai materi pelatihan TPM)</t>
  </si>
  <si>
    <t>6. Tambahan KPI Overall Equipment Effectiveness (OEE) --&gt; lengkapi strategic initiative</t>
  </si>
  <si>
    <t>7. Revisi Optimalisasi Program Digitalisasi menjadi Aplikasi ENGIS, target realisasi bulan apa?</t>
  </si>
  <si>
    <t>Revisi Bobot BSC Keseluruhan</t>
  </si>
  <si>
    <t>KPI Efektivitas  penggunaan ATK dan APD dihapus</t>
  </si>
  <si>
    <t>Biaya Pembuatan Sarana</t>
  </si>
  <si>
    <t xml:space="preserve">Biaya Maintenace Mesin </t>
  </si>
  <si>
    <t>Project relayout</t>
  </si>
  <si>
    <t>Program Autonomus Maintenance</t>
  </si>
  <si>
    <t>1. Konsep Autonomus Maintenance
2. Sosialisasi Program Autonomus Maintenance
3. Menyiapkan formulir autonomus maintenance
4. Melakukan monitoring Autonomus Maintenance</t>
  </si>
  <si>
    <r>
      <t xml:space="preserve">OEE </t>
    </r>
    <r>
      <rPr>
        <sz val="11"/>
        <color theme="1"/>
        <rFont val="Calibri"/>
        <family val="2"/>
      </rPr>
      <t>≥</t>
    </r>
    <r>
      <rPr>
        <sz val="8.9"/>
        <color theme="1"/>
        <rFont val="Calibri"/>
        <family val="2"/>
      </rPr>
      <t xml:space="preserve"> 85%</t>
    </r>
  </si>
  <si>
    <t xml:space="preserve"> Overall Equipment Effectiveness (OEE)</t>
  </si>
  <si>
    <t xml:space="preserve"> Aplikasi ENGIS</t>
  </si>
  <si>
    <t>Maret 2024</t>
  </si>
  <si>
    <t xml:space="preserve">1. Mengikuti training TPM
2. Mengembangkan program pemeliharaaan untuk menjaga dan mempertahankan agar mesin tetap berada pada kondisi terbaiknya., 
3. Meningkatkan kemampuan pengoperasian dan pemeliharaan mesin dengan cara melakukan pelatihan kepada semua operator mesin. </t>
  </si>
  <si>
    <t>REALISASI</t>
  </si>
  <si>
    <t>ACHIEVMENT</t>
  </si>
  <si>
    <t>KETERANGAN</t>
  </si>
  <si>
    <t>JANUARI 2024</t>
  </si>
  <si>
    <t>USULAN CAPEX 2024</t>
  </si>
  <si>
    <t>REALISASI CAPEX 2024</t>
  </si>
  <si>
    <t>No</t>
  </si>
  <si>
    <t>BIAYA</t>
  </si>
  <si>
    <t>COST CENTER</t>
  </si>
  <si>
    <t>JUMLAH</t>
  </si>
  <si>
    <t>HARGA</t>
  </si>
  <si>
    <t>NILAI INVESTASI</t>
  </si>
  <si>
    <t>RENCANA KEDATANGAN</t>
  </si>
  <si>
    <t>REALISASI KEDATANGAN</t>
  </si>
  <si>
    <t xml:space="preserve">Perluasan Konstruksi Multy ke ENG </t>
  </si>
  <si>
    <t>JANUARI</t>
  </si>
  <si>
    <t>Spare Part Kompresor Airman 75KW</t>
  </si>
  <si>
    <t>Air Compressor 15 HP + Instalasi</t>
  </si>
  <si>
    <t>Penggantian APAR</t>
  </si>
  <si>
    <t>HC GA</t>
  </si>
  <si>
    <t>Laptop Design</t>
  </si>
  <si>
    <t>Edge Bending (effiseinsi proses)</t>
  </si>
  <si>
    <t>PRD</t>
  </si>
  <si>
    <t>Mesin Uji Impact Welding</t>
  </si>
  <si>
    <t>QC</t>
  </si>
  <si>
    <t>Moulding Improvement yamato memo</t>
  </si>
  <si>
    <t>R&amp;D</t>
  </si>
  <si>
    <t>Product Development (10 new item/years)</t>
  </si>
  <si>
    <t>Perbaikan atap ruangan Assembling Steel</t>
  </si>
  <si>
    <t>FEBRUARI</t>
  </si>
  <si>
    <t>ENG pindah ke KSO (WS, FACILITY, MTC &amp; Office)</t>
  </si>
  <si>
    <t>Keypad NC Router</t>
  </si>
  <si>
    <t>Multy Bor 37 spindel</t>
  </si>
  <si>
    <t>Cooling Tower + Motor + Instalasi</t>
  </si>
  <si>
    <t>KNB ke Konstruksi Yamato</t>
  </si>
  <si>
    <t>1200W SPS STANDBY POWER SUPPLY</t>
  </si>
  <si>
    <t>Camera Lensa</t>
  </si>
  <si>
    <t>Stabilizer Camera</t>
  </si>
  <si>
    <t>Replacement Boot Portable Complete</t>
  </si>
  <si>
    <t>Relayout Gudang Komponen (oceng) dan NB</t>
  </si>
  <si>
    <t>SCM</t>
  </si>
  <si>
    <t>Epoxy Lantai Produksi (Yamato Luas 1000 M2)</t>
  </si>
  <si>
    <t>MARET</t>
  </si>
  <si>
    <t>Epoxy Lantai Produksi (Konstruksi Multy 1000 M2)</t>
  </si>
  <si>
    <t>Epoxy lantai finish good langsir (800 M2)</t>
  </si>
  <si>
    <t>Mesin Laser Cut  (sampel Komponen)</t>
  </si>
  <si>
    <t>Mesin Uji Airmate  sesuai JIS K6400-4</t>
  </si>
  <si>
    <t>Crane 2 ton double axis + Instalasi</t>
  </si>
  <si>
    <t>HPE MSA 8 GB SHORTWAVE FIBRE CHANNEL SPF 4K</t>
  </si>
  <si>
    <t>APRIL</t>
  </si>
  <si>
    <t>Penambahan &amp; Penggantian 
All Jig (Inpection &amp; Welding)</t>
  </si>
  <si>
    <t>MEI</t>
  </si>
  <si>
    <t xml:space="preserve">Fortimail Email Security Appliance </t>
  </si>
  <si>
    <t>Bundle Contract 1 Year Parts-only RMA of FML-200F</t>
  </si>
  <si>
    <t>Penambahan &amp; Penggantian 
All Dies</t>
  </si>
  <si>
    <t>JUNI</t>
  </si>
  <si>
    <t>TOTAL</t>
  </si>
  <si>
    <t>PERSENTASE</t>
  </si>
  <si>
    <t>-</t>
  </si>
  <si>
    <t>Bulan</t>
  </si>
  <si>
    <t>Januari</t>
  </si>
  <si>
    <t>Februari</t>
  </si>
  <si>
    <t>Maret</t>
  </si>
  <si>
    <t>April</t>
  </si>
  <si>
    <t>Mei</t>
  </si>
  <si>
    <t>Juni</t>
  </si>
  <si>
    <t>Juli</t>
  </si>
  <si>
    <t>Agustus</t>
  </si>
  <si>
    <t>September</t>
  </si>
  <si>
    <t>Oktober</t>
  </si>
  <si>
    <t>November</t>
  </si>
  <si>
    <t>Desember</t>
  </si>
  <si>
    <t>Budget</t>
  </si>
  <si>
    <t>Biaya Sarana</t>
  </si>
  <si>
    <t>%</t>
  </si>
  <si>
    <t>Biaya Mesin</t>
  </si>
  <si>
    <t>Catatan :</t>
  </si>
  <si>
    <t>Budget Sarana adalah penjumlahan dari budget workshop, facility, dan maintenance building</t>
  </si>
  <si>
    <t>Budget Mesin adalah penjumlahan dari budget oli-grease, sparepart (mekanik dan elektrik), general supplies, dan maintenance mesin</t>
  </si>
  <si>
    <t>Pengecekkan sarana milik chitose yang ada di subkon (mesin, mattress, jig inspeksi dll) diluar jig inspeksi kawai &amp; roland</t>
  </si>
  <si>
    <t>Min. 1 kali/ 6 bulan</t>
  </si>
  <si>
    <t>Pengecekkan Jig inspeksi kawai &amp; rolland</t>
  </si>
  <si>
    <t>Min. 2 kali/ 6 bulan</t>
  </si>
  <si>
    <t>Permintaan pembuatan prototipe</t>
  </si>
  <si>
    <t>Sesuai hasil kesepakatan diskusi</t>
  </si>
  <si>
    <t>Permintaan pembuatan sarana produksi</t>
  </si>
  <si>
    <t>Laporan progress pembuatan sarana</t>
  </si>
  <si>
    <t>Satu minggu sekali</t>
  </si>
  <si>
    <t>Persetujuan permintaan pengecekkan pembuatan sarana</t>
  </si>
  <si>
    <t>Min. H+1</t>
  </si>
  <si>
    <t>Permintaan estimasi harga sarana proses</t>
  </si>
  <si>
    <t>Maks. 1 minggu per proyek</t>
  </si>
  <si>
    <t>Permintaan desain sarana produk</t>
  </si>
  <si>
    <t>Melakukan penjagaan kondisi Lingkungan dan K3 di area Engineering</t>
  </si>
  <si>
    <t>Sesuai dengan ketentuan yang ditetapkan (kondisi dan jumlah)</t>
  </si>
  <si>
    <t>Perawatan sarana dan prasarana lingkungan dan K3 termasuk APD di area Engineering</t>
  </si>
  <si>
    <t>Kriteria</t>
  </si>
  <si>
    <t>Standar</t>
  </si>
  <si>
    <t>Dept. Penilai</t>
  </si>
  <si>
    <t>Produksi</t>
  </si>
  <si>
    <t>Marketing</t>
  </si>
  <si>
    <t>RnD</t>
  </si>
  <si>
    <t>PCH</t>
  </si>
  <si>
    <t>CMS</t>
  </si>
  <si>
    <t>FIACO</t>
  </si>
  <si>
    <t>IT</t>
  </si>
  <si>
    <t>KOMPLAIN STANDAR KEBERTERIMAAN KE ENGINEERING</t>
  </si>
  <si>
    <t>Remark</t>
  </si>
  <si>
    <t>Keterangan</t>
  </si>
  <si>
    <t>Keterangan Komplain</t>
  </si>
  <si>
    <t>0 Komplain</t>
  </si>
  <si>
    <t>Tercapai</t>
  </si>
  <si>
    <t>Permintaan Prototype dari R&amp;D</t>
  </si>
  <si>
    <t>Tgl Permintaan sesuai hasil diskusi</t>
  </si>
  <si>
    <t>Tgl Selesai Prototype</t>
  </si>
  <si>
    <t>Durasi Penyelesaian</t>
  </si>
  <si>
    <t>% G2</t>
  </si>
  <si>
    <t>Keterangan/  Kendala</t>
  </si>
  <si>
    <t>Robotisasi Multy Welding Tahun 2024</t>
  </si>
  <si>
    <t>Project Relayout</t>
  </si>
  <si>
    <t>Nama Project</t>
  </si>
  <si>
    <t>Keterangan/ Kendala</t>
  </si>
  <si>
    <t>Penerapan AM (Autonomous Maintenance) di Produksi</t>
  </si>
  <si>
    <t>Langkah Penerapan</t>
  </si>
  <si>
    <t>Tgl. Start</t>
  </si>
  <si>
    <t>Training dan Workshop AM</t>
  </si>
  <si>
    <t>Done</t>
  </si>
  <si>
    <t xml:space="preserve">Membuat draft formulir untuk AM </t>
  </si>
  <si>
    <t>Form abnormalities; form AM mesin universal; form AM sarana universal; form Tag</t>
  </si>
  <si>
    <t>Slide PPT berisikan informasi struktur, teori, dan penerapan AM di perusahaan Chitose</t>
  </si>
  <si>
    <t>Membuat materi persentasi AM + Quiz</t>
  </si>
  <si>
    <t>Training dengan peserta Kasie produksi dan tim PM dari ENG, perwakilan HCGA, Fiaco, BOD, total diikuti 27 orang</t>
  </si>
  <si>
    <t>Tgl. Selesai</t>
  </si>
  <si>
    <t>Evaluasi hasil training dan workshop AM</t>
  </si>
  <si>
    <t>Diskusi dengan tim Produksi terkait revisi formulir dan kick off AM</t>
  </si>
  <si>
    <t>Pembuatan SPB untuk Tag AM</t>
  </si>
  <si>
    <t>Order 2000pcs tag merah dan 2000pcs tag putih (proses oleh PCH, rencana tgl 5 Peb tersedia)</t>
  </si>
  <si>
    <t>Mapping mesin</t>
  </si>
  <si>
    <t>Mapping mesin untuk mesin di lokasi Assy folding, KM bending, Konst folding, dan pressing</t>
  </si>
  <si>
    <t>Membuat formulir Assy Folding dan KM Bending</t>
  </si>
  <si>
    <t>Revisi dan pembuatan Formulir untuk AM menjadi per jenis mesin</t>
  </si>
  <si>
    <t>Serah terima formulir ke Tim Produksi untuk pelaksanaan AM</t>
  </si>
  <si>
    <t>Penyerahan dan diskusi teknis pelaksanaan AM per Tanggal 1 Februari 2024</t>
  </si>
  <si>
    <t>Berlanjut setiap hari</t>
  </si>
  <si>
    <t>Penerapan AM mulai berjalan di Produksi</t>
  </si>
  <si>
    <t>Pelaksanaan AM di Produksi (Step 0 - 2)</t>
  </si>
  <si>
    <t>Avaibility</t>
  </si>
  <si>
    <t>Kerja terencana (jam)</t>
  </si>
  <si>
    <t>Waktu operasi (jam)</t>
  </si>
  <si>
    <t>Standar Cycle Time (pcs/jam)</t>
  </si>
  <si>
    <t>Performance Efficiency</t>
  </si>
  <si>
    <t>Total Defect (pcs)</t>
  </si>
  <si>
    <t>Total Finished Goods</t>
  </si>
  <si>
    <t>Yield Product</t>
  </si>
  <si>
    <t>OEE (%)</t>
  </si>
  <si>
    <t>MTBF (jam)</t>
  </si>
  <si>
    <t>MTTR (jam)</t>
  </si>
  <si>
    <t>Informasi OEE</t>
  </si>
  <si>
    <t>Waktu Kerja (jam dalam 1 bulan)</t>
  </si>
  <si>
    <t>Berhenti terencana (jam dalam 1 bulan)</t>
  </si>
  <si>
    <t>Total Produksi dalam 1 bulan (pcs)</t>
  </si>
  <si>
    <t>Kehadiran Normatif</t>
  </si>
  <si>
    <t>Jml Karyawan</t>
  </si>
  <si>
    <t>Dianggap Hadir</t>
  </si>
  <si>
    <t>Dianggap Tidak Hadir</t>
  </si>
  <si>
    <t>Jml HK</t>
  </si>
  <si>
    <t>Total Cuti</t>
  </si>
  <si>
    <t>Total P4</t>
  </si>
  <si>
    <t>Total Kerja*</t>
  </si>
  <si>
    <t>* Diluar lembur</t>
  </si>
  <si>
    <t>Total Mangkir</t>
  </si>
  <si>
    <t>Total SID</t>
  </si>
  <si>
    <t>Total P1</t>
  </si>
  <si>
    <t>Total KK</t>
  </si>
  <si>
    <t>Intensitas Energi</t>
  </si>
  <si>
    <t>Nama Program</t>
  </si>
  <si>
    <t>Keterangan Program</t>
  </si>
  <si>
    <t>Tgl. Start Program</t>
  </si>
  <si>
    <t>Kategori</t>
  </si>
  <si>
    <t>0 temuan 5S (Skala Kuantitatif)</t>
  </si>
  <si>
    <t>Intensitas Solid Waste Terkait Temuan 5S</t>
  </si>
  <si>
    <t>Jml Temuan 5S</t>
  </si>
  <si>
    <t>Keterangan Temuan 5S terkait Solid Waste</t>
  </si>
  <si>
    <t>Tidak ditemukan temuan 5S (Skala Kuantitatif), yang resmi masuk ke ENG melalui portal KMS</t>
  </si>
  <si>
    <t>Tidak ada kecelakaan yang masuk dalam kategori kecelakaan kerja di Engineering</t>
  </si>
  <si>
    <t>Jml KK</t>
  </si>
  <si>
    <t>KK (Kecelakaan Kerja) di Engineering</t>
  </si>
  <si>
    <t>Keterangan Kejadian</t>
  </si>
  <si>
    <t>0 Temuan</t>
  </si>
  <si>
    <t>Temuan Kepatuhan APD di Engineering</t>
  </si>
  <si>
    <t>Jml Temuan</t>
  </si>
  <si>
    <t>Tidak ada audit dan temuan untuk kepatuhan APD internal dan vendor yang masuk secara resmi ke Engineering</t>
  </si>
  <si>
    <t>Judul A3 Report/ Kaizen</t>
  </si>
  <si>
    <t>Strategis</t>
  </si>
  <si>
    <t>Kaizen bulanan</t>
  </si>
  <si>
    <t>SDM Terlibat</t>
  </si>
  <si>
    <t>Tgl. Sidak</t>
  </si>
  <si>
    <t>Bagian</t>
  </si>
  <si>
    <t xml:space="preserve">List Temuan 5S dan K3 </t>
  </si>
  <si>
    <t>Manager</t>
  </si>
  <si>
    <t>AOC Area</t>
  </si>
  <si>
    <t>PIC Lapangan</t>
  </si>
  <si>
    <t>Jumlah Temuan</t>
  </si>
  <si>
    <t>Total SDM</t>
  </si>
  <si>
    <t>Jml. Match &amp; Above</t>
  </si>
  <si>
    <t>Jml Belum Match &amp; Above</t>
  </si>
  <si>
    <t>Match &amp; Above Matriks Kompetensi Engineering &amp; Sesuai Training</t>
  </si>
  <si>
    <t>% Match &amp; Above</t>
  </si>
  <si>
    <t>Tindakan Bagi Yang Belum Match &amp; Above</t>
  </si>
  <si>
    <t>% Belum Match &amp; Above</t>
  </si>
  <si>
    <t>Data Poin KMS Personil ENG</t>
  </si>
  <si>
    <t>Nama Personil</t>
  </si>
  <si>
    <t>Jan</t>
  </si>
  <si>
    <t>Feb</t>
  </si>
  <si>
    <t>Mar</t>
  </si>
  <si>
    <t>Apr</t>
  </si>
  <si>
    <t>Jun</t>
  </si>
  <si>
    <t>Jul</t>
  </si>
  <si>
    <t>Agu</t>
  </si>
  <si>
    <t>Sep</t>
  </si>
  <si>
    <t>Okt</t>
  </si>
  <si>
    <t>Nov</t>
  </si>
  <si>
    <t>Des</t>
  </si>
  <si>
    <t>RUBY KAUKABIT TA'LIEM</t>
  </si>
  <si>
    <t>GUNAWAN INDRIANTO</t>
  </si>
  <si>
    <t>GATRIA GANJAR ROCHMANO</t>
  </si>
  <si>
    <t>OTONG TAHYA</t>
  </si>
  <si>
    <t>AYUB MULYO WIDODO</t>
  </si>
  <si>
    <t>TRYO PERMADI</t>
  </si>
  <si>
    <t>MUHAMMAD SYARIF RIDLO</t>
  </si>
  <si>
    <t>RAMADAN SADIKIN</t>
  </si>
  <si>
    <t>CEP HARI RAYADI PUTRA</t>
  </si>
  <si>
    <t>IWAN SURYANA</t>
  </si>
  <si>
    <t>A.DANI NURJAMAN</t>
  </si>
  <si>
    <t>SUHARLAN</t>
  </si>
  <si>
    <t>NOFIARDI S.</t>
  </si>
  <si>
    <t>KIKI MUSLIHAT</t>
  </si>
  <si>
    <t>RISWANTO</t>
  </si>
  <si>
    <t>BUDIYANTO HENDRAWAN</t>
  </si>
  <si>
    <t>RACHMAT MULYADI</t>
  </si>
  <si>
    <t>IMAM MAULANA CAHYADI</t>
  </si>
  <si>
    <t>DENY SUPRIADIN</t>
  </si>
  <si>
    <t>ARIF PUJIANTO</t>
  </si>
  <si>
    <t>YOGI FIRMANSYAH</t>
  </si>
  <si>
    <t>HIDAYAT</t>
  </si>
  <si>
    <t>ANDRI SOPIAN</t>
  </si>
  <si>
    <t>PANJI SOLEHUDIN</t>
  </si>
  <si>
    <t>IRWAN IRMAWAN</t>
  </si>
  <si>
    <t>DIKI DARMAWAN</t>
  </si>
  <si>
    <t>MSD &amp; UTILITY</t>
  </si>
  <si>
    <t>UTILITY</t>
  </si>
  <si>
    <t>Total Poin</t>
  </si>
  <si>
    <t>Total</t>
  </si>
  <si>
    <t>% Akses KMS :</t>
  </si>
  <si>
    <t>Poin</t>
  </si>
  <si>
    <t>Tgl. Sosialisasi</t>
  </si>
  <si>
    <t>Tema Sosialisasi GCG dan Kode Etik</t>
  </si>
  <si>
    <t>% Pemenuhan</t>
  </si>
  <si>
    <t>Target Peserta</t>
  </si>
  <si>
    <t>Jml. Peserta Hadir</t>
  </si>
  <si>
    <t>Tgl. Audit</t>
  </si>
  <si>
    <t>Tema Audit</t>
  </si>
  <si>
    <t>Kategori Audit</t>
  </si>
  <si>
    <t>Minor</t>
  </si>
  <si>
    <t>Temuan Audit Mutu Internal/ Eksternal</t>
  </si>
  <si>
    <t>Mayor</t>
  </si>
  <si>
    <t>Observasi/ Perlu perhatian</t>
  </si>
  <si>
    <t>Tgl. Penyelesaian</t>
  </si>
  <si>
    <t>Status Closing Temuan</t>
  </si>
  <si>
    <t>Tepat waktu</t>
  </si>
  <si>
    <t>Durasi (Hari)</t>
  </si>
  <si>
    <t>Target Closing (HK)</t>
  </si>
  <si>
    <t>10HK</t>
  </si>
  <si>
    <t>Informasi Sanksi di ENG</t>
  </si>
  <si>
    <t>Personil Yang terkena Sanksi</t>
  </si>
  <si>
    <t>Kronologis Sanksi</t>
  </si>
  <si>
    <t>Tindakan dari Atasan</t>
  </si>
  <si>
    <t>Tgl. Kejadian</t>
  </si>
  <si>
    <t>Jumlah Temuan Sanksi</t>
  </si>
  <si>
    <t>% Progress</t>
  </si>
  <si>
    <t>Belum ada pengajuan resmi secara A3 Report untuk Kaizen strategis</t>
  </si>
  <si>
    <t>Tidak Tercapai</t>
  </si>
  <si>
    <t xml:space="preserve">Tidak ada kaizen atau A3 report yang masuk secara resmi </t>
  </si>
  <si>
    <t>Ruby K.T</t>
  </si>
  <si>
    <t>Gatria G.R
Ramadan S</t>
  </si>
  <si>
    <t>Status Temuan (Closed/ Open)</t>
  </si>
  <si>
    <t>Kategori Temuan (5S/ K3)</t>
  </si>
  <si>
    <t>Audit eksternal SNI</t>
  </si>
  <si>
    <t>Eksternal</t>
  </si>
  <si>
    <t>Tercapai tidak ada temuan Audit</t>
  </si>
  <si>
    <t>Audit Mutu Internal</t>
  </si>
  <si>
    <t>Internal</t>
  </si>
  <si>
    <t>4 temuan</t>
  </si>
  <si>
    <t>Tgl. Dikirim &amp; Menerima FTKTP</t>
  </si>
  <si>
    <t>2HK</t>
  </si>
  <si>
    <t>Tercapai tidak ada temuan minor dan penyelesaia temuan tepat waktu (4 temuan perlu perhatian di audit internal)</t>
  </si>
  <si>
    <t>Tidak ada sanksi di bulan Januari</t>
  </si>
  <si>
    <t>0 Sanksi</t>
  </si>
  <si>
    <t>Proses</t>
  </si>
  <si>
    <t>Di buat &amp; dilaporkan oleh : Gatria G. Rochmano</t>
  </si>
  <si>
    <t>Pekerjaan</t>
  </si>
  <si>
    <t>Actual Start</t>
  </si>
  <si>
    <t>Actual Finish</t>
  </si>
  <si>
    <t>Deadline</t>
  </si>
  <si>
    <t>A</t>
  </si>
  <si>
    <t>Pengumpulan &amp; Identifkasi data (Empathize/ tata cara)</t>
  </si>
  <si>
    <t>Identifikasi Formulir dan status keaktifan</t>
  </si>
  <si>
    <t>Ok</t>
  </si>
  <si>
    <t>Identifikasi Mesin dan status keaktifan</t>
  </si>
  <si>
    <t>Identifikasi pola maintenance</t>
  </si>
  <si>
    <t>On Progress</t>
  </si>
  <si>
    <t>Identifikasi standar &amp; manual maintenance</t>
  </si>
  <si>
    <t>B</t>
  </si>
  <si>
    <t>Perencanaan sistem</t>
  </si>
  <si>
    <t>Pembuatan mapping pola sistem</t>
  </si>
  <si>
    <t>Ok, Perlu Evaluasi</t>
  </si>
  <si>
    <t>Pengumpulan inputan penyelesaian</t>
  </si>
  <si>
    <t>C</t>
  </si>
  <si>
    <t>Pembuatan Google Form F-005 untuk pelapor</t>
  </si>
  <si>
    <t>Pembuatan Google Form F-005 untuk petugas</t>
  </si>
  <si>
    <t>Pembuatan Google Form F-011 data pemeliharaan mesin</t>
  </si>
  <si>
    <t>Pembuatan Google Doc F-005 pelapor untuk merge</t>
  </si>
  <si>
    <t>Pembuatan Google Doc F-005 petugas untuk merge</t>
  </si>
  <si>
    <t>Pembuatan Google Doc F-011 WRC-01 untuk merge</t>
  </si>
  <si>
    <t>Pembuatan Google Doc F-011 M-38 untuk merge</t>
  </si>
  <si>
    <t>Pembuatan Google Doc F-011 M-40 untuk merge</t>
  </si>
  <si>
    <t>Pembuatan Google Doc F-016 B-08 untuk merge</t>
  </si>
  <si>
    <t>Pembuatan Google Doc F-016 WRC-01 untuk merge</t>
  </si>
  <si>
    <t>Pembuatan Google Doc F-016 M-38 untuk merge</t>
  </si>
  <si>
    <t>Pembuatan Google Doc F-016 M-40 untuk merge</t>
  </si>
  <si>
    <t>D</t>
  </si>
  <si>
    <t xml:space="preserve">Pembuatan Sistem </t>
  </si>
  <si>
    <t>Pembuatan konsep sistem</t>
  </si>
  <si>
    <t>Pembuatan sistem pengambilan data :</t>
  </si>
  <si>
    <t>- Pembuatan QR code dan uji coba</t>
  </si>
  <si>
    <t>- Pembuatan sistem pengolahan data untuk KRAM</t>
  </si>
  <si>
    <t>- Input data sample ke sistem dengan google form F-005 Pelapor (uji data 8 data)</t>
  </si>
  <si>
    <t>- Pembuatan data base mesin</t>
  </si>
  <si>
    <t>- Pembuatan sistem olah data di Google spreadsheet Respon pelapor F-005</t>
  </si>
  <si>
    <t>- Pembutan sistem pengolahan data dan perhitungan DT dan NDT, terdapat sistem Filter + input data sample</t>
  </si>
  <si>
    <t>- Pembuatan Sistem pegolahan data dan tampil Data pemeliharaan Mesin, terdapat sistem filter dan google form</t>
  </si>
  <si>
    <t>- Pembuatan sistem pengolahan kendala, tindakan preventi, dan tindakan korektif dan google form + input data sample</t>
  </si>
  <si>
    <t>-Pembuatan input target aktifitas bulanan mingguan harian dengan filter dan google form + input data sample</t>
  </si>
  <si>
    <t>-Pembuatan input realisasi aktifitas bulanan mingguan harian dengan filter dan google form + input data sample</t>
  </si>
  <si>
    <t>- Pembuatan pengolahan dashboard di google spreadsheet</t>
  </si>
  <si>
    <t>Pembuatan sistem merge Google form dengan Google Doc jadi PDF</t>
  </si>
  <si>
    <t>Pembuatan sistem Notifikasi ke Email</t>
  </si>
  <si>
    <t>E</t>
  </si>
  <si>
    <t>Pembuatan Google Site (Prototype)</t>
  </si>
  <si>
    <t>Pembuatan halaman Dashboard dan halaman utama, halaman informasi</t>
  </si>
  <si>
    <t>Pembuatan halaman detail downtime  dan no downtime</t>
  </si>
  <si>
    <t>Pembuatan halaman detail permintaan</t>
  </si>
  <si>
    <t>Pembuatan halaman tampil F-005, jangka per 1 bulan</t>
  </si>
  <si>
    <t>Pembuatan halaman tampil F-011, 1 spreadsheet banyak sheet, jangka per 1 tahun</t>
  </si>
  <si>
    <t>Pembuatan halaman tampil F-016, 1 spreadsheet banyak sheet, jangka per 1 tahun</t>
  </si>
  <si>
    <t>Pembuatan halaman laporan progress harian, mingguan, bulanan, dan deadline</t>
  </si>
  <si>
    <t>Pembuatan halaman input HK per minggu dan per bulan</t>
  </si>
  <si>
    <t>Pembuatan halaman data base (data master, data cek, data base mesin)</t>
  </si>
  <si>
    <t>Pembuatan halaman laporan kendala, tindakan korektif, dan preventif</t>
  </si>
  <si>
    <t>F</t>
  </si>
  <si>
    <t>Persentasi</t>
  </si>
  <si>
    <t>Persentasi ke atasan MSD (Pak Ruby &amp; Pak Gunawan)</t>
  </si>
  <si>
    <t>Persentasi ke Tim (Bpk Otong, Bpk Ayub, Bpk Hari, Bpk Riswanto, dan Bpk Ramadan)</t>
  </si>
  <si>
    <t>Belum Pengerjaan</t>
  </si>
  <si>
    <t>G</t>
  </si>
  <si>
    <t>Pengetesan</t>
  </si>
  <si>
    <t>Simulasi di internal ENG</t>
  </si>
  <si>
    <t>Evaluasi</t>
  </si>
  <si>
    <t>H</t>
  </si>
  <si>
    <t>Ajukan pembuatan aplikasi ke IT</t>
  </si>
  <si>
    <t>Revisi data dan penambahan data lainnya dari Internal ENG ke pihak IT</t>
  </si>
  <si>
    <t>I</t>
  </si>
  <si>
    <t>Rapat dengan IT</t>
  </si>
  <si>
    <t>Pembahasan gambaran sistem proyek ENGIS</t>
  </si>
  <si>
    <t>Bahas pembahasan sistem notifikasi</t>
  </si>
  <si>
    <t>Bahas sistem penyimpanan dan database</t>
  </si>
  <si>
    <t>Bahas otoritas pengaksesan dan approval</t>
  </si>
  <si>
    <t>Penentuan waktu rapat koordinasi dan iterasi selanjutnya</t>
  </si>
  <si>
    <t>J</t>
  </si>
  <si>
    <t>Proses Pembuatan Aplikasi oleh IT</t>
  </si>
  <si>
    <t>Pembuatan Prototype dengan Sistem Google Site</t>
  </si>
  <si>
    <t>PROGRESS PERKEMBANGAN ENGIS JILID-1 (DENGAN GOOGLE SITE UNTUK 3 FORMULIR)</t>
  </si>
  <si>
    <t>PROGRESS PERKEMBANGAN ENGIS DENGAN IT JILID-2 (UNTUK 3 FORMULIR)</t>
  </si>
  <si>
    <t>Proses pembuatan dan pengembangan Aplikasi ENGIS</t>
  </si>
  <si>
    <t>Masukan dan saran</t>
  </si>
  <si>
    <t>Proses perbaikan aplikasi</t>
  </si>
  <si>
    <t>Uji coba aplikasi dan evaluasi</t>
  </si>
  <si>
    <t>K</t>
  </si>
  <si>
    <t>Proses Pemuktahiran Aplikasi</t>
  </si>
  <si>
    <t>Proses perbaikan aplikasi dan penambahan fitur-fitur</t>
  </si>
  <si>
    <t>Sosialisasi ke bagian lain dan sebagai percontohan</t>
  </si>
  <si>
    <t>L</t>
  </si>
  <si>
    <t>Perawatan dan Pemakaian Aplikasi</t>
  </si>
  <si>
    <t>Kick Off penggunaan dan migrasi</t>
  </si>
  <si>
    <t>Pemanfaatan aplikasi</t>
  </si>
  <si>
    <t>Persiapan &amp; Pengajuan ke IT</t>
  </si>
  <si>
    <t>Pembuatan Mapping proyek ENGIS (Flow sistem ENGIS) oleh internal ENG</t>
  </si>
  <si>
    <t>Di Hold, intstruksi atasan</t>
  </si>
  <si>
    <t>Di hold</t>
  </si>
  <si>
    <t>Progress Jilid-1 Untuk Prototype ENGIS di Google Site:</t>
  </si>
  <si>
    <r>
      <t xml:space="preserve">Tidak ada sanksi resmi yang masuk ke personil ENG, terkait pelanggaran Pemenuhan/Kepatuhan pada Peraturan Perundangan yang Berlaku
</t>
    </r>
    <r>
      <rPr>
        <b/>
        <u/>
        <sz val="11"/>
        <color theme="1"/>
        <rFont val="Calibri"/>
        <family val="2"/>
        <scheme val="minor"/>
      </rPr>
      <t>Detail di Sheet SANKSI</t>
    </r>
  </si>
  <si>
    <r>
      <t xml:space="preserve">Tercapai tidak ada temuan minor dari audit ekternal dan Closing penyelesaian temuan tepat waktu (4 temuan perlu perhatian dari audit internal)
</t>
    </r>
    <r>
      <rPr>
        <b/>
        <u/>
        <sz val="11"/>
        <color theme="1"/>
        <rFont val="Calibri"/>
        <family val="2"/>
        <scheme val="minor"/>
      </rPr>
      <t>Detail di Sheet AUDIT</t>
    </r>
  </si>
  <si>
    <r>
      <t xml:space="preserve">Tidak ada temuan 5S &amp; K3 dari patroli yang dilaporkan secara resmi ke KMS atau dashboard 5S
</t>
    </r>
    <r>
      <rPr>
        <b/>
        <u/>
        <sz val="11"/>
        <color theme="1"/>
        <rFont val="Calibri"/>
        <family val="2"/>
        <scheme val="minor"/>
      </rPr>
      <t>Detail di Sheet 5S-K3</t>
    </r>
  </si>
  <si>
    <r>
      <t xml:space="preserve">Tidak ada kaizen atau A3 report yang masuk secara resmi 
</t>
    </r>
    <r>
      <rPr>
        <b/>
        <u/>
        <sz val="11"/>
        <color theme="1"/>
        <rFont val="Calibri"/>
        <family val="2"/>
        <scheme val="minor"/>
      </rPr>
      <t>Detail di Sheet KAIZEN</t>
    </r>
  </si>
  <si>
    <r>
      <t xml:space="preserve">Belum ada pengajuan resmi secara A3 Report untuk Kaizen strategis
</t>
    </r>
    <r>
      <rPr>
        <b/>
        <u/>
        <sz val="11"/>
        <color theme="1"/>
        <rFont val="Calibri"/>
        <family val="2"/>
        <scheme val="minor"/>
      </rPr>
      <t>Detail di Sheet KAIZEN</t>
    </r>
  </si>
  <si>
    <r>
      <t xml:space="preserve">Tidak ada audit dan temuan untuk kepatuhan APD internal dan vendor yang masuk secara resmi ke Engineering
</t>
    </r>
    <r>
      <rPr>
        <b/>
        <u/>
        <sz val="11"/>
        <color theme="1"/>
        <rFont val="Calibri"/>
        <family val="2"/>
        <scheme val="minor"/>
      </rPr>
      <t>Detail di Sheet APD</t>
    </r>
  </si>
  <si>
    <r>
      <t xml:space="preserve">Tidak ada kecelakaan yang masuk dalam kategori kecelakaan kerja di Engineering
</t>
    </r>
    <r>
      <rPr>
        <b/>
        <u/>
        <sz val="11"/>
        <color theme="1"/>
        <rFont val="Calibri"/>
        <family val="2"/>
        <scheme val="minor"/>
      </rPr>
      <t>Detail di Sheet KK</t>
    </r>
  </si>
  <si>
    <r>
      <t xml:space="preserve">Tidak ditemukan temuan 5S (Skala Kuantitatif), yang resmi masuk ke ENG melalui portal KMS
</t>
    </r>
    <r>
      <rPr>
        <b/>
        <u/>
        <sz val="11"/>
        <color theme="1"/>
        <rFont val="Calibri"/>
        <family val="2"/>
        <scheme val="minor"/>
      </rPr>
      <t>Detail di Sheet SOLID WASTE</t>
    </r>
  </si>
  <si>
    <t>Target Durasi penyelesaian berdasarkan hasil Diskusi</t>
  </si>
  <si>
    <t>Tgl. Permintaan Masuk</t>
  </si>
  <si>
    <t>Modifikasi JIG las side lower frame (multy bed) double lock ke total lock</t>
  </si>
  <si>
    <t>Modifikasi JIG las lower frame compl (multy bed) Double lock ke total lock</t>
  </si>
  <si>
    <t>Pembuatan komponen cross frame Head dan foot bed Bossay U/ Aplikasi HF board bossay Multy bed</t>
  </si>
  <si>
    <t>Pembuatan Head/ Food pipe compl (bossay) BS 004 &amp; BS 005A</t>
  </si>
  <si>
    <t>Pembuatan "mal potong mika" U/ sarana produk project GBI</t>
  </si>
  <si>
    <t>Ketentuan Target di BSC</t>
  </si>
  <si>
    <t>2 HK</t>
  </si>
  <si>
    <t>1 HK</t>
  </si>
  <si>
    <t>Tidak lebih dari 10HK</t>
  </si>
  <si>
    <t>Sesuai ketentuan dan tercapai</t>
  </si>
  <si>
    <t>1 - 2HK</t>
  </si>
  <si>
    <r>
      <t xml:space="preserve">Total terdapat 4 permintaan terkait Prototype ke ENG, dan diselesaikan kurang dari 10HK
</t>
    </r>
    <r>
      <rPr>
        <b/>
        <u/>
        <sz val="11"/>
        <color theme="1"/>
        <rFont val="Calibri"/>
        <family val="2"/>
        <scheme val="minor"/>
      </rPr>
      <t>Detail di Sheet PROTO</t>
    </r>
  </si>
  <si>
    <r>
      <t xml:space="preserve">Tidak ada komplain yang masuk ke bagian Engineering secara resmi melalui portal KMS
</t>
    </r>
    <r>
      <rPr>
        <b/>
        <u/>
        <sz val="11"/>
        <color theme="1"/>
        <rFont val="Calibri"/>
        <family val="2"/>
        <scheme val="minor"/>
      </rPr>
      <t>Detail di Sheet KOMPLAIN</t>
    </r>
  </si>
  <si>
    <t>Peralihan lampu konvensional ke LED</t>
  </si>
  <si>
    <t>Januari (1 program)</t>
  </si>
  <si>
    <t>Lampu di Spray Booth</t>
  </si>
  <si>
    <t>Lorong jalan antara chrome belakang, Daishogun, dan Mushola</t>
  </si>
  <si>
    <t>Toilet</t>
  </si>
  <si>
    <r>
      <t xml:space="preserve">Dari 26 personil ENG, 26 personil selalu akses KMS
</t>
    </r>
    <r>
      <rPr>
        <b/>
        <u/>
        <sz val="11"/>
        <color theme="1"/>
        <rFont val="Calibri"/>
        <family val="2"/>
        <scheme val="minor"/>
      </rPr>
      <t>Detail di Sheet KMS</t>
    </r>
  </si>
  <si>
    <r>
      <t xml:space="preserve">- Progress Jilid-1 Prototype ENGIS dengan Google site: 89% (dengan beberapa sample mesin dan fitur-fitur yang diinginkan)
- Progress Jilid-2 Pengembangan Aplikasi dengan bagian IT: 6% (pembuatan mapping proyek)
</t>
    </r>
    <r>
      <rPr>
        <b/>
        <u/>
        <sz val="11"/>
        <color theme="1"/>
        <rFont val="Calibri"/>
        <family val="2"/>
        <scheme val="minor"/>
      </rPr>
      <t>Detail di Sheet ENGIS</t>
    </r>
  </si>
  <si>
    <r>
      <t xml:space="preserve">Penerapan AM (Autonomous maintenance) step 0 - 2 yaitu persiapan, initial cleaning, dan countermeasure
</t>
    </r>
    <r>
      <rPr>
        <b/>
        <u/>
        <sz val="11"/>
        <color theme="1"/>
        <rFont val="Calibri"/>
        <family val="2"/>
        <scheme val="minor"/>
      </rPr>
      <t>Detail di Sheet AM</t>
    </r>
  </si>
  <si>
    <r>
      <rPr>
        <sz val="11"/>
        <color theme="1"/>
        <rFont val="Calibri"/>
        <family val="2"/>
        <scheme val="minor"/>
      </rPr>
      <t>Realisasi penggunaan biaya untuk sarana adalah Rp. 24.308.660, dari Budget Rp. 118.424.000, atau hanya terpakai 21%</t>
    </r>
    <r>
      <rPr>
        <b/>
        <u/>
        <sz val="11"/>
        <color theme="1"/>
        <rFont val="Calibri"/>
        <family val="2"/>
        <scheme val="minor"/>
      </rPr>
      <t xml:space="preserve">
Detail di Sheet BIAYA</t>
    </r>
  </si>
  <si>
    <r>
      <rPr>
        <sz val="11"/>
        <color theme="1"/>
        <rFont val="Calibri"/>
        <family val="2"/>
        <scheme val="minor"/>
      </rPr>
      <t>Realisasi penggunaan biaya untuk sarana adalah Rp. 115.386.004, dari Budget Rp. 205.856.000, atau hanya terpakai 56%</t>
    </r>
    <r>
      <rPr>
        <b/>
        <u/>
        <sz val="11"/>
        <color theme="1"/>
        <rFont val="Calibri"/>
        <family val="2"/>
        <scheme val="minor"/>
      </rPr>
      <t xml:space="preserve">
Detail di Sheet BIAYA</t>
    </r>
  </si>
  <si>
    <r>
      <rPr>
        <sz val="11"/>
        <color theme="1"/>
        <rFont val="Calibri"/>
        <family val="2"/>
        <scheme val="minor"/>
      </rPr>
      <t>Di Bulan ini Total 
- Cuti adalah 31x (dianggap Hadir); 
- P1 3x; SID 4x (mengurangi persentasi kehadiran)</t>
    </r>
    <r>
      <rPr>
        <b/>
        <u/>
        <sz val="11"/>
        <color theme="1"/>
        <rFont val="Calibri"/>
        <family val="2"/>
        <scheme val="minor"/>
      </rPr>
      <t xml:space="preserve">
Detail di Sheet ABSEN</t>
    </r>
  </si>
  <si>
    <t>Jml Kaizen Diikuti</t>
  </si>
  <si>
    <t>Count Total Keterlibatan</t>
  </si>
  <si>
    <t>Keterlibatan Kaizen Tiap Bulan</t>
  </si>
  <si>
    <t>Detail Kaizen</t>
  </si>
  <si>
    <t>% Keterlibatan Kaizen dari Count</t>
  </si>
  <si>
    <t>Total Kaizen/ tahun</t>
  </si>
  <si>
    <t>Total Unplanned Downtime (jam)</t>
  </si>
  <si>
    <t>Total Jml Breakdown (kali dalam 1 bulan)</t>
  </si>
  <si>
    <t>Dari mesin Chrome depan dan belakang Indikasi kebakar total dan kebakar serta kuning)</t>
  </si>
  <si>
    <r>
      <rPr>
        <sz val="11"/>
        <color theme="1"/>
        <rFont val="Calibri"/>
        <family val="2"/>
        <scheme val="minor"/>
      </rPr>
      <t>Dari mesin Chrome depan dan belakang Indikasi kebakar total dan kebakar serta kuning)</t>
    </r>
    <r>
      <rPr>
        <b/>
        <u/>
        <sz val="11"/>
        <color theme="1"/>
        <rFont val="Calibri"/>
        <family val="2"/>
        <scheme val="minor"/>
      </rPr>
      <t xml:space="preserve">
Detail di Sheet G2</t>
    </r>
  </si>
  <si>
    <t>Tidak ada</t>
  </si>
  <si>
    <t>Update Desember 2023</t>
  </si>
  <si>
    <t>ROBOT</t>
  </si>
  <si>
    <t>MANUAL</t>
  </si>
  <si>
    <t>May</t>
  </si>
  <si>
    <t>Aug</t>
  </si>
  <si>
    <t>Oct</t>
  </si>
  <si>
    <t>Dec</t>
  </si>
  <si>
    <t>TOTAL WELD  JIG</t>
  </si>
  <si>
    <t>Progress 
2024 (unit)</t>
  </si>
  <si>
    <t>Weld Jig yang
Di Modif</t>
  </si>
  <si>
    <t>1. WJ Flora HN (Rangka)
2. WJ Flora S (Rangka)
3. WJ Ribbon (Rangka)
4. WJ Ribbon High (Rangka)
5. WJ Tahaji (Back)
6. WJ Tahaji (Seat)
7. WJ Yuki (Rangka)</t>
  </si>
  <si>
    <t xml:space="preserve">1.Training TPM di Baros (2 Hari) 4 &amp; 5 Januari 2024
2. Training TPM di Industri (1 Hari) 23 Januari 2024 </t>
  </si>
  <si>
    <r>
      <t xml:space="preserve">- Relokasi Nailing ke LT. 1
- MSD sudah mengirim informasi terkait Capex ke Dept. Pengaju capex pada Tgl. 1-2-2024 By Email
</t>
    </r>
    <r>
      <rPr>
        <b/>
        <u/>
        <sz val="11"/>
        <color theme="1"/>
        <rFont val="Calibri"/>
        <family val="2"/>
        <scheme val="minor"/>
      </rPr>
      <t>Detail di Sheet CAPEX</t>
    </r>
  </si>
  <si>
    <t>Kegiatan Training</t>
  </si>
  <si>
    <r>
      <rPr>
        <sz val="11"/>
        <color theme="1"/>
        <rFont val="Calibri"/>
        <family val="2"/>
        <scheme val="minor"/>
      </rPr>
      <t xml:space="preserve">1.Training TPM di Baros (2 Hari) 4 &amp; 5 Januari 2024
2. Training TPM di Industri (1 Hari) 23 Januari 2024 </t>
    </r>
    <r>
      <rPr>
        <b/>
        <u/>
        <sz val="11"/>
        <color theme="1"/>
        <rFont val="Calibri"/>
        <family val="2"/>
        <scheme val="minor"/>
      </rPr>
      <t xml:space="preserve">
Detail di Sheet KOMPETENSI</t>
    </r>
  </si>
  <si>
    <r>
      <rPr>
        <sz val="11"/>
        <color theme="1"/>
        <rFont val="Calibri"/>
        <family val="2"/>
        <scheme val="minor"/>
      </rPr>
      <t>1. KPI Kehadiran karyawan 98% (Briefing Pagi)
2. KPI Akses KMS 75%</t>
    </r>
    <r>
      <rPr>
        <b/>
        <u/>
        <sz val="11"/>
        <color theme="1"/>
        <rFont val="Calibri"/>
        <family val="2"/>
        <scheme val="minor"/>
      </rPr>
      <t xml:space="preserve">
Detail di Sheet GCG</t>
    </r>
  </si>
  <si>
    <t>1. Kendaraan dinas bersama : 
 Tgl. 16 Jan 2024 (PRD + ENG) ke Trisco
 Tgl. 22 Jan 2024 ke ISTW (PRD, SCM, ENG, PCH)
2. AC Tidak Difungsikan
3. Tgl 22 Jan 2024 Menitipkan Dies ke Mobil Hinani</t>
  </si>
  <si>
    <r>
      <rPr>
        <sz val="11"/>
        <color theme="1"/>
        <rFont val="Calibri"/>
        <family val="2"/>
        <scheme val="minor"/>
      </rPr>
      <t>Avaibility Bulan Januari 2024 adalah 99,56%</t>
    </r>
    <r>
      <rPr>
        <b/>
        <u/>
        <sz val="11"/>
        <color theme="1"/>
        <rFont val="Calibri"/>
        <family val="2"/>
        <scheme val="minor"/>
      </rPr>
      <t xml:space="preserve">
Detail di Sheet OEE</t>
    </r>
  </si>
  <si>
    <r>
      <rPr>
        <sz val="11"/>
        <color theme="1"/>
        <rFont val="Calibri"/>
        <family val="2"/>
        <scheme val="minor"/>
      </rPr>
      <t>7 Produk</t>
    </r>
    <r>
      <rPr>
        <b/>
        <u/>
        <sz val="11"/>
        <color theme="1"/>
        <rFont val="Calibri"/>
        <family val="2"/>
        <scheme val="minor"/>
      </rPr>
      <t xml:space="preserve">
Detail di Sheet ROBOTISASI</t>
    </r>
  </si>
  <si>
    <t>PEBRUARI 2024</t>
  </si>
  <si>
    <t>Pebruari</t>
  </si>
  <si>
    <t>Retrofit</t>
  </si>
  <si>
    <t>Aktivitas rutin pengurangan emisi:
'1. Penggunaan kendaraan dinas bergabung dengan bagian lain
2. Penghematan penggunaan listrik di masing-masing Departemen (AC, Lampu, dll)
3. Menitipkan Sarana hasil perbaikan ke mobil vendor.</t>
  </si>
  <si>
    <t>Mengganti atap di area pabrik terpilih dengan atap transparan guna mengurangi frekuensi penyalaan lampu, agar lebih hemat energi, area terpilih:
- Konst. Folding sudah 3 titik
- Chrome depan sudah 3 titik
- Gudang pusat masih proses
- Konst. SO masih proses
- Powder coating masih proses
- WIP masih proses
- Woodline masih proses
- Lansir industri masih proses
- Konst. Las masih proses
- Konst. bending masih proses</t>
  </si>
  <si>
    <t>Melanjutkan program Retrofit</t>
  </si>
  <si>
    <t>Pembuatan Formulir-Formulir Pendukung Autonomous Maintenance untuk Bagian Produksi</t>
  </si>
  <si>
    <t>Pemanfaatan Papan Triplek Tidak Terpakai Sebagai Landasan Untuk Map Plastik AM</t>
  </si>
  <si>
    <t>Mapping Mesin (Perjenis Mesin) untuk Membantu Aktivitas AM (Autonomous Maintenance)</t>
  </si>
  <si>
    <t>6 orang</t>
  </si>
  <si>
    <t>5 orang</t>
  </si>
  <si>
    <t>2 orang</t>
  </si>
  <si>
    <t>Program Penurunan Intensitas Energy</t>
  </si>
  <si>
    <t>1. Penggantian seluruh lampu penerangan dengan LED
2. Penggantian bahan bakar solar dengan CNG untuk proses powder coating
3. Menyediakan kompresor portable untuk supply angin di over time.
4. Pemasangan sensor gerak/cahaya untuk lampu penerangan.
5. Mengusulkan retrofitting yaitu mengganti sebagian atap dengan atap tembus cahaya dan memperbanyak jendela.
6. Penggunaan kendaraan dinas bergabung dengan bagian lain
7. Penghematan penggunaan listrik di masing-masing Departemen (AC, Lampu, dll)
8. Menitipkan Sarana hasil perbaikan ke mobil vendor.</t>
  </si>
  <si>
    <r>
      <t xml:space="preserve">Retrofit, mengganti atap di area pabrik terpilih dengan atap transparan guna mengurangi frekuensi penyalaan lampu, agar lebih hemat energi
</t>
    </r>
    <r>
      <rPr>
        <b/>
        <u/>
        <sz val="11"/>
        <color theme="1"/>
        <rFont val="Calibri"/>
        <family val="2"/>
        <scheme val="minor"/>
      </rPr>
      <t>Detail di Sheet INTENSITAS</t>
    </r>
  </si>
  <si>
    <t xml:space="preserve">1. Kendaraan dinas bersama :
 Tgl. 12 Feb 2024, Tim Eng &amp; tim R&amp;D ke Hinani (3 org) 
 Tgl. 13 Feb 2024, Tim Eng &amp; tim R&amp;D ke Hinani (4 org)
 Tgl. 15 Feb 2024, Tim Eng &amp; tim R&amp;D ke Hinani (3 org)
 Tgl. 20 feb 2024, tim QC, PPIC dan Eng ke Hinani 
2. AC Tidak Difungsikan
</t>
  </si>
  <si>
    <t>Aktivitas rutin pengurangan emisi:
1. Penggunaan kendaraan dinas bergabung dengan bagian lain
2. Penghematan penggunaan listrik di masing-masing Departemen (AC, Lampu, dll)
3. Menitipkan Sarana hasil perbaikan ke mobil vendor.</t>
  </si>
  <si>
    <t xml:space="preserve">Total Kaizen </t>
  </si>
  <si>
    <t>Kick Off AOC di baros, tgl. 29 Februari 2024 (4 orang)</t>
  </si>
  <si>
    <t>Jml Akses</t>
  </si>
  <si>
    <t>Tidak ada audit internal/ eksternal</t>
  </si>
  <si>
    <r>
      <rPr>
        <sz val="11"/>
        <color theme="1"/>
        <rFont val="Calibri"/>
        <family val="2"/>
        <scheme val="minor"/>
      </rPr>
      <t>Downtime mesin di Bulan ini adalah 27,2 jam atau 0,28%. Sedangkan untuk NDT (yang bukan masuk downtime) adalah rata-rata 1,1 jam</t>
    </r>
    <r>
      <rPr>
        <b/>
        <u/>
        <sz val="11"/>
        <color theme="1"/>
        <rFont val="Calibri"/>
        <family val="2"/>
        <scheme val="minor"/>
      </rPr>
      <t xml:space="preserve">
Detail di Sheet DT-NDT</t>
    </r>
  </si>
  <si>
    <t>Tidak ada sanksi di bulan Februari</t>
  </si>
  <si>
    <r>
      <t xml:space="preserve">Tidak ada komplain yang masuk ke bagian Engineering secara resmi melalui portal KMS
</t>
    </r>
    <r>
      <rPr>
        <b/>
        <u/>
        <sz val="11"/>
        <color theme="1"/>
        <rFont val="Calibri"/>
        <family val="2"/>
        <scheme val="minor"/>
      </rPr>
      <t>Detail di  data pendukung Sheet KOMPLAIN</t>
    </r>
  </si>
  <si>
    <r>
      <t xml:space="preserve">Penerapan AM (Autonomous maintenance) step 0 - 2 yaitu persiapan, initial cleaning, dan countermeasure
</t>
    </r>
    <r>
      <rPr>
        <b/>
        <u/>
        <sz val="11"/>
        <color theme="1"/>
        <rFont val="Calibri"/>
        <family val="2"/>
        <scheme val="minor"/>
      </rPr>
      <t>Detail di data pendukung Sheet AM</t>
    </r>
  </si>
  <si>
    <r>
      <t xml:space="preserve">Tidak ditemukan temuan 5S (Skala Kuantitatif), yang resmi masuk ke ENG melalui portal KMS
</t>
    </r>
    <r>
      <rPr>
        <b/>
        <u/>
        <sz val="11"/>
        <color theme="1"/>
        <rFont val="Calibri"/>
        <family val="2"/>
        <scheme val="minor"/>
      </rPr>
      <t>Detail di data pendukung Sheet SOLID WASTE</t>
    </r>
  </si>
  <si>
    <r>
      <t xml:space="preserve">Tidak ada kecelakaan yang masuk dalam kategori kecelakaan kerja di Engineering
</t>
    </r>
    <r>
      <rPr>
        <b/>
        <u/>
        <sz val="11"/>
        <color theme="1"/>
        <rFont val="Calibri"/>
        <family val="2"/>
        <scheme val="minor"/>
      </rPr>
      <t>Detail di data pendukung Sheet KK</t>
    </r>
  </si>
  <si>
    <r>
      <t xml:space="preserve">Tidak ada audit dan temuan untuk kepatuhan APD internal dan vendor yang masuk secara resmi ke Engineering
</t>
    </r>
    <r>
      <rPr>
        <b/>
        <u/>
        <sz val="11"/>
        <color theme="1"/>
        <rFont val="Calibri"/>
        <family val="2"/>
        <scheme val="minor"/>
      </rPr>
      <t>Detail di data pendukung Sheet APD</t>
    </r>
  </si>
  <si>
    <r>
      <t xml:space="preserve">Belum ada pengajuan resmi secara A3 Report untuk Kaizen strategis
</t>
    </r>
    <r>
      <rPr>
        <b/>
        <u/>
        <sz val="11"/>
        <color theme="1"/>
        <rFont val="Calibri"/>
        <family val="2"/>
        <scheme val="minor"/>
      </rPr>
      <t>Detail di data pendukung Sheet KAIZEN</t>
    </r>
  </si>
  <si>
    <r>
      <t xml:space="preserve">3 Kaizen masuk ke KMS
</t>
    </r>
    <r>
      <rPr>
        <b/>
        <u/>
        <sz val="11"/>
        <color theme="1"/>
        <rFont val="Calibri"/>
        <family val="2"/>
        <scheme val="minor"/>
      </rPr>
      <t>Detail di data pendukung Sheet KAIZEN</t>
    </r>
  </si>
  <si>
    <r>
      <t xml:space="preserve">Tidak ada temuan 5S &amp; K3 dari patroli yang dilaporkan secara resmi ke KMS atau dashboard 5S
</t>
    </r>
    <r>
      <rPr>
        <b/>
        <u/>
        <sz val="11"/>
        <color theme="1"/>
        <rFont val="Calibri"/>
        <family val="2"/>
        <scheme val="minor"/>
      </rPr>
      <t>Detail di data pendukung Sheet 5S-K3</t>
    </r>
  </si>
  <si>
    <r>
      <rPr>
        <sz val="11"/>
        <color theme="1"/>
        <rFont val="Calibri"/>
        <family val="2"/>
        <scheme val="minor"/>
      </rPr>
      <t>Kick Off AOC di baros, tgl. 29 Februari 2024 (4 orang)</t>
    </r>
    <r>
      <rPr>
        <b/>
        <u/>
        <sz val="11"/>
        <color theme="1"/>
        <rFont val="Calibri"/>
        <family val="2"/>
        <scheme val="minor"/>
      </rPr>
      <t xml:space="preserve">
Detail di data pendukung Sheet KOMPETENSI</t>
    </r>
  </si>
  <si>
    <r>
      <t xml:space="preserve">Dari 26 personil ENG, 9 personil yang akses KMS
</t>
    </r>
    <r>
      <rPr>
        <b/>
        <u/>
        <sz val="11"/>
        <color theme="1"/>
        <rFont val="Calibri"/>
        <family val="2"/>
        <scheme val="minor"/>
      </rPr>
      <t>Detail di data pendukung Sheet KMS</t>
    </r>
  </si>
  <si>
    <r>
      <t xml:space="preserve">Tidak ada sanksi resmi yang masuk ke personil ENG, terkait pelanggaran Pemenuhan/Kepatuhan pada Peraturan Perundangan yang Berlaku
</t>
    </r>
    <r>
      <rPr>
        <b/>
        <u/>
        <sz val="11"/>
        <color theme="1"/>
        <rFont val="Calibri"/>
        <family val="2"/>
        <scheme val="minor"/>
      </rPr>
      <t>Detail di data pendukung Sheet SANKSI</t>
    </r>
  </si>
  <si>
    <r>
      <t xml:space="preserve">- Progress Jilid-1 Prototype ENGIS dengan Google site: 89% (dengan beberapa sample mesin dan fitur-fitur yang diinginkan)
- Progress Jilid-2 Pengembangan Aplikasi dengan bagian IT: 6% (pembuatan mapping proyek)
</t>
    </r>
    <r>
      <rPr>
        <b/>
        <u/>
        <sz val="11"/>
        <color theme="1"/>
        <rFont val="Calibri"/>
        <family val="2"/>
        <scheme val="minor"/>
      </rPr>
      <t>Detail di data pendukung Sheet ENGIS</t>
    </r>
  </si>
  <si>
    <t>Nama Komponen</t>
  </si>
  <si>
    <t>KD Yamato AA</t>
  </si>
  <si>
    <t>KD A Yoga</t>
  </si>
  <si>
    <t>Rack Frame</t>
  </si>
  <si>
    <t>Arm Pipe M</t>
  </si>
  <si>
    <t>KD Yamato MND</t>
  </si>
  <si>
    <t>KB Yamato AA</t>
  </si>
  <si>
    <t>Joint Metal R/L Yamato</t>
  </si>
  <si>
    <t>KB Yamato MND</t>
  </si>
  <si>
    <t>KB Yamato H</t>
  </si>
  <si>
    <t>KB Yamato H Yoga</t>
  </si>
  <si>
    <t>Backrest Embos</t>
  </si>
  <si>
    <t>Backrest Yamato</t>
  </si>
  <si>
    <t>Main Seat Yamato</t>
  </si>
  <si>
    <t>Joint Metal Cosmo R/L</t>
  </si>
  <si>
    <t>KD Cosmo 541</t>
  </si>
  <si>
    <t>KD Cosmo 941</t>
  </si>
  <si>
    <t>KD Cosmo MNR</t>
  </si>
  <si>
    <t>KB Cosmo MNR</t>
  </si>
  <si>
    <t>Stopper KD MNR</t>
  </si>
  <si>
    <t>Hing Plate</t>
  </si>
  <si>
    <t>KB Cosmo 541</t>
  </si>
  <si>
    <t>KB Cosmo 941</t>
  </si>
  <si>
    <t>Backrest Cosmo</t>
  </si>
  <si>
    <t>Seat Plate Cosmo</t>
  </si>
  <si>
    <t>Seat Pipe Cosmo 541</t>
  </si>
  <si>
    <t>Seat Pipe Cosmo MNR</t>
  </si>
  <si>
    <t>Seat Joint Cosmo R/L</t>
  </si>
  <si>
    <t>Arm Rod</t>
  </si>
  <si>
    <t>Arm Compl</t>
  </si>
  <si>
    <t>Clamp Rod</t>
  </si>
  <si>
    <t>Backrest Yasuka</t>
  </si>
  <si>
    <t>KD Yasuka</t>
  </si>
  <si>
    <t>Seat Pipe Yasuka</t>
  </si>
  <si>
    <t>Seat Plate Yasuka</t>
  </si>
  <si>
    <t>KB Yasuka</t>
  </si>
  <si>
    <t>Sliding Yasuka</t>
  </si>
  <si>
    <t>Sliding Daishogun</t>
  </si>
  <si>
    <t>Leg Sakata</t>
  </si>
  <si>
    <t>Seat Sakata</t>
  </si>
  <si>
    <t>Back Sakata</t>
  </si>
  <si>
    <t>Rangka Prince</t>
  </si>
  <si>
    <t>Seat Vista</t>
  </si>
  <si>
    <t>Back Vista</t>
  </si>
  <si>
    <t>Leg Vista</t>
  </si>
  <si>
    <t>Angle Vista</t>
  </si>
  <si>
    <t>Rangka Cozy</t>
  </si>
  <si>
    <t>Leg Lotus R/L</t>
  </si>
  <si>
    <t>Leg Joint Pipe Lotus</t>
  </si>
  <si>
    <t>Seat Joint Plate Lotus</t>
  </si>
  <si>
    <t>Seat Joint Pipe Lotus</t>
  </si>
  <si>
    <t>Leg C 395</t>
  </si>
  <si>
    <t>Joint CT Depan</t>
  </si>
  <si>
    <t>Joint CT Belakang</t>
  </si>
  <si>
    <t>Joint Plate MC 111</t>
  </si>
  <si>
    <t>Joint Seat MC 111</t>
  </si>
  <si>
    <t>Joint Leg Pipe MC 111</t>
  </si>
  <si>
    <t>Leg Jasmine C 111</t>
  </si>
  <si>
    <t>Rangka Olive DX</t>
  </si>
  <si>
    <t>Leg Pipe Caesar</t>
  </si>
  <si>
    <t>Seat Pipe Caesar</t>
  </si>
  <si>
    <t>Back Pipe Caesar</t>
  </si>
  <si>
    <t>Leg Flora San</t>
  </si>
  <si>
    <t>Main seat Flora</t>
  </si>
  <si>
    <t>Rangka Flora NC / Z</t>
  </si>
  <si>
    <t>Bracket M</t>
  </si>
  <si>
    <t>Rangka Kasai</t>
  </si>
  <si>
    <t>Leg Kasai R/L</t>
  </si>
  <si>
    <t>Seat Plate Kasai</t>
  </si>
  <si>
    <t>Leg Joint Plate Kasai</t>
  </si>
  <si>
    <t>Hanger EDU</t>
  </si>
  <si>
    <t>Hanger CBC</t>
  </si>
  <si>
    <t>Ring Arm</t>
  </si>
  <si>
    <t>Leg Jasmine 211 R</t>
  </si>
  <si>
    <t>Leg Leon</t>
  </si>
  <si>
    <t>Seat Joint Leon</t>
  </si>
  <si>
    <t>Back Leon</t>
  </si>
  <si>
    <t>Stang ET / DUO</t>
  </si>
  <si>
    <t>Rangka Costa</t>
  </si>
  <si>
    <t>Leg Calisto</t>
  </si>
  <si>
    <t>Leg Olive U</t>
  </si>
  <si>
    <t>Seat Joint Pipe Olive Dpn</t>
  </si>
  <si>
    <t>Seat Joint Pipe Olive Blk</t>
  </si>
  <si>
    <t>Leg Olive NC</t>
  </si>
  <si>
    <t>Hook NSB</t>
  </si>
  <si>
    <t>Hing Rod Compl 3/5</t>
  </si>
  <si>
    <t>Hing Rod Compl 3000</t>
  </si>
  <si>
    <t>H Rod Comple Rest</t>
  </si>
  <si>
    <t>Rod Compl NSB</t>
  </si>
  <si>
    <t>Bracket FSR</t>
  </si>
  <si>
    <t>Holder FSR</t>
  </si>
  <si>
    <t>Tiang Infus</t>
  </si>
  <si>
    <t>Centre Shaft</t>
  </si>
  <si>
    <t>cleam road LMUP</t>
  </si>
  <si>
    <t>ring collar</t>
  </si>
  <si>
    <t>Lower NSB</t>
  </si>
  <si>
    <t>Jml. Produksi</t>
  </si>
  <si>
    <t>Kuning &amp; Kebakar Total (G2)</t>
  </si>
  <si>
    <t>Gagal Karena Mesin (G2)</t>
  </si>
  <si>
    <t>Lokasi</t>
  </si>
  <si>
    <t>Chrome Depan</t>
  </si>
  <si>
    <t>Rod Compl</t>
  </si>
  <si>
    <t>Hinge Compl</t>
  </si>
  <si>
    <t>Arm Pipe Yamato M</t>
  </si>
  <si>
    <t>Rack Frame Yamato / Cosmo</t>
  </si>
  <si>
    <t>Hanger Edu</t>
  </si>
  <si>
    <t>Joint Metal  Yamato R / L</t>
  </si>
  <si>
    <t>Main Seat  Yamato</t>
  </si>
  <si>
    <t>Kaki Belakang Yamato M</t>
  </si>
  <si>
    <t>Kaki Depan Yamato AA</t>
  </si>
  <si>
    <t>Kaki Depan Yamato M</t>
  </si>
  <si>
    <t>Rivet</t>
  </si>
  <si>
    <t>Kaki Belakang Yamato A</t>
  </si>
  <si>
    <t>Kaki Belakang Yamato H</t>
  </si>
  <si>
    <t>Leg Caesar</t>
  </si>
  <si>
    <t>Back Caesar</t>
  </si>
  <si>
    <t>Seat Caesar</t>
  </si>
  <si>
    <t>Stopper Cosmo</t>
  </si>
  <si>
    <t>Kaki Depan Cosmo 541</t>
  </si>
  <si>
    <t>Kaki Depan Cosmo MNR</t>
  </si>
  <si>
    <t>Seat Pipe 541</t>
  </si>
  <si>
    <t>Hinge Cosmo</t>
  </si>
  <si>
    <t>Seat Pipe Cosmo Std</t>
  </si>
  <si>
    <t xml:space="preserve">Seat Plate Cosmo </t>
  </si>
  <si>
    <t>Kaki Belakang Cosmo Std</t>
  </si>
  <si>
    <t>Kaki Belakang Cosmo M</t>
  </si>
  <si>
    <t>Ring SC</t>
  </si>
  <si>
    <t>Kaki Depan Cosmo 941</t>
  </si>
  <si>
    <t>Kaki Belakang Cosmo 941</t>
  </si>
  <si>
    <t>Backrest  Cosmo</t>
  </si>
  <si>
    <t>Hinge Plate LMPR</t>
  </si>
  <si>
    <t>Back Pipe Sakata</t>
  </si>
  <si>
    <t>Seat Pipe Sakata</t>
  </si>
  <si>
    <t>Kaki Depan Yasuka</t>
  </si>
  <si>
    <t>Kaki Belakang Yasuka</t>
  </si>
  <si>
    <t>Seat Joint Pipe Leon</t>
  </si>
  <si>
    <t>Leg Pipe Leon</t>
  </si>
  <si>
    <t>Back  Vista</t>
  </si>
  <si>
    <t>Rangka Lotus</t>
  </si>
  <si>
    <t>Leg  Lotus</t>
  </si>
  <si>
    <t>Joint Seat Plate Lotus</t>
  </si>
  <si>
    <t>Rack Frame Lotus Memo</t>
  </si>
  <si>
    <t>Leg Olive  U</t>
  </si>
  <si>
    <t>Rangka Olive SC</t>
  </si>
  <si>
    <t>Leg Olive SC</t>
  </si>
  <si>
    <t>Leg Olive UM</t>
  </si>
  <si>
    <t>Bush Olive</t>
  </si>
  <si>
    <t>Hing Plate Arm Olive</t>
  </si>
  <si>
    <t>Seat Joint Pipe Olive Depan</t>
  </si>
  <si>
    <t>Seat Joint Pipe Olive Belakang</t>
  </si>
  <si>
    <t>Leg Joint Pipe Olive</t>
  </si>
  <si>
    <t>Joint Seat Plate Olive</t>
  </si>
  <si>
    <t>Rangka Cozy Memo</t>
  </si>
  <si>
    <t>Leg Kasai /MG-C</t>
  </si>
  <si>
    <t>Seat Joint Plate MG-C</t>
  </si>
  <si>
    <t>Leg Pipe MC 111</t>
  </si>
  <si>
    <t>Seat Joint Plate MC 111</t>
  </si>
  <si>
    <t>Leg Joint Plate MC 111</t>
  </si>
  <si>
    <t>Leg Joint Pipe MC 111</t>
  </si>
  <si>
    <t>Leg Pipe Yuki</t>
  </si>
  <si>
    <t>Joint Leg Pipe Yuki</t>
  </si>
  <si>
    <t>Joint Plate Yuki</t>
  </si>
  <si>
    <t>Leg Flora SAN</t>
  </si>
  <si>
    <t>Mainseat Flora</t>
  </si>
  <si>
    <t>Rangka Flora Z / NC</t>
  </si>
  <si>
    <t>Rangka Flora Dragon</t>
  </si>
  <si>
    <t>Leg MC 211</t>
  </si>
  <si>
    <t>Seat Joint Plate MC 211</t>
  </si>
  <si>
    <t>Leg Joint Plate MC 211</t>
  </si>
  <si>
    <t>Joint Seat Plate C 395 Dpn</t>
  </si>
  <si>
    <t xml:space="preserve">Leg pipe C – 395 </t>
  </si>
  <si>
    <t>Seat Joint Plate C 395 Blk</t>
  </si>
  <si>
    <t>Leg Joint Pipe C 395</t>
  </si>
  <si>
    <t>Washer Cosmo</t>
  </si>
  <si>
    <t>Stang DUO 1</t>
  </si>
  <si>
    <t>Stang DUO 2</t>
  </si>
  <si>
    <t>Stang ET</t>
  </si>
  <si>
    <t>Rangka Calisto</t>
  </si>
  <si>
    <t>Hinge Plate Jasmin LM</t>
  </si>
  <si>
    <t>Hanger Side Cabinet</t>
  </si>
  <si>
    <t>Leg Samsung</t>
  </si>
  <si>
    <t>Palang Kursi Samsung</t>
  </si>
  <si>
    <t>Rangka Cantilever</t>
  </si>
  <si>
    <t>Sliding TB 002</t>
  </si>
  <si>
    <t>Stopper Bottom</t>
  </si>
  <si>
    <t>H/L Rood Compact</t>
  </si>
  <si>
    <t>Rood Compl 185</t>
  </si>
  <si>
    <t>Rood Compl 300</t>
  </si>
  <si>
    <t>Collar NSB</t>
  </si>
  <si>
    <t>Back Rest Compl</t>
  </si>
  <si>
    <t>Foot Rest Compl</t>
  </si>
  <si>
    <t>Hook</t>
  </si>
  <si>
    <t>Lever Compl</t>
  </si>
  <si>
    <t>Chrome Belakang</t>
  </si>
  <si>
    <t>Total Produksi Mesin Chrome</t>
  </si>
  <si>
    <t>Tahun</t>
  </si>
  <si>
    <t>Pilih Tahun :</t>
  </si>
  <si>
    <t>Data G2 dari QC Untuk Mesin Chrome Depan &amp; Belakang</t>
  </si>
  <si>
    <t>Jml. G2 Kuning &amp; Kebakar Total</t>
  </si>
  <si>
    <t>Kebakar Total
(G2)</t>
  </si>
  <si>
    <t>Jml. G2 Kebakar Total</t>
  </si>
  <si>
    <t>Jml. G2 Karena Mesin</t>
  </si>
  <si>
    <t>Kegagalan G2 Mesin Chrome Depan &amp; Belakang</t>
  </si>
  <si>
    <t>Januari 2024</t>
  </si>
  <si>
    <t>Joint Metal R / L</t>
  </si>
  <si>
    <r>
      <rPr>
        <sz val="11"/>
        <color theme="1"/>
        <rFont val="Calibri"/>
        <family val="2"/>
        <scheme val="minor"/>
      </rPr>
      <t>Dari mesin Chrome depan dan belakang Indikasi kebakar total dan kebakar serta kuning dan kegagalan karena mesin</t>
    </r>
    <r>
      <rPr>
        <b/>
        <u/>
        <sz val="11"/>
        <color theme="1"/>
        <rFont val="Calibri"/>
        <family val="2"/>
        <scheme val="minor"/>
      </rPr>
      <t xml:space="preserve">
Detail di data pendukung Sheet G2</t>
    </r>
  </si>
  <si>
    <t>MINGGU</t>
  </si>
  <si>
    <t>TGL. SURAT MASUK</t>
  </si>
  <si>
    <t>TGL. SELESAI</t>
  </si>
  <si>
    <t>KODE</t>
  </si>
  <si>
    <t>NAMA</t>
  </si>
  <si>
    <t>LOKASI</t>
  </si>
  <si>
    <t>PEMERIKSAAN</t>
  </si>
  <si>
    <t>NAMA SC</t>
  </si>
  <si>
    <t>JML SC</t>
  </si>
  <si>
    <t>SAT</t>
  </si>
  <si>
    <t>LT M1</t>
  </si>
  <si>
    <t>HK M1</t>
  </si>
  <si>
    <t>WK M1</t>
  </si>
  <si>
    <t>% DT M1</t>
  </si>
  <si>
    <t>LT M2</t>
  </si>
  <si>
    <t>HK M2</t>
  </si>
  <si>
    <t>WK M2</t>
  </si>
  <si>
    <t>% DT M2</t>
  </si>
  <si>
    <t>LT M3</t>
  </si>
  <si>
    <t>HK M3</t>
  </si>
  <si>
    <t>WK M3</t>
  </si>
  <si>
    <t>% DT M3</t>
  </si>
  <si>
    <t>LT M4</t>
  </si>
  <si>
    <t>HK M4</t>
  </si>
  <si>
    <t>WK M4</t>
  </si>
  <si>
    <t>% DT M4</t>
  </si>
  <si>
    <t>TOT LT</t>
  </si>
  <si>
    <t>TOT HK</t>
  </si>
  <si>
    <t>TOT WK</t>
  </si>
  <si>
    <t>AT</t>
  </si>
  <si>
    <t>% DT BULAN</t>
  </si>
  <si>
    <t>M1</t>
  </si>
  <si>
    <t>K-05</t>
  </si>
  <si>
    <t>Fierching KD Yamato</t>
  </si>
  <si>
    <t>Kons. Folding</t>
  </si>
  <si>
    <t>Mesin tiba tiba mati, adanya kebel short voltage dan dilakukan penggantian kabel</t>
  </si>
  <si>
    <t>Kabel NYM 3 x 1.5</t>
  </si>
  <si>
    <t>Meter</t>
  </si>
  <si>
    <t>CP-03</t>
  </si>
  <si>
    <t>Queching</t>
  </si>
  <si>
    <t>C-PRO Line_1</t>
  </si>
  <si>
    <t>Rantai Bermasalah, Dilakukan Setting Vlang</t>
  </si>
  <si>
    <t>C-06</t>
  </si>
  <si>
    <t>Powder Booth - 1  (Double)</t>
  </si>
  <si>
    <t>Painting</t>
  </si>
  <si>
    <t>Motor booth dan spray tidak menyala seta mengeluarkan asap, tindakan melakukan pengecekan motor dan penggantian motor</t>
  </si>
  <si>
    <t>K-09</t>
  </si>
  <si>
    <t>Double Bending KB Yamato</t>
  </si>
  <si>
    <t>Rell bermasalah, Tindakan setting rell bagian kakan dan kiri</t>
  </si>
  <si>
    <t>M-30</t>
  </si>
  <si>
    <t>Double Shringking Machine</t>
  </si>
  <si>
    <t>Kons. Multi Bending</t>
  </si>
  <si>
    <t>Display monitor error Power suplay tidak stabil, tindakan setting ulang dispay</t>
  </si>
  <si>
    <t>C-03</t>
  </si>
  <si>
    <t>Burner-2  (drying oven)  solar</t>
  </si>
  <si>
    <t>Burner Sseing mati mendadak, Tindakan pem,bersihan burner dan setting</t>
  </si>
  <si>
    <t>Pretreatment</t>
  </si>
  <si>
    <t>CP-01</t>
  </si>
  <si>
    <t>Extruder</t>
  </si>
  <si>
    <t>Bolt Rudak / Slek, Tindakan Overhaul dies</t>
  </si>
  <si>
    <t>TR2-01
TR2-02
TR2-03</t>
  </si>
  <si>
    <t>Robot-01 (Chrome II)
Robot-02 (Chrome II)
Robot-03 (Chrome II)</t>
  </si>
  <si>
    <t>Chrome II (Dpn)</t>
  </si>
  <si>
    <t>Robot Sering Macet (error), Tindakan cek noise di panel control kabel wairing di pindaj ke spare reset</t>
  </si>
  <si>
    <t>Y-49</t>
  </si>
  <si>
    <t>Rivet Setter (Nitto Seiko)</t>
  </si>
  <si>
    <t>Ass. Folding</t>
  </si>
  <si>
    <t>Sliding rivet bising, tindakan mesin di service dan setting ulang</t>
  </si>
  <si>
    <t>K-34</t>
  </si>
  <si>
    <t>Radial saw (pneumatic)</t>
  </si>
  <si>
    <t>Speed control penumatik rusak, tindakan penggantian speed control dan setting ulang mesin</t>
  </si>
  <si>
    <t>Speed contol pneumatik</t>
  </si>
  <si>
    <t>Pcs</t>
  </si>
  <si>
    <t>M2</t>
  </si>
  <si>
    <t>M-19</t>
  </si>
  <si>
    <t>Bending Horinzontal Soco</t>
  </si>
  <si>
    <t>V Belt putus, tindakan penggantian V Belt mesin</t>
  </si>
  <si>
    <t>V Belt 220XL Mitsuboshi</t>
  </si>
  <si>
    <t>M-04</t>
  </si>
  <si>
    <t>Inclinable Press 25 Ton</t>
  </si>
  <si>
    <t>Break mesin putus, tindakan dilakukan penyambungan pada break dan pemasangan kembali serta setting</t>
  </si>
  <si>
    <t>Y-01</t>
  </si>
  <si>
    <t>Spot Welder (Daiden)</t>
  </si>
  <si>
    <t>Foot switch tertekan &amp; kabel terkelupas, tindakan perbikan foot switch dan ganti kabel control</t>
  </si>
  <si>
    <t>Kabel MYN 1.5 X 2</t>
  </si>
  <si>
    <t>Emisi tidak normal, tindakan ganti controller burner</t>
  </si>
  <si>
    <t>Controler</t>
  </si>
  <si>
    <t>Unit</t>
  </si>
  <si>
    <t>C-17</t>
  </si>
  <si>
    <t>Burner-3 (curing oven)</t>
  </si>
  <si>
    <t>Mati mendadak, Tindakan pengecekan dan setting ulang</t>
  </si>
  <si>
    <t>M-40</t>
  </si>
  <si>
    <t>CNC Right Hand Tube Bender Machine (1)</t>
  </si>
  <si>
    <t>T Slot Patah, tindakan Penggantian T Slot dengan yang baru</t>
  </si>
  <si>
    <t>T Slot</t>
  </si>
  <si>
    <t>TR-01
TR-02</t>
  </si>
  <si>
    <t>Robot-01   (Chrome I)
Robot-02   (Chrome I)</t>
  </si>
  <si>
    <t>Chrome I (Blk)</t>
  </si>
  <si>
    <t>Robot 1 &amp; Robot 2 sering tabrakan, Tindakan setting inverter dan posisi sensor</t>
  </si>
  <si>
    <t>C-07</t>
  </si>
  <si>
    <t>Powder Booth - 2 (Single)</t>
  </si>
  <si>
    <t>Spray Gun Rusak, Tindakan Pengecekan Tobol spray dan dilakukan pembersihan</t>
  </si>
  <si>
    <t>WRC-02</t>
  </si>
  <si>
    <t>Pana robo welder (CO2 welder)-2</t>
  </si>
  <si>
    <t>Kons. Multi Las</t>
  </si>
  <si>
    <t>Push button control robot macet, Perbaikan control robot las, penggantian PB</t>
  </si>
  <si>
    <t>Penggantian PB</t>
  </si>
  <si>
    <t>TR2-03</t>
  </si>
  <si>
    <t>Robot-03 (Chrome II)</t>
  </si>
  <si>
    <t>Robot Bablas indikasi karena sensor terkena air hujan, tindakan pemberishan dan setting sensor</t>
  </si>
  <si>
    <t>M3</t>
  </si>
  <si>
    <t>Air mesin las spot tidak keluar, Tindakan Pengecekan Colling tower dan penambahan air pada cooling tower</t>
  </si>
  <si>
    <t>M-43</t>
  </si>
  <si>
    <t>CNC Left Hand Tube Bender Machine (2)</t>
  </si>
  <si>
    <t>CNC error, Tindakan melakukan restart</t>
  </si>
  <si>
    <t>CH-08</t>
  </si>
  <si>
    <t>Air Blower (Fu Tsu)</t>
  </si>
  <si>
    <t>Motor Blower Rusak, tindakan ganti motor dengan stok motor yang ada</t>
  </si>
  <si>
    <t>Motor 5.5 KW</t>
  </si>
  <si>
    <t>TR2-02</t>
  </si>
  <si>
    <t>Robot-02 (Chrome II)</t>
  </si>
  <si>
    <t>Robot sering mati, tindakan pengecekan serta setting robot</t>
  </si>
  <si>
    <t>C-11</t>
  </si>
  <si>
    <t>Powder Booth - 6 (Single)</t>
  </si>
  <si>
    <t>Spray gun tidak bisa balik lagi ( phus button seret), tindakan phus buttom dibersihkan</t>
  </si>
  <si>
    <t>CNC error, Tindakan setting posisi staper sensor limit switch</t>
  </si>
  <si>
    <t>M4</t>
  </si>
  <si>
    <t>WL-17</t>
  </si>
  <si>
    <t>Auto Edge Bander</t>
  </si>
  <si>
    <t>Wood Line</t>
  </si>
  <si>
    <t>Axis Z errror, Tindakan Setting mesin</t>
  </si>
  <si>
    <t>CP-11</t>
  </si>
  <si>
    <t>Crusher</t>
  </si>
  <si>
    <t>C-PRO (Gdg. Finish Good)</t>
  </si>
  <si>
    <t xml:space="preserve">Mesin tidak bisa di oprasikan, tindakan cek mesin dan reset TOR mesin </t>
  </si>
  <si>
    <t>P-12</t>
  </si>
  <si>
    <t>Pressing</t>
  </si>
  <si>
    <t>B-04</t>
  </si>
  <si>
    <t>Auto CO2 Welder</t>
  </si>
  <si>
    <t>Pin coil solenoide macet, Tindakan coil solenoid di bersihkan dari kotoran</t>
  </si>
  <si>
    <t>Cnc abnormal, pengecekan psu dan coller</t>
  </si>
  <si>
    <t>K-04</t>
  </si>
  <si>
    <t>Radius press machine</t>
  </si>
  <si>
    <t>Hydrolik bocor, tindakan perbaikan cylinder hydroulik dan penggantian seal</t>
  </si>
  <si>
    <t>Seal DHS 28
Seal UHS 28</t>
  </si>
  <si>
    <t>2
2</t>
  </si>
  <si>
    <t>Pcs
Pcs</t>
  </si>
  <si>
    <t>BULAN</t>
  </si>
  <si>
    <t>KATEGORI</t>
  </si>
  <si>
    <t>DT</t>
  </si>
  <si>
    <t>TAHUN</t>
  </si>
  <si>
    <t>Total HK</t>
  </si>
  <si>
    <t>Total WK</t>
  </si>
  <si>
    <t>Dlm 1 tahun</t>
  </si>
  <si>
    <t>Informasi DT (Downtime) dan NDT (No Downtime)</t>
  </si>
  <si>
    <t>AVG % DT</t>
  </si>
  <si>
    <t>AVG % NDT</t>
  </si>
  <si>
    <t>NDT</t>
  </si>
  <si>
    <t>TT2-21</t>
  </si>
  <si>
    <t>T. Nickle-04 (Chrome II)</t>
  </si>
  <si>
    <t>TT2-23</t>
  </si>
  <si>
    <t>T. Soak Clean Circulation &amp; Pump  (Chrome II)</t>
  </si>
  <si>
    <t>C-16</t>
  </si>
  <si>
    <t>Conveyor Painting</t>
  </si>
  <si>
    <t>C-02c</t>
  </si>
  <si>
    <t>Tanki Degrease &amp; Pompa</t>
  </si>
  <si>
    <t>TC2-05</t>
  </si>
  <si>
    <t>Cooling Tower  (Chrome II)</t>
  </si>
  <si>
    <t>WT-02</t>
  </si>
  <si>
    <t>Doshing Pump-1 (Flocculant)</t>
  </si>
  <si>
    <t>WWTP</t>
  </si>
  <si>
    <t>WRC-05</t>
  </si>
  <si>
    <t>Pana robo welder (CO2 welder)-05</t>
  </si>
  <si>
    <t>Kons. NB</t>
  </si>
  <si>
    <t>TF-02</t>
  </si>
  <si>
    <t>Filter-02  (Chrome I)</t>
  </si>
  <si>
    <t>C-02d</t>
  </si>
  <si>
    <t>Tanki Rinse-1 &amp; Pompa</t>
  </si>
  <si>
    <t>TT-22</t>
  </si>
  <si>
    <t>T. Soak Clean Circulation &amp; Pump (Chrome I)</t>
  </si>
  <si>
    <t>E-03</t>
  </si>
  <si>
    <t>Power Stacker - 01</t>
  </si>
  <si>
    <t>Gdg. Langsir</t>
  </si>
  <si>
    <t>M-50</t>
  </si>
  <si>
    <t>CNC Right  Hand Tube Bender Machine (4)</t>
  </si>
  <si>
    <t>TC-03a</t>
  </si>
  <si>
    <t>Cooling Tower  (Chrome I)</t>
  </si>
  <si>
    <t>M-41</t>
  </si>
  <si>
    <t>Pompa Sirkulasi Cooler</t>
  </si>
  <si>
    <t>DC-03</t>
  </si>
  <si>
    <t>Liftruck - 04</t>
  </si>
  <si>
    <t>DC Baros
(Lt. 2)</t>
  </si>
  <si>
    <t>TT2-20</t>
  </si>
  <si>
    <t>T. Nickle-03 (Chrome II)</t>
  </si>
  <si>
    <t>K-33</t>
  </si>
  <si>
    <t>Pompa sirkulasi cooler-1</t>
  </si>
  <si>
    <t>TF2-01
TF2-04</t>
  </si>
  <si>
    <t>Filter-01  (Chrome II)
Filter-04  (Chrome II)</t>
  </si>
  <si>
    <t>TT2-08</t>
  </si>
  <si>
    <t>T. Electro Cleaner (double tank-b)  (Chrome II)</t>
  </si>
  <si>
    <t>TT-17</t>
  </si>
  <si>
    <t>T. Nickle-02 (double tank-b) (Chrome I)</t>
  </si>
  <si>
    <t>TT-17
TT-19</t>
  </si>
  <si>
    <t>T. Nickle-02
T. Nickle-04</t>
  </si>
  <si>
    <t>TC-03a
TT-21</t>
  </si>
  <si>
    <t>C-12</t>
  </si>
  <si>
    <t>Powder Booth - 7 (Single)</t>
  </si>
  <si>
    <t>CX-20</t>
  </si>
  <si>
    <t>Rectifier 2000A</t>
  </si>
  <si>
    <t>CP3-04</t>
  </si>
  <si>
    <t>Cutting</t>
  </si>
  <si>
    <t>C-PRO</t>
  </si>
  <si>
    <t>WRC-07</t>
  </si>
  <si>
    <t>Pana robo welder (CO2 welder)-7</t>
  </si>
  <si>
    <t>WL-33</t>
  </si>
  <si>
    <t>Edge Banding Flexible</t>
  </si>
  <si>
    <t>CX-25</t>
  </si>
  <si>
    <t>TT2-18
TT2-20</t>
  </si>
  <si>
    <t>T. Nickle-01 (Chrome II)
T. Nickle-03 (Chrome II)</t>
  </si>
  <si>
    <t>C-02a</t>
  </si>
  <si>
    <t>Pompa-01 (Circulating  Pump)</t>
  </si>
  <si>
    <t>WRC-04</t>
  </si>
  <si>
    <t xml:space="preserve">Pana robo welder (CO2 welder)-04 </t>
  </si>
  <si>
    <t>CX-22</t>
  </si>
  <si>
    <t>M-21</t>
  </si>
  <si>
    <t>Bending Horinzontal Taiyo</t>
  </si>
  <si>
    <t>Suhu tangki nikel tidak naik, tindakan pengecekan heater serta penggantian heater yang rusak dan monitoring</t>
  </si>
  <si>
    <t>Tubular Heater</t>
  </si>
  <si>
    <t>Motor sirkulasi mati, tindakan pengecekan motor dan penggantian motor</t>
  </si>
  <si>
    <t>Motor Showfow 1/2 HP</t>
  </si>
  <si>
    <t>Mesin conveyor error, Tindakan setting rantai &amp; rell</t>
  </si>
  <si>
    <t>Motor water rense 2 mati (Break Down), Tindakan Ganti motor (Spare Motor)</t>
  </si>
  <si>
    <t>Motor Showfow 12 KW</t>
  </si>
  <si>
    <t>Rangkaian kelistrikan up / down tidak terpasang, tidakan pasang rangkaian kabel</t>
  </si>
  <si>
    <t>Motor pompa berisik, tindakan pengecekan dan penggantian bearing motor pompa</t>
  </si>
  <si>
    <t>bearing 6305</t>
  </si>
  <si>
    <t>Doshing pump macet, tindakan dilakukan pemberihan pumpa</t>
  </si>
  <si>
    <t xml:space="preserve">Remot robot error kabel putus, tindakan tambah kabel </t>
  </si>
  <si>
    <t>Filter tidak bisa sirkulsai, tindakan pembersihan pada foot klep yang kotor</t>
  </si>
  <si>
    <t>Motor Berisik, Tindakan pengecekan dan penggantian karet coupling</t>
  </si>
  <si>
    <t>Karet Coupling</t>
  </si>
  <si>
    <t>Set</t>
  </si>
  <si>
    <t>fuse putus, karet mesin press sudah aus, tindakan penggantian fuse yang putus dan penggantian karet mesin press</t>
  </si>
  <si>
    <t>fuse bussman 16 a</t>
  </si>
  <si>
    <t>Burner mati (suhu turun), Restard Controll</t>
  </si>
  <si>
    <t xml:space="preserve">Seal Hydrolik bocor, Tindakan Penggantian seal hydrolik </t>
  </si>
  <si>
    <t>Seal hydrolik UHS &amp; DHS</t>
  </si>
  <si>
    <t>Valve rudak dan radar otomatis rusak, tindakan perbaikan radar dan valve diganti</t>
  </si>
  <si>
    <t>valve 2"</t>
  </si>
  <si>
    <t xml:space="preserve">Roda Drive wheel &amp; support wheel sudah tipis, tindakan penggantian roda </t>
  </si>
  <si>
    <t>Roda drive
Roda balancing</t>
  </si>
  <si>
    <t>1
2</t>
  </si>
  <si>
    <t>Coolerr tidak jalan, pengecekan instalasi cooler dan perbikan instalsi yang mampet</t>
  </si>
  <si>
    <t>Cooling tower tidak auto dan mengakibatkan suhun rendah, tindakan setting parameter temperatur control</t>
  </si>
  <si>
    <t>Motor pompa untuk sirkulasi harus dipancing, tindakan perbaikan foot valve</t>
  </si>
  <si>
    <t>Roda aus, Tindakan penggantian roda dan bearing</t>
  </si>
  <si>
    <t>Roda Balance
Bearing 6204</t>
  </si>
  <si>
    <t>1
1</t>
  </si>
  <si>
    <t>Suhu pada tangki berkurang, tindakan pengecekan heater dan penggantian heater silica</t>
  </si>
  <si>
    <t>Motor pompa air tidak keluar, Tindakan dipancing motor pompa</t>
  </si>
  <si>
    <t>Instalasi Pipa bocor, Tindakan perbaikan instalasi pipa</t>
  </si>
  <si>
    <t>Suhu tidak naik, Tindakan pengecekan heater dan penggantian heater stainless</t>
  </si>
  <si>
    <t>Heater stainless 5KW</t>
  </si>
  <si>
    <t>Suhu tidak naik, Tindakan pengecekan heater dan penggantian heater silica</t>
  </si>
  <si>
    <t>Heater silica 5KW</t>
  </si>
  <si>
    <t>- Nikel 2 Heater rudak, Tindakan ganti heater
- Nikel 4 MCB trip, Tindakan di on kan lagi</t>
  </si>
  <si>
    <t>- Pelampung cooling tower patah, Ganti pelampung
- Pompa basa tidak auto, perubahan instalasi pipa</t>
  </si>
  <si>
    <t>Pelampung 3/4</t>
  </si>
  <si>
    <t>Dudukan lampu TL longgar, Tindakan dudukan lampu dikencangkan</t>
  </si>
  <si>
    <t>Rectifier Ni 2 &amp; Ni 1 over heat kipas rusak, ganti kipas</t>
  </si>
  <si>
    <t>Kipas pendingin</t>
  </si>
  <si>
    <t>Cutting error, tindakan pengecekan sistem penumatik dan pembersihan penumatik</t>
  </si>
  <si>
    <t>remot robot error soket pecah, tindakan perbikan socket ke TP</t>
  </si>
  <si>
    <t>Motor tidak berputar, tindakan setting temp control triger ke motor dari temp control</t>
  </si>
  <si>
    <t>rectifier berisik, tindakan pengecekan rectifirer dan pembersihan</t>
  </si>
  <si>
    <t>Suhu tidak naik, pengecekan heater &amp; temperatur
Penggantian heater di nikel 3 ada yang rudak</t>
  </si>
  <si>
    <t>Unit power gun bermasalah, tindakan ganti power gun</t>
  </si>
  <si>
    <t>Motor pumpa bermasalah, tindakan ganti dengan spare motor yang asda</t>
  </si>
  <si>
    <t>Batrai robot habis, tindakan ganti batrai baru</t>
  </si>
  <si>
    <t>Batrau Toshiba ER6V</t>
  </si>
  <si>
    <t>Neple quick coupler patah, tindakan ganti quick coupler</t>
  </si>
  <si>
    <t>Quick coupler</t>
  </si>
  <si>
    <t>Display error, output tidak sesuai, tindakan cleaning dan reset control</t>
  </si>
  <si>
    <t>Handel derajat longgar, tindakan setting setelan derajat</t>
  </si>
  <si>
    <t>Troublesounting KKA bermasalah, tindakan setting ulang KKA</t>
  </si>
  <si>
    <t>M-22</t>
  </si>
  <si>
    <t>Double Side Bending Taiwan</t>
  </si>
  <si>
    <t>Bolt stopper aus, tindakan dilakukan tap ulang pada stopper</t>
  </si>
  <si>
    <t>K-56</t>
  </si>
  <si>
    <t>Flash Butt Welding Machine</t>
  </si>
  <si>
    <t>Hasil las jelek, tindakan dilakukan setting parametr control</t>
  </si>
  <si>
    <t>Pedal macet akibat ada kotoran, tindakan permbersihan pedal dan setting ulang</t>
  </si>
  <si>
    <t>motor mati / kebakar, tindakan penggantian motor dengan stok cadangan</t>
  </si>
  <si>
    <t>Motor pompa</t>
  </si>
  <si>
    <t>Robot 1 &amp; Robot 2 seing macet sensor tidak terbaca, tindakan geser stoper sensor</t>
  </si>
  <si>
    <t>K-26</t>
  </si>
  <si>
    <t>Mesin panas karena saluran air pendingin mampet, tindakan dilakukan pembersihan instalasi</t>
  </si>
  <si>
    <t>K-53</t>
  </si>
  <si>
    <t>Multy Spot Welder (Seat Plate)</t>
  </si>
  <si>
    <t>Mesin macet, tindakan dilakukan setting limit swicth</t>
  </si>
  <si>
    <t>Kabel pedal putus, tindakan pedal diperbaiki</t>
  </si>
  <si>
    <t>CNC erorr, tindakan pembersihan fuse actvator koneksi kurang di bersihkan</t>
  </si>
  <si>
    <t>M-48</t>
  </si>
  <si>
    <t>Bolt Clamping kiri patah, tindakan bolt clamping dan setting ulang clamping</t>
  </si>
  <si>
    <t>Bolt LM 8 X 40</t>
  </si>
  <si>
    <t>Pergerakan abnormal, tindakan pengecekan oli dan penambahan oli hydrolic</t>
  </si>
  <si>
    <t>Oli Super Hydrolic</t>
  </si>
  <si>
    <t>Liter</t>
  </si>
  <si>
    <t>Conveyor rusak, tindakan setting rantai conveyor dan reset inverter</t>
  </si>
  <si>
    <t>Motor blower berisik, tindakan gantian bearing</t>
  </si>
  <si>
    <t>K-59</t>
  </si>
  <si>
    <t>Double Bending Taiwan</t>
  </si>
  <si>
    <t>Hasil bending gepeng, Tindakan setting rell mesin bending</t>
  </si>
  <si>
    <t>C-15</t>
  </si>
  <si>
    <t>Powder Booth - 10 (Double)</t>
  </si>
  <si>
    <t>Cat powder tidak menempel, Tindakan reset controller dan perbaikan kabel ground</t>
  </si>
  <si>
    <t>K-61</t>
  </si>
  <si>
    <t>Mesin tidak stabil, Tindakan Setting Parameter dan reset controller</t>
  </si>
  <si>
    <t>Conveyor macet Ranatai conveyor kendor dan inverter error,Tindakan Setting Rantai &amp; Inverter</t>
  </si>
  <si>
    <t>Motor blower trip, Tindakan reset TOR</t>
  </si>
  <si>
    <t>Ranatai conveyor kendor dan inverter error, Tindakan ganti inverter</t>
  </si>
  <si>
    <t>Inverter 2.2KW</t>
  </si>
  <si>
    <t>Sensor proximity is up breakdown, tindakan ganti sensor baru</t>
  </si>
  <si>
    <t>Proximity sensor E2E</t>
  </si>
  <si>
    <t>Kalibrasi jig las ranka, dilakukan setting ulang</t>
  </si>
  <si>
    <t>Dies dengan conveyor tidak lurus, tindakan setting posisi dies</t>
  </si>
  <si>
    <t>Cooling tower bermasalah, tindalan ganti bearing</t>
  </si>
  <si>
    <t>Bearing</t>
  </si>
  <si>
    <t>Hydrolik bermasalah, tindakan ganti seal hydrolik</t>
  </si>
  <si>
    <t>seal dhs
seal uhs</t>
  </si>
  <si>
    <t>TT2-18</t>
  </si>
  <si>
    <t>T. Nickle-01 (Chrome II)</t>
  </si>
  <si>
    <t>Heater suhu rendah, tindakan cek dan perbikan mcb heater yang trip</t>
  </si>
  <si>
    <t>TT2-22</t>
  </si>
  <si>
    <t>T. El Clean Circulation &amp; Pump  (Chrome II)</t>
  </si>
  <si>
    <t>Motor pompa mati, tindakan ganti motor pompa dengan spare yang baru</t>
  </si>
  <si>
    <t>Motor Centrifugal CVQ0512 1/2 HP</t>
  </si>
  <si>
    <t>CX-04</t>
  </si>
  <si>
    <t xml:space="preserve">Rectifier 5000A </t>
  </si>
  <si>
    <t>Rectifier error, tindakan penggantian PCB 5000 A ambil dari chrome belakang</t>
  </si>
  <si>
    <t>Terjadi noise pada robot 3 (kabel terkelupas), tindakan perbaikan kabel yang terkelupas dan setting</t>
  </si>
  <si>
    <t>CNC error, tindakan service CPU dan setting sensor lifter up</t>
  </si>
  <si>
    <t>C-02f</t>
  </si>
  <si>
    <t>Tanki Rinse-3 &amp; Pompa</t>
  </si>
  <si>
    <t>Pompa berisik, Tindakan ganti bearing</t>
  </si>
  <si>
    <t>Bearing 6204 
Bearing 6206</t>
  </si>
  <si>
    <t>WRC-06</t>
  </si>
  <si>
    <t>Pana robo welder (CO2 welder)-06</t>
  </si>
  <si>
    <t>Robot berhenti mendadak, tindakan setting ulang</t>
  </si>
  <si>
    <t>Pergerkan kurang mulus atau abnormal, tindakan setting break mesin</t>
  </si>
  <si>
    <t>Rectifier error, Tindakan overhaul rectifier</t>
  </si>
  <si>
    <t>WRC-01</t>
  </si>
  <si>
    <t>Pana robo welder (CO2 welder)-1</t>
  </si>
  <si>
    <t>Baterai axis BW &amp; TW sudah low, Tindakan ganti baterai dan reset encoder</t>
  </si>
  <si>
    <t>Baterai Toshiba ER6V</t>
  </si>
  <si>
    <t>Heater electro suhu turun kabel heater putus, Tindakan perbaikan instalasi kabel dan ganti heater</t>
  </si>
  <si>
    <t xml:space="preserve">Heater setainliss 5KW </t>
  </si>
  <si>
    <t>WL-22</t>
  </si>
  <si>
    <t>Horizontal &amp; Vertical Boring-1</t>
  </si>
  <si>
    <t>Selang angin bocor, Tindakan perbaikan instalasi angin</t>
  </si>
  <si>
    <t>TC-01</t>
  </si>
  <si>
    <t>Mesin Chrome I (Control)</t>
  </si>
  <si>
    <t>Temperatur Contorl erorr, Tindakan ganti temperatur control</t>
  </si>
  <si>
    <t>Tempratur Control Omron</t>
  </si>
  <si>
    <t>DETAIL DOWNTIME &amp; NO DOWNTIME</t>
  </si>
  <si>
    <t>Kode SAP</t>
  </si>
  <si>
    <t>Nama</t>
  </si>
  <si>
    <t>Satuan</t>
  </si>
  <si>
    <t>Jumlah</t>
  </si>
  <si>
    <t>Harga Satuan</t>
  </si>
  <si>
    <t>Pesanan</t>
  </si>
  <si>
    <t>Total Harga</t>
  </si>
  <si>
    <t>SP-MTS-FAS-EG-0077</t>
  </si>
  <si>
    <t>SP-MTS-OTH-EG-0198</t>
  </si>
  <si>
    <t>SP-MTS-OTH-EG-……</t>
  </si>
  <si>
    <t>SP-MSN-SEA-EG-0379</t>
  </si>
  <si>
    <t>SP-MSN-OTH-EG-…..</t>
  </si>
  <si>
    <t>SM-OTH-000-EG-0003</t>
  </si>
  <si>
    <t>SP-LST-OTH-EG-0046</t>
  </si>
  <si>
    <t>SP-MSN-HYD-EG-0313</t>
  </si>
  <si>
    <t>SP-MSN-QUI-EG-0001</t>
  </si>
  <si>
    <t>SP-MSN-QUI-EG-0360</t>
  </si>
  <si>
    <t>SP-MSN-QUI-EG-0361</t>
  </si>
  <si>
    <t>PT-000-TEK-EG-0235</t>
  </si>
  <si>
    <t>PT-000-TEK-EG-……</t>
  </si>
  <si>
    <t>PT-000-TEK-EG-0240</t>
  </si>
  <si>
    <t>SM-ALL-OLI-EG-0010</t>
  </si>
  <si>
    <t>SM-ALL-OLI-EG-0024</t>
  </si>
  <si>
    <t>SM-MSN-OLI-EG-0002</t>
  </si>
  <si>
    <t>Biaya</t>
  </si>
  <si>
    <t>KEEP BOLT 5 X 10</t>
  </si>
  <si>
    <t>PCS</t>
  </si>
  <si>
    <t>HEXBOLT+ MUR M8 X 30 STAINLESS</t>
  </si>
  <si>
    <t>HEXBOLT+MUR+RING PLAT M10 X 60 STAINLESS</t>
  </si>
  <si>
    <t>HEXBOLT+MUR+RING PLAT M12 X 50 STAINLESS</t>
  </si>
  <si>
    <t>SEAL TAPE</t>
  </si>
  <si>
    <t>PLAT POLYPROPYLENE 5MM X 120CM X 300CM</t>
  </si>
  <si>
    <t>PLAT POLYPROPYLENE 10MM X 120CM X 300CM</t>
  </si>
  <si>
    <t>AUTO SEALER UKURAN BESAR</t>
  </si>
  <si>
    <t>FUSE BUSSMANN FWC-16A-10F-600V</t>
  </si>
  <si>
    <t>KLEM SLANG 3/4""</t>
  </si>
  <si>
    <t>QUICK COUPLER SH 22</t>
  </si>
  <si>
    <t>QUICK COUPLER PH 22</t>
  </si>
  <si>
    <t>QUICK COUPLER PM 22</t>
  </si>
  <si>
    <t>COUNTER  TOGOSHI</t>
  </si>
  <si>
    <t>TAIREP CV 200</t>
  </si>
  <si>
    <t>PACK</t>
  </si>
  <si>
    <t>AIR GREASE GUN</t>
  </si>
  <si>
    <t>IMPACT BOR JLD JV88 48V</t>
  </si>
  <si>
    <t>UNIT</t>
  </si>
  <si>
    <t>OLI TELUS C 10/15</t>
  </si>
  <si>
    <t>LITER</t>
  </si>
  <si>
    <t>OLI DRATHON DR 806.02 (SUPER HYDRAULIC OIL)</t>
  </si>
  <si>
    <t>DR 697 - WHEEL BEARING GREASE</t>
  </si>
  <si>
    <t>KG</t>
  </si>
  <si>
    <t>Pipa PVC Rucika 2 Inchi</t>
  </si>
  <si>
    <t>Batang</t>
  </si>
  <si>
    <t>Plate PVC T.10mm x 122cm x 244cm</t>
  </si>
  <si>
    <t>Ball Valve Double Union 2 Inchi</t>
  </si>
  <si>
    <t>Lem Kaleng PVC Asahi</t>
  </si>
  <si>
    <t>Besi Siku 5 x 50/50 x 6000</t>
  </si>
  <si>
    <t>Lampu LED Philips 10 Watt 60cm</t>
  </si>
  <si>
    <t>Switch Monolever 4 arah 25mm</t>
  </si>
  <si>
    <t>Bearing 3305 ATN9 SKF</t>
  </si>
  <si>
    <t>Pembuatan Gearbox Spiral Radial Saw</t>
  </si>
  <si>
    <t>Selang Hydraulic 3/8" x 78cm</t>
  </si>
  <si>
    <t>Flat Belt 25 X 1440</t>
  </si>
  <si>
    <t>Timing Belt Unita 1120-8YU</t>
  </si>
  <si>
    <t>Cluster</t>
  </si>
  <si>
    <t>RKB</t>
  </si>
  <si>
    <t>Olie &amp; Grease</t>
  </si>
  <si>
    <t>Maintenance Mesin</t>
  </si>
  <si>
    <t>SPB</t>
  </si>
  <si>
    <t>Spare Part (Mechanic &amp; Electrik)</t>
  </si>
  <si>
    <t>PT-000-TEK-EG-0013</t>
  </si>
  <si>
    <t>KWAS 2.5"</t>
  </si>
  <si>
    <t>Facility (Hanger Chrome Dll)</t>
  </si>
  <si>
    <t>SM-ALL-000-EG-0003</t>
  </si>
  <si>
    <t>CAT AVIAN ABU 911</t>
  </si>
  <si>
    <t>SM-ALL-000-EG-0006</t>
  </si>
  <si>
    <t>CAT AVIAN BIRU</t>
  </si>
  <si>
    <t>SM-ALL-000-EG-0014</t>
  </si>
  <si>
    <t>CAT AVIAN HIJAU 652</t>
  </si>
  <si>
    <t>SM-ALL-000-EG-0010</t>
  </si>
  <si>
    <t>CAT AVIAN MERAH 192</t>
  </si>
  <si>
    <t>CM-000-000-NC-0073</t>
  </si>
  <si>
    <t>PLASTISOL GREEN</t>
  </si>
  <si>
    <t>PT-000-OTH-EG-0003</t>
  </si>
  <si>
    <t>CASTER DIA 4" RIGID</t>
  </si>
  <si>
    <t>PT-000-OTH-EG-0004</t>
  </si>
  <si>
    <t>CASTER DIA 4" SWIVEL</t>
  </si>
  <si>
    <t>SM-ALL-000-EG-…..</t>
  </si>
  <si>
    <t>REFILL GAS LPG 12 KG</t>
  </si>
  <si>
    <t>PT-000-TEK-EG-0158</t>
  </si>
  <si>
    <t>CUT OFF WHEEL 102 X 1.2 X 16 MM</t>
  </si>
  <si>
    <t>PT-000-TEK-EG-0179</t>
  </si>
  <si>
    <t>GERGAJI SANFLEX</t>
  </si>
  <si>
    <t>PT-000-TEK-EG-0227</t>
  </si>
  <si>
    <t>METABO 16 A 30 S</t>
  </si>
  <si>
    <t>PT-000-TEK-PR-0001</t>
  </si>
  <si>
    <t>KEDOK LAS</t>
  </si>
  <si>
    <t>SP-MTS-OTH-EG-0169</t>
  </si>
  <si>
    <t>SHOULDER PUNCH SPAS 10-60-P 3.7</t>
  </si>
  <si>
    <t>Workshop</t>
  </si>
  <si>
    <t>PT-ALL-OTH-EG-0010</t>
  </si>
  <si>
    <t>CUTTING TORCH BLANDER PANJANG 80</t>
  </si>
  <si>
    <t>SP-MSN-TAP-EG-0398</t>
  </si>
  <si>
    <t>TAP MACHINE M20 X 2.5</t>
  </si>
  <si>
    <t>SP-MSN-OTH-EG-……</t>
  </si>
  <si>
    <t>MILD STEEL 10 X 80 X 300</t>
  </si>
  <si>
    <t>Atap Transparan T. 0,7mm x L. 1m x P. 6m</t>
  </si>
  <si>
    <t>Bulding Maintenance</t>
  </si>
  <si>
    <t>Save Cost (+/-)</t>
  </si>
  <si>
    <t>Hasil Akhir dalam 1 tahun</t>
  </si>
  <si>
    <t>PT-ALL-TEK-EG-0004</t>
  </si>
  <si>
    <t>MULTITESTER ANALOG SANWA YX360TRF</t>
  </si>
  <si>
    <t>SP-LST-CNT-EG-521</t>
  </si>
  <si>
    <t>CONTACTOR SN - 10. 220 V</t>
  </si>
  <si>
    <t>PSC</t>
  </si>
  <si>
    <t>SP-LST-INS-EG-0118</t>
  </si>
  <si>
    <t>ISOLASI</t>
  </si>
  <si>
    <t>SP-LST-KBL-EG-0122</t>
  </si>
  <si>
    <t>KLEM KABEL 8 MM</t>
  </si>
  <si>
    <t>SP-MSN-BEA-EG-0218</t>
  </si>
  <si>
    <t>BEARING 6203</t>
  </si>
  <si>
    <t>SP-MSN-BEA-EG-0223</t>
  </si>
  <si>
    <t>BEARING 6208 SKF</t>
  </si>
  <si>
    <t>SP-MSN-BEA-EG-0239</t>
  </si>
  <si>
    <t>BEARING 6309 SKF</t>
  </si>
  <si>
    <t>SP-MSN-BEA-EG-0240</t>
  </si>
  <si>
    <t>BEARING 6310</t>
  </si>
  <si>
    <t>KLEM SLANG 3/4"</t>
  </si>
  <si>
    <t>SP-MSN-OTH-EG-0334</t>
  </si>
  <si>
    <t>ELECTRODA WELDER TP 65-16-3-3-1</t>
  </si>
  <si>
    <t>SP-MSN-OTH-EG-0349</t>
  </si>
  <si>
    <t>REGULATOR CO 2 + HEATER 220 VOLT</t>
  </si>
  <si>
    <t>SP-MSN-OTH-EG-0421</t>
  </si>
  <si>
    <t>INSERT SLEEVE PTFE COMPLETE</t>
  </si>
  <si>
    <t>SP-MSN-OTH-EG-0489</t>
  </si>
  <si>
    <t>RANTAI RS 80</t>
  </si>
  <si>
    <t>DUS</t>
  </si>
  <si>
    <t>SP-MSN-SEA-EG-0390</t>
  </si>
  <si>
    <t>SEAL DHS 45</t>
  </si>
  <si>
    <t>SP-MSN-SEA-EG-0403</t>
  </si>
  <si>
    <t>SEAL UHS 40</t>
  </si>
  <si>
    <t>SP-MSN-SEA-EG-0408</t>
  </si>
  <si>
    <t>SEAL UHS 25</t>
  </si>
  <si>
    <t>SP-MSN-SWC-EG-0394</t>
  </si>
  <si>
    <t>PROXIMITY SWITCH OMRON E2E-X14 MDI 24V</t>
  </si>
  <si>
    <t>SP-MSN-TMP-EG-0408</t>
  </si>
  <si>
    <t>TEMPERATUR CONTROL DIGITAL TIPE COMPRON</t>
  </si>
  <si>
    <t>PT-000-TEK-EG-0282</t>
  </si>
  <si>
    <t>RADAR TOREN OTOMATIS ONDA</t>
  </si>
  <si>
    <t>SP-MSN-OTH-EG-0515</t>
  </si>
  <si>
    <t>FAN SPRAY NOZZLE SAMES</t>
  </si>
  <si>
    <t>SET</t>
  </si>
  <si>
    <t>Motor Pompa Centrifugal Type CVQ-0512 1/2HP-220V-4A-50HZ</t>
  </si>
  <si>
    <t>Lem Silicon Bening 300 ML</t>
  </si>
  <si>
    <t>APC Surge Protector PM5UGR</t>
  </si>
  <si>
    <t xml:space="preserve">Coil Solenoid AC 220 V </t>
  </si>
  <si>
    <t>Inverter 2.2 KW 3 Phase 380V Toshiba</t>
  </si>
  <si>
    <t>Coil Weishaupt W-ZG01 50/60 Hz 100VA</t>
  </si>
  <si>
    <t>Coil Solenoid Valve 1 Inchi AC220V</t>
  </si>
  <si>
    <t>Schaffner FN 356.25.33 EMI Filter 3P 25A 440/250 VAC</t>
  </si>
  <si>
    <t>Ball Retainers MBS 50-90</t>
  </si>
  <si>
    <t>Spring For Ball Guide Post Set SWMY 50-280</t>
  </si>
  <si>
    <t>Hexbolt M6 X 15 Stainless</t>
  </si>
  <si>
    <t>Ring Plate For M6 Stainless</t>
  </si>
  <si>
    <t>Ring Per For M6 Stainless</t>
  </si>
  <si>
    <t>Tubular Heater Silica 5 KW - 220V</t>
  </si>
  <si>
    <t>Power Steker Dia 230MM X 70MM</t>
  </si>
  <si>
    <t>Power Steker Dia 145MM X 54MM</t>
  </si>
  <si>
    <t>LIFT TRUCK DIA 230MM X 75</t>
  </si>
  <si>
    <t>LIFT TRUCK DIA145MM X 54MM</t>
  </si>
  <si>
    <t>LIFT TRUCK DIA160MM X 76MM</t>
  </si>
  <si>
    <t>RODA ROBOT 170MM X 80MM</t>
  </si>
  <si>
    <t>RODA HAND LIFT DIA 85MM X 93MM</t>
  </si>
  <si>
    <t>RODA HAND LIFT DIA 85MM X 80MM</t>
  </si>
  <si>
    <t>RODA HAND LIFT DIA 85MM X 75MM</t>
  </si>
  <si>
    <t>POWER SUPPLY 550WATT 20 PIN</t>
  </si>
  <si>
    <t>FUSE BUSSMAN 6A - 380V</t>
  </si>
  <si>
    <t>SM-ALL-OLI-EG-0023</t>
  </si>
  <si>
    <t>OLI DRATHON DR150 (ELECTRIC CLEANER)</t>
  </si>
  <si>
    <t>Wekel Motor 3.7 KW</t>
  </si>
  <si>
    <t>Motor Listrik Showfoau 1/2 HP 4A - 220V</t>
  </si>
  <si>
    <t>Motor Listrik Mez 2.2 KW - 380 / 220V</t>
  </si>
  <si>
    <t>Wekel Motor 7.5 KW - HP 10</t>
  </si>
  <si>
    <t>Isi Cutter L-150 Kenko (Besar)</t>
  </si>
  <si>
    <t>General Supplies</t>
  </si>
  <si>
    <t>Cutter Kenko L500</t>
  </si>
  <si>
    <t>Spidol White Snowman Paint Maker</t>
  </si>
  <si>
    <t>TAG AUTONOMOUS MAINTENANCE MERAH</t>
  </si>
  <si>
    <t>TAG AUTONOMOUS MAINTENANCE PUTIH</t>
  </si>
  <si>
    <t>PT-000-TEK-EG-0105</t>
  </si>
  <si>
    <t>SLEPAN BOSCH TIPE GWS 900 - 100</t>
  </si>
  <si>
    <t>PT-000-TEK-EG-0275</t>
  </si>
  <si>
    <t>SKRUP ROOFING M5 X 30 MM</t>
  </si>
  <si>
    <t>SP-000-OTH-EG-0010</t>
  </si>
  <si>
    <t>ASTAL STAINLESS DIA 10 X 6000</t>
  </si>
  <si>
    <t>SP-TEK-OTH-EG-0005</t>
  </si>
  <si>
    <t>REGULATOR LPG QUANTUM QRH O9 GB</t>
  </si>
  <si>
    <t>SP-MTS-TGC-EG-0160</t>
  </si>
  <si>
    <t>TOGGLE CLAMP MISUMI MC 07-3</t>
  </si>
  <si>
    <t>SP-TEK-FAS-EG-0163</t>
  </si>
  <si>
    <t>BOLT LM 8 X 1.25 X 15</t>
  </si>
  <si>
    <t>PT-000-TEK-EG-…….</t>
  </si>
  <si>
    <t>MOUNTED STONE DIA 20 X SHAFT 3MM</t>
  </si>
  <si>
    <t>MOUNTED STONE DIA 10 X SHAFT 3MM</t>
  </si>
  <si>
    <t>SP-MTS-TGC-EG-……</t>
  </si>
  <si>
    <t>MAGNET MG D.13 - L.15 MISUMI</t>
  </si>
  <si>
    <t>MAGNET MG D.16 - L.20 MISUMI</t>
  </si>
  <si>
    <t>MAGNET MG D.20 - L.25 MISUMI</t>
  </si>
  <si>
    <t>Sabun Colek</t>
  </si>
  <si>
    <t>ATK</t>
  </si>
  <si>
    <t xml:space="preserve">Tape X Kertas </t>
  </si>
  <si>
    <t>Pulpen</t>
  </si>
  <si>
    <t>Spidol White Board</t>
  </si>
  <si>
    <t>Spidol Premanent</t>
  </si>
  <si>
    <t>Map Plastik</t>
  </si>
  <si>
    <t>Penghapus White Board</t>
  </si>
  <si>
    <t>Lakban Bening 1"</t>
  </si>
  <si>
    <t>Lakban Bening 2"</t>
  </si>
  <si>
    <t>Laminating Film A4</t>
  </si>
  <si>
    <t>Gunting Besar</t>
  </si>
  <si>
    <t>Gunting Kecil</t>
  </si>
  <si>
    <t>Biaya ATK</t>
  </si>
  <si>
    <r>
      <rPr>
        <sz val="11"/>
        <color theme="1"/>
        <rFont val="Calibri"/>
        <family val="2"/>
        <scheme val="minor"/>
      </rPr>
      <t>Budget bulan ini Rp. 90.877.000
Realisasi bulan ini Rp. 42.164.772
% Biaya sarana dari budget adalah 46%</t>
    </r>
    <r>
      <rPr>
        <b/>
        <u/>
        <sz val="11"/>
        <color theme="1"/>
        <rFont val="Calibri"/>
        <family val="2"/>
        <scheme val="minor"/>
      </rPr>
      <t xml:space="preserve">
Detail di data pendukung Sheet BIAYA</t>
    </r>
  </si>
  <si>
    <r>
      <rPr>
        <sz val="11"/>
        <color theme="1"/>
        <rFont val="Calibri"/>
        <family val="2"/>
        <scheme val="minor"/>
      </rPr>
      <t>Budget bulan ini Rp. 158.911.000
Realisasi bulan ini Rp. 58.333.150
% Biaya MTC mesin dari budget adalah 37%</t>
    </r>
    <r>
      <rPr>
        <b/>
        <u/>
        <sz val="11"/>
        <color theme="1"/>
        <rFont val="Calibri"/>
        <family val="2"/>
        <scheme val="minor"/>
      </rPr>
      <t xml:space="preserve">
Detail di data pendukung Sheet BIAYA</t>
    </r>
  </si>
  <si>
    <r>
      <rPr>
        <sz val="11"/>
        <color theme="1"/>
        <rFont val="Calibri"/>
        <family val="2"/>
        <scheme val="minor"/>
      </rPr>
      <t>Total HK 17, Karyawan 26 orang
SID 13x; P4 2x; Cuti 15x</t>
    </r>
    <r>
      <rPr>
        <b/>
        <u/>
        <sz val="11"/>
        <color theme="1"/>
        <rFont val="Calibri"/>
        <family val="2"/>
        <scheme val="minor"/>
      </rPr>
      <t xml:space="preserve">
Detail di data pendukung Sheet ABSEN</t>
    </r>
  </si>
  <si>
    <r>
      <rPr>
        <sz val="11"/>
        <color theme="1"/>
        <rFont val="Calibri"/>
        <family val="2"/>
        <scheme val="minor"/>
      </rPr>
      <t>Total Downtime 11,83 jam, AT = 3944 jam, maka %DT = 0,30%
Total NDT 30,17 jam, AT = 5032 jam, maka %NDT = 0,60%</t>
    </r>
    <r>
      <rPr>
        <b/>
        <u/>
        <sz val="11"/>
        <color theme="1"/>
        <rFont val="Calibri"/>
        <family val="2"/>
        <scheme val="minor"/>
      </rPr>
      <t xml:space="preserve">
Detail di data pendukung Sheet DT-NDT</t>
    </r>
  </si>
  <si>
    <r>
      <rPr>
        <sz val="11"/>
        <color theme="1"/>
        <rFont val="Calibri"/>
        <family val="2"/>
        <scheme val="minor"/>
      </rPr>
      <t xml:space="preserve">Downtime Bulan ini = 11,83 jam
Jml Breakdown = 20x
Waktu dimiliki dalam 1 bulan untuk 16 mesin bermasalah dalam 17HK adalah = 2992 jam;
Maka AVAIBILITY SEMENTARA = 99,60% (belum dikurangi Jml berhenti terencana) </t>
    </r>
    <r>
      <rPr>
        <b/>
        <u/>
        <sz val="11"/>
        <color theme="1"/>
        <rFont val="Calibri"/>
        <family val="2"/>
        <scheme val="minor"/>
      </rPr>
      <t xml:space="preserve">
Detail di data pendukung Sheet OEE</t>
    </r>
  </si>
  <si>
    <t>Relokasi Ruang Kantor Produksi ke ruang bekas Nailing (Lt. 2)</t>
  </si>
  <si>
    <t>Relokasi Nailing ke Lt.1</t>
  </si>
  <si>
    <t>KODE ASSET</t>
  </si>
  <si>
    <t>Sudah Pengajuan Kode Asset</t>
  </si>
  <si>
    <r>
      <t xml:space="preserve">Total Budget Capex untuk Jan-Jun Rp. 2.886.500.000
Terpakai sampai dengan Bulan ini adalah Rp. 39.608.000
% Realisasi terhadap Budget adalah = 1,37%
</t>
    </r>
    <r>
      <rPr>
        <b/>
        <u/>
        <sz val="11"/>
        <color theme="1"/>
        <rFont val="Calibri"/>
        <family val="2"/>
        <scheme val="minor"/>
      </rPr>
      <t>Detail di data pendukung Sheet CAPEX</t>
    </r>
  </si>
  <si>
    <t>Februari 2024</t>
  </si>
  <si>
    <t>KPI Kehadiran karyawan 98% (Briefing Pagi)</t>
  </si>
  <si>
    <t>KPI Akses KMS 75%</t>
  </si>
  <si>
    <t>Tatacara penggunaan aplikasi pembuatan A3 report di portal Chitose</t>
  </si>
  <si>
    <t>Ketentuan Kaizen dan pelaporan A3 report (tematic Briefing - AOC)</t>
  </si>
  <si>
    <t>Ketentuan pelaporan SPT (tematic Briefing - AOC)</t>
  </si>
  <si>
    <t>Penyampaian keharusan berkaizen dan melakukan 5S di Engineering, khususnya MSD (tanggapan untuk tematic Briefing)</t>
  </si>
  <si>
    <t>Regulasi SMK3 Part-1  (tematic Briefing - AOC)</t>
  </si>
  <si>
    <t>Regulasi SMK3 Part-2 (tematic Briefing - AOC)</t>
  </si>
  <si>
    <t>Disampaikan oleh Bpk. Gatria di tematic briefing</t>
  </si>
  <si>
    <t>Disampaikan oleh Bpk. Gunawan di tematic briefing</t>
  </si>
  <si>
    <t>Disampaikan oleh Bpk. Ramadan di tematic briefing</t>
  </si>
  <si>
    <t>Disampaikan oleh Bpk. Ruby di tematic briefing</t>
  </si>
  <si>
    <t>Disampaikan oleh Bpk. Gatria di Kantor Engineering untuk staff MSD</t>
  </si>
  <si>
    <r>
      <rPr>
        <sz val="11"/>
        <color theme="1"/>
        <rFont val="Calibri"/>
        <family val="2"/>
        <scheme val="minor"/>
      </rPr>
      <t>1. Ketentuan Kaizen &amp; Pelaporan A3 report di portal (Bpk. Gatria) - Tematic Briefing Program AOC
2. regulasi SMK3 part-1 &amp; 2 (Bpk. Gatria) - Tematic Briefing Program AOC
3. Keharusan Kaizen dan 5S (Bpk. Gunawan)
4. Ketentuan pelaporan SPT (Bpk. Ramadan) - Tematic Briefing Program AOC</t>
    </r>
    <r>
      <rPr>
        <b/>
        <u/>
        <sz val="11"/>
        <color theme="1"/>
        <rFont val="Calibri"/>
        <family val="2"/>
        <scheme val="minor"/>
      </rPr>
      <t xml:space="preserve">
Detail di data pendukung Sheet GCG</t>
    </r>
  </si>
  <si>
    <t>Reschedule (menyesuaikan dengan target pekerjaan yang lain)</t>
  </si>
  <si>
    <r>
      <t xml:space="preserve">Lanjut program Retrofit dari bulan Januari 2024, mengganti atap di area pabrik terpilih dengan atap transparan guna mengurangi frekuensi penyalaan lampu, agar lebih hemat energi
</t>
    </r>
    <r>
      <rPr>
        <b/>
        <u/>
        <sz val="11"/>
        <color theme="1"/>
        <rFont val="Calibri"/>
        <family val="2"/>
        <scheme val="minor"/>
      </rPr>
      <t>Detail di data pendukung Sheet INTENSITAS</t>
    </r>
  </si>
  <si>
    <t xml:space="preserve">Menyesuaikan dengan target pekerjaan yang lainnya. Lanjutan dari bulan Januari, dan Februari masih proses. </t>
  </si>
  <si>
    <r>
      <t xml:space="preserve">Tidak ada audit internal/ eksternal
</t>
    </r>
    <r>
      <rPr>
        <b/>
        <u/>
        <sz val="11"/>
        <color theme="1"/>
        <rFont val="Calibri"/>
        <family val="2"/>
        <scheme val="minor"/>
      </rPr>
      <t>Detail di data pendukung Sheet AUDIT</t>
    </r>
  </si>
  <si>
    <t xml:space="preserve"> Pembuatan Jig Las Tentative u/ MKS-6050 (Leg chair L &amp; Leg Desk U)</t>
  </si>
  <si>
    <t>29 Februari 2024</t>
  </si>
  <si>
    <t>27 Februari 2024</t>
  </si>
  <si>
    <t>Nama JIG untuk Cavis hanya sementara, belum ada keputusan dalam penamaan Fix lebih lanjut</t>
  </si>
  <si>
    <r>
      <t xml:space="preserve">Pembuatan Jig Las Tentative u/ MKS-6050 (Leg chair L &amp; Leg Desk U)
Diminta Harus selesai di Tgl 29 Feb, tapi selesai di Tgl 27 Feb
</t>
    </r>
    <r>
      <rPr>
        <b/>
        <u/>
        <sz val="11"/>
        <color theme="1"/>
        <rFont val="Calibri"/>
        <family val="2"/>
        <scheme val="minor"/>
      </rPr>
      <t>Detail di data pendukung Sheet PROTO</t>
    </r>
  </si>
  <si>
    <r>
      <rPr>
        <sz val="11"/>
        <color theme="1"/>
        <rFont val="Calibri"/>
        <family val="2"/>
        <scheme val="minor"/>
      </rPr>
      <t>Total ada 3 JIG dimodif:
1. Fitto ST L (Leg)                     
2. Cavis (Kursi tunggu 02) dari 2 JIG dimodif menjadi 1 JIG dengan 2 fungsi berbeda (Back/ Seat), Note Nama JIG hanya sementara</t>
    </r>
    <r>
      <rPr>
        <b/>
        <u/>
        <sz val="11"/>
        <color theme="1"/>
        <rFont val="Calibri"/>
        <family val="2"/>
        <scheme val="minor"/>
      </rPr>
      <t xml:space="preserve">
Detail di data pendukung Sheet ROBOTISASI</t>
    </r>
  </si>
  <si>
    <t>Total ada 3 JIG dimodif:
1. Fitto ST L (Leg)
2. Cavis (Kursi tunggu 02) dari 2 JIG dimodif menjadi 1 JIG dengan 2 fungsi berbeda (Back/ Seat), Note Nama JIG hanya sementara</t>
  </si>
  <si>
    <t>Relayout R&amp;D ke lantai-2 Ruang bekas Kantor SAP</t>
  </si>
  <si>
    <t>Relayout pengadaan Area hijau di area Kantor bekas R&amp;D</t>
  </si>
  <si>
    <t>Relayout pembongkaran mesin Zinc</t>
  </si>
  <si>
    <t>Target End Mont</t>
  </si>
  <si>
    <t>Target Start Mont</t>
  </si>
  <si>
    <t>Nailing pindah ke lantai 1</t>
  </si>
  <si>
    <t>Kantor PRD pindah ke lt. 2 (eks Ruang Nailing)</t>
  </si>
  <si>
    <t xml:space="preserve">Mesin Workshop  pindah ke Ruangan konst SO </t>
  </si>
  <si>
    <t>Penyekatan ruang Genset + kompresor dan Bongkar kantor ENG</t>
  </si>
  <si>
    <t xml:space="preserve">Mesin Konst SO pindah ke eks area workshop ENG bergabung dengan Konst Las Multi, </t>
  </si>
  <si>
    <t>Facility dan Maintenance Pindah ke Eks SO</t>
  </si>
  <si>
    <t>Gudang wood pindah ke eks Konst NB</t>
  </si>
  <si>
    <t>Warehouse plate pindah ke area dalam gudang pusat (sebelah gudang komponen NB)</t>
  </si>
  <si>
    <t>Epoxy Area lantai FG Langsir</t>
  </si>
  <si>
    <t>Epoxy Area lantai Konst Multi Bending &amp; Las</t>
  </si>
  <si>
    <t>Epoxy Area lantai Konst Yamato, Cosmo, NB</t>
  </si>
  <si>
    <t xml:space="preserve">Renovasi ruang Eks Nailing untuk dijadikan Kantor Produksi </t>
  </si>
  <si>
    <t>Kantor ENG pindah ke eks Ruangan PRD Atas lama</t>
  </si>
  <si>
    <t xml:space="preserve">Konst NB pindah ke sebelah Konstruksi Cosmo </t>
  </si>
  <si>
    <t>Pembongkaran Lift Eks Nailing</t>
  </si>
  <si>
    <t>Dies/Jig house pindah ke area bekas gudang plate</t>
  </si>
  <si>
    <t>Penyimpanan Kimia pindah ke ruang bekas Engineering Facility</t>
  </si>
  <si>
    <t>Selesai</t>
  </si>
  <si>
    <t>Total Realisasi</t>
  </si>
  <si>
    <t>Progress</t>
  </si>
  <si>
    <t>Tidak Selesai</t>
  </si>
  <si>
    <t>Pencapaian % Progress</t>
  </si>
  <si>
    <t>-Mesin Las robot sebanyak 1 unit (WRC-08) pindah ke Area KM Las</t>
  </si>
  <si>
    <t>Pembuatan Lantai-2 untuk penyimpanan material Engineering di Ruang ENG Utility baru</t>
  </si>
  <si>
    <t>Pembuatan dan pemindahan Gudang R&amp;D ke Area ENG Ultility baru</t>
  </si>
  <si>
    <t>Pemindahan mesin testing QC ke area ENG Utility baru</t>
  </si>
  <si>
    <r>
      <rPr>
        <sz val="11"/>
        <color theme="1"/>
        <rFont val="Calibri"/>
        <family val="2"/>
        <scheme val="minor"/>
      </rPr>
      <t>Total Pencapaian Progress: 7,92%
Relayout Kantor Produksi ke Lt.2 Bekas Nailing (start dari 22 Januari 2024, Februari masih proses)</t>
    </r>
    <r>
      <rPr>
        <b/>
        <u/>
        <sz val="11"/>
        <color theme="1"/>
        <rFont val="Calibri"/>
        <family val="2"/>
        <scheme val="minor"/>
      </rPr>
      <t xml:space="preserve">
Detail di data pendukung Sheet RELAYOUT</t>
    </r>
  </si>
  <si>
    <r>
      <rPr>
        <sz val="11"/>
        <color theme="1"/>
        <rFont val="Calibri"/>
        <family val="2"/>
        <scheme val="minor"/>
      </rPr>
      <t>Total Pencapaian Progress: 4,78%
Relay out Nailing ke lt 1</t>
    </r>
    <r>
      <rPr>
        <b/>
        <u/>
        <sz val="11"/>
        <color theme="1"/>
        <rFont val="Calibri"/>
        <family val="2"/>
        <scheme val="minor"/>
      </rPr>
      <t xml:space="preserve">
Detail di Sheet RELAYOUT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</si>
</sst>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42" formatCode="_(&quot;Rp&quot;* #,##0_);_(&quot;Rp&quot;* \(#,##0\);_(&quot;Rp&quot;* &quot;-&quot;_);_(@_)"/>
    <numFmt numFmtId="41" formatCode="_(* #,##0_);_(* \(#,##0\);_(* &quot;-&quot;_);_(@_)"/>
    <numFmt numFmtId="43" formatCode="_(* #,##0.00_);_(* \(#,##0.00\);_(* &quot;-&quot;??_);_(@_)"/>
    <numFmt numFmtId="164" formatCode="_-* #,##0_-;\-* #,##0_-;_-* &quot;-&quot;_-;_-@_-"/>
    <numFmt numFmtId="165" formatCode="_-* #,##0.00_-;\-* #,##0.00_-;_-* &quot;-&quot;??_-;_-@_-"/>
    <numFmt numFmtId="166" formatCode="0.0%"/>
    <numFmt numFmtId="167" formatCode="_(* #,##0.00_);_(* \(#,##0.00\);_(* \-??_);_(@_)"/>
    <numFmt numFmtId="168" formatCode="_ * #,##0_ ;_ * \-#,##0_ ;_ * &quot;-&quot;_ ;_ @_ "/>
    <numFmt numFmtId="169" formatCode="#,##0_ ;\-#,##0\ "/>
    <numFmt numFmtId="170" formatCode="_-* #,##0_-;\-* #,##0_-;_-* &quot;-&quot;??_-;_-@_-"/>
    <numFmt numFmtId="171" formatCode="_([$Rp-421]* #,##0.00_);_([$Rp-421]* \(#,##0.00\);_([$Rp-421]* &quot;-&quot;??_);_(@_)"/>
    <numFmt numFmtId="172" formatCode="_([$Rp-421]* #,##0_);_([$Rp-421]* \(#,##0\);_([$Rp-421]* &quot;-&quot;??_);_(@_)"/>
    <numFmt numFmtId="173" formatCode="dddd\,\ dd\ mmmm\ yyyy"/>
    <numFmt numFmtId="174" formatCode="[$-F800]dddd\,\ mmmm\ dd\,\ yyyy"/>
    <numFmt numFmtId="175" formatCode="[$-409]d\-mmm\-yy;@"/>
    <numFmt numFmtId="176" formatCode="_(&quot;Rp&quot;* #,##0.00_);_(&quot;Rp&quot;* \(#,##0.00\);_(&quot;Rp&quot;* &quot;-&quot;_);_(@_)"/>
  </numFmts>
  <fonts count="51" x14ac:knownFonts="1">
    <font>
      <sz val="11"/>
      <color theme="1"/>
      <name val="Calibri"/>
      <family val="2"/>
      <scheme val="minor"/>
    </font>
    <font>
      <sz val="11"/>
      <color theme="1"/>
      <name val="Calibri"/>
      <family val="2"/>
      <charset val="1"/>
      <scheme val="minor"/>
    </font>
    <font>
      <sz val="11"/>
      <color theme="1"/>
      <name val="Calibri"/>
      <family val="2"/>
      <scheme val="minor"/>
    </font>
    <font>
      <b/>
      <sz val="10"/>
      <color theme="1"/>
      <name val="Arial Narrow"/>
      <family val="2"/>
    </font>
    <font>
      <b/>
      <sz val="18"/>
      <color theme="1"/>
      <name val="Arial"/>
      <family val="2"/>
    </font>
    <font>
      <sz val="11"/>
      <color indexed="8"/>
      <name val="Calibri"/>
      <family val="2"/>
    </font>
    <font>
      <b/>
      <sz val="11"/>
      <color indexed="8"/>
      <name val="Arial Narrow"/>
      <family val="2"/>
    </font>
    <font>
      <b/>
      <sz val="9"/>
      <color indexed="81"/>
      <name val="Tahoma"/>
      <family val="2"/>
    </font>
    <font>
      <sz val="9"/>
      <color indexed="81"/>
      <name val="Tahoma"/>
      <family val="2"/>
    </font>
    <font>
      <sz val="11"/>
      <color indexed="8"/>
      <name val="Calibri"/>
      <family val="2"/>
      <scheme val="minor"/>
    </font>
    <font>
      <sz val="11"/>
      <color rgb="FF000000"/>
      <name val="Calibri"/>
      <family val="2"/>
      <scheme val="minor"/>
    </font>
    <font>
      <sz val="11"/>
      <name val="Calibri"/>
      <family val="2"/>
      <scheme val="minor"/>
    </font>
    <font>
      <sz val="8"/>
      <name val="Arial"/>
      <family val="2"/>
    </font>
    <font>
      <sz val="10"/>
      <name val="Arial"/>
      <family val="2"/>
    </font>
    <font>
      <u/>
      <sz val="11"/>
      <color indexed="8"/>
      <name val="Calibri"/>
      <family val="2"/>
      <scheme val="minor"/>
    </font>
    <font>
      <b/>
      <sz val="20"/>
      <color indexed="8"/>
      <name val="Calibri"/>
      <family val="2"/>
    </font>
    <font>
      <sz val="10"/>
      <color theme="1"/>
      <name val="Arial Narrow"/>
      <family val="2"/>
    </font>
    <font>
      <sz val="18"/>
      <color theme="1"/>
      <name val="Arial"/>
      <family val="2"/>
    </font>
    <font>
      <sz val="11"/>
      <color indexed="8"/>
      <name val="Arial Narrow"/>
      <family val="2"/>
    </font>
    <font>
      <sz val="11"/>
      <color rgb="FFFF0000"/>
      <name val="Calibri"/>
      <family val="2"/>
      <scheme val="minor"/>
    </font>
    <font>
      <sz val="11"/>
      <color theme="0"/>
      <name val="Calibri"/>
      <family val="2"/>
      <scheme val="minor"/>
    </font>
    <font>
      <b/>
      <sz val="20"/>
      <color theme="1"/>
      <name val="Calibri"/>
      <family val="2"/>
      <scheme val="minor"/>
    </font>
    <font>
      <b/>
      <sz val="20"/>
      <name val="Calibri"/>
      <family val="2"/>
      <scheme val="minor"/>
    </font>
    <font>
      <b/>
      <u/>
      <sz val="11"/>
      <color theme="1"/>
      <name val="Calibri"/>
      <family val="2"/>
      <scheme val="minor"/>
    </font>
    <font>
      <sz val="11"/>
      <color theme="1"/>
      <name val="Calibri"/>
      <family val="2"/>
    </font>
    <font>
      <sz val="8.9"/>
      <color theme="1"/>
      <name val="Calibri"/>
      <family val="2"/>
    </font>
    <font>
      <b/>
      <sz val="11"/>
      <color theme="1"/>
      <name val="Calibri"/>
      <family val="2"/>
      <scheme val="minor"/>
    </font>
    <font>
      <b/>
      <u/>
      <sz val="14"/>
      <color theme="8"/>
      <name val="Calibri"/>
      <family val="2"/>
      <scheme val="minor"/>
    </font>
    <font>
      <b/>
      <u/>
      <sz val="14"/>
      <color rgb="FF00B050"/>
      <name val="Calibri"/>
      <family val="2"/>
      <scheme val="minor"/>
    </font>
    <font>
      <b/>
      <sz val="12"/>
      <color theme="1"/>
      <name val="Calibri"/>
      <family val="2"/>
      <scheme val="minor"/>
    </font>
    <font>
      <b/>
      <sz val="16"/>
      <color theme="1"/>
      <name val="Calibri"/>
      <family val="2"/>
      <scheme val="minor"/>
    </font>
    <font>
      <i/>
      <sz val="11"/>
      <color theme="1"/>
      <name val="Calibri"/>
      <family val="2"/>
      <scheme val="minor"/>
    </font>
    <font>
      <b/>
      <u/>
      <sz val="12"/>
      <color theme="1"/>
      <name val="Arial Black"/>
      <family val="2"/>
    </font>
    <font>
      <sz val="11"/>
      <color theme="1"/>
      <name val="Arial Black"/>
      <family val="2"/>
    </font>
    <font>
      <u/>
      <sz val="12"/>
      <color theme="1"/>
      <name val="Arial"/>
      <family val="2"/>
    </font>
    <font>
      <sz val="12"/>
      <color theme="1"/>
      <name val="Arial"/>
      <family val="2"/>
    </font>
    <font>
      <sz val="11"/>
      <color theme="1"/>
      <name val="Arial"/>
      <family val="2"/>
    </font>
    <font>
      <b/>
      <sz val="11"/>
      <color theme="0"/>
      <name val="Arial"/>
      <family val="2"/>
    </font>
    <font>
      <b/>
      <sz val="11"/>
      <color theme="1"/>
      <name val="Arial"/>
      <family val="2"/>
    </font>
    <font>
      <sz val="20"/>
      <color theme="1"/>
      <name val="Calibri"/>
      <family val="2"/>
      <scheme val="minor"/>
    </font>
    <font>
      <b/>
      <sz val="11"/>
      <color theme="0"/>
      <name val="Calibri"/>
      <family val="2"/>
      <scheme val="minor"/>
    </font>
    <font>
      <sz val="12"/>
      <name val="Arial Narrow"/>
      <family val="2"/>
    </font>
    <font>
      <sz val="9"/>
      <name val="Arial"/>
      <family val="2"/>
    </font>
    <font>
      <b/>
      <sz val="11"/>
      <name val="Arial"/>
      <family val="2"/>
    </font>
    <font>
      <sz val="10"/>
      <name val="Arial Narrow"/>
      <family val="2"/>
    </font>
    <font>
      <sz val="12"/>
      <name val="Arial Narrow"/>
      <family val="2"/>
      <charset val="1"/>
    </font>
    <font>
      <sz val="10"/>
      <color rgb="FFFF0000"/>
      <name val="Arial"/>
      <family val="2"/>
    </font>
    <font>
      <b/>
      <sz val="11"/>
      <name val="Calibri"/>
      <family val="2"/>
      <scheme val="minor"/>
    </font>
    <font>
      <sz val="11"/>
      <name val="Arial"/>
      <family val="2"/>
    </font>
    <font>
      <b/>
      <u/>
      <sz val="14"/>
      <color theme="1"/>
      <name val="Calibri"/>
      <family val="2"/>
      <scheme val="minor"/>
    </font>
    <font>
      <b/>
      <u/>
      <sz val="14"/>
      <color theme="0"/>
      <name val="Calibri"/>
      <family val="2"/>
      <scheme val="minor"/>
    </font>
  </fonts>
  <fills count="35">
    <fill>
      <patternFill patternType="none"/>
    </fill>
    <fill>
      <patternFill patternType="gray125"/>
    </fill>
    <fill>
      <patternFill patternType="solid">
        <fgColor indexed="13"/>
        <bgColor indexed="34"/>
      </patternFill>
    </fill>
    <fill>
      <patternFill patternType="solid">
        <fgColor rgb="FFFFFF00"/>
        <bgColor indexed="64"/>
      </patternFill>
    </fill>
    <fill>
      <patternFill patternType="solid">
        <fgColor theme="3"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8" tint="-0.499984740745262"/>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rgb="FF92D050"/>
        <bgColor indexed="64"/>
      </patternFill>
    </fill>
    <fill>
      <patternFill patternType="solid">
        <fgColor rgb="FF00B0F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2" tint="-0.249977111117893"/>
        <bgColor indexed="64"/>
      </patternFill>
    </fill>
    <fill>
      <patternFill patternType="solid">
        <fgColor theme="9" tint="0.39997558519241921"/>
        <bgColor indexed="64"/>
      </patternFill>
    </fill>
    <fill>
      <patternFill patternType="solid">
        <fgColor theme="1"/>
        <bgColor indexed="64"/>
      </patternFill>
    </fill>
    <fill>
      <patternFill patternType="solid">
        <fgColor theme="3"/>
        <bgColor indexed="64"/>
      </patternFill>
    </fill>
    <fill>
      <patternFill patternType="solid">
        <fgColor rgb="FFFFC000"/>
        <bgColor indexed="64"/>
      </patternFill>
    </fill>
    <fill>
      <patternFill patternType="solid">
        <fgColor rgb="FFFF0000"/>
        <bgColor indexed="64"/>
      </patternFill>
    </fill>
    <fill>
      <patternFill patternType="solid">
        <fgColor theme="4" tint="0.79998168889431442"/>
        <bgColor indexed="64"/>
      </patternFill>
    </fill>
    <fill>
      <patternFill patternType="solid">
        <fgColor theme="7"/>
        <bgColor indexed="64"/>
      </patternFill>
    </fill>
    <fill>
      <patternFill patternType="solid">
        <fgColor theme="2"/>
        <bgColor indexed="64"/>
      </patternFill>
    </fill>
    <fill>
      <patternFill patternType="solid">
        <fgColor theme="1" tint="0.34998626667073579"/>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0"/>
        <bgColor indexed="64"/>
      </patternFill>
    </fill>
    <fill>
      <patternFill patternType="solid">
        <fgColor theme="0" tint="-0.249977111117893"/>
        <bgColor indexed="9"/>
      </patternFill>
    </fill>
    <fill>
      <patternFill patternType="solid">
        <fgColor theme="0" tint="-0.249977111117893"/>
        <bgColor indexed="64"/>
      </patternFill>
    </fill>
  </fills>
  <borders count="51">
    <border>
      <left/>
      <right/>
      <top/>
      <bottom/>
      <diagonal/>
    </border>
    <border>
      <left style="double">
        <color indexed="64"/>
      </left>
      <right style="double">
        <color indexed="64"/>
      </right>
      <top style="double">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bottom style="double">
        <color indexed="64"/>
      </bottom>
      <diagonal/>
    </border>
    <border>
      <left style="double">
        <color indexed="64"/>
      </left>
      <right/>
      <top/>
      <bottom style="double">
        <color indexed="64"/>
      </bottom>
      <diagonal/>
    </border>
    <border>
      <left/>
      <right/>
      <top/>
      <bottom style="double">
        <color indexed="64"/>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double">
        <color indexed="64"/>
      </right>
      <top style="double">
        <color indexed="64"/>
      </top>
      <bottom/>
      <diagonal/>
    </border>
    <border>
      <left style="double">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style="double">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bottom style="hair">
        <color indexed="64"/>
      </bottom>
      <diagonal/>
    </border>
    <border>
      <left/>
      <right/>
      <top style="hair">
        <color indexed="64"/>
      </top>
      <bottom/>
      <diagonal/>
    </border>
    <border>
      <left/>
      <right/>
      <top style="thin">
        <color auto="1"/>
      </top>
      <bottom style="thin">
        <color auto="1"/>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style="thin">
        <color indexed="64"/>
      </left>
      <right style="thin">
        <color indexed="64"/>
      </right>
      <top/>
      <bottom style="hair">
        <color indexed="64"/>
      </bottom>
      <diagonal/>
    </border>
    <border>
      <left style="thin">
        <color theme="0"/>
      </left>
      <right style="thin">
        <color theme="0"/>
      </right>
      <top style="thin">
        <color theme="0"/>
      </top>
      <bottom style="thin">
        <color theme="0"/>
      </bottom>
      <diagonal/>
    </border>
  </borders>
  <cellStyleXfs count="25">
    <xf numFmtId="0" fontId="0" fillId="0" borderId="0"/>
    <xf numFmtId="0" fontId="5" fillId="0" borderId="0"/>
    <xf numFmtId="0" fontId="2" fillId="0" borderId="0"/>
    <xf numFmtId="9" fontId="2" fillId="0" borderId="0" applyFont="0" applyFill="0" applyBorder="0" applyAlignment="0" applyProtection="0"/>
    <xf numFmtId="0" fontId="12" fillId="0" borderId="0"/>
    <xf numFmtId="43" fontId="12" fillId="0" borderId="0" applyFont="0" applyFill="0" applyBorder="0" applyAlignment="0" applyProtection="0"/>
    <xf numFmtId="41" fontId="5"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3" fillId="0" borderId="0"/>
    <xf numFmtId="41" fontId="13" fillId="0" borderId="0" applyFill="0" applyBorder="0" applyAlignment="0" applyProtection="0"/>
    <xf numFmtId="41" fontId="1" fillId="0" borderId="0" applyFont="0" applyFill="0" applyBorder="0" applyAlignment="0" applyProtection="0"/>
    <xf numFmtId="167" fontId="13" fillId="0" borderId="0" applyFill="0" applyBorder="0" applyAlignment="0" applyProtection="0"/>
    <xf numFmtId="43" fontId="13" fillId="0" borderId="0" applyFont="0" applyFill="0" applyBorder="0" applyAlignment="0" applyProtection="0"/>
    <xf numFmtId="0" fontId="2" fillId="0" borderId="0">
      <alignment vertical="center"/>
    </xf>
    <xf numFmtId="168" fontId="2" fillId="0" borderId="0" applyFont="0" applyFill="0" applyBorder="0" applyAlignment="0" applyProtection="0">
      <alignment vertical="center"/>
    </xf>
    <xf numFmtId="165" fontId="2" fillId="0" borderId="0" applyFont="0" applyFill="0" applyBorder="0" applyAlignment="0" applyProtection="0"/>
    <xf numFmtId="165" fontId="2" fillId="0" borderId="0" applyFont="0" applyFill="0" applyBorder="0" applyAlignment="0" applyProtection="0"/>
    <xf numFmtId="164" fontId="2" fillId="0" borderId="0" applyFont="0" applyFill="0" applyBorder="0" applyAlignment="0" applyProtection="0"/>
    <xf numFmtId="0" fontId="13" fillId="0" borderId="0"/>
    <xf numFmtId="9" fontId="2" fillId="0" borderId="0" applyFont="0" applyFill="0" applyBorder="0" applyAlignment="0" applyProtection="0"/>
    <xf numFmtId="164" fontId="2" fillId="0" borderId="0" applyFont="0" applyFill="0" applyBorder="0" applyAlignment="0" applyProtection="0"/>
    <xf numFmtId="43" fontId="2" fillId="0" borderId="0" applyFont="0" applyFill="0" applyBorder="0" applyAlignment="0" applyProtection="0"/>
    <xf numFmtId="0" fontId="13" fillId="0" borderId="0"/>
  </cellStyleXfs>
  <cellXfs count="781">
    <xf numFmtId="0" fontId="0" fillId="0" borderId="0" xfId="0"/>
    <xf numFmtId="0" fontId="5" fillId="0" borderId="0" xfId="1" applyAlignment="1">
      <alignment vertical="center"/>
    </xf>
    <xf numFmtId="0" fontId="5" fillId="0" borderId="0" xfId="1" applyAlignment="1">
      <alignment vertical="center" wrapText="1"/>
    </xf>
    <xf numFmtId="0" fontId="6" fillId="2" borderId="7" xfId="1" applyFont="1" applyFill="1" applyBorder="1" applyAlignment="1">
      <alignment vertical="center"/>
    </xf>
    <xf numFmtId="0" fontId="6" fillId="2" borderId="8" xfId="1" applyFont="1" applyFill="1" applyBorder="1" applyAlignment="1">
      <alignment vertical="center" wrapText="1"/>
    </xf>
    <xf numFmtId="0" fontId="6" fillId="2" borderId="8" xfId="1" applyFont="1" applyFill="1" applyBorder="1" applyAlignment="1">
      <alignment horizontal="center" vertical="center" wrapText="1"/>
    </xf>
    <xf numFmtId="0" fontId="6" fillId="2" borderId="8" xfId="1" applyFont="1" applyFill="1" applyBorder="1" applyAlignment="1">
      <alignment horizontal="center" vertical="center"/>
    </xf>
    <xf numFmtId="0" fontId="6" fillId="3" borderId="9" xfId="1" applyFont="1" applyFill="1" applyBorder="1" applyAlignment="1">
      <alignment horizontal="center" vertical="center" wrapText="1"/>
    </xf>
    <xf numFmtId="0" fontId="0" fillId="0" borderId="0" xfId="0" applyAlignment="1">
      <alignment wrapText="1"/>
    </xf>
    <xf numFmtId="0" fontId="9" fillId="4" borderId="12" xfId="1" applyFont="1" applyFill="1" applyBorder="1" applyAlignment="1">
      <alignment horizontal="left" vertical="center" wrapText="1"/>
    </xf>
    <xf numFmtId="166" fontId="9" fillId="4" borderId="12" xfId="1" applyNumberFormat="1" applyFont="1" applyFill="1" applyBorder="1" applyAlignment="1">
      <alignment horizontal="center" vertical="center"/>
    </xf>
    <xf numFmtId="0" fontId="9" fillId="4" borderId="18" xfId="1" applyFont="1" applyFill="1" applyBorder="1" applyAlignment="1">
      <alignment horizontal="center" vertical="center" wrapText="1"/>
    </xf>
    <xf numFmtId="0" fontId="9" fillId="4" borderId="12" xfId="1" applyFont="1" applyFill="1" applyBorder="1" applyAlignment="1">
      <alignment horizontal="center" vertical="center" wrapText="1"/>
    </xf>
    <xf numFmtId="0" fontId="10" fillId="4" borderId="11" xfId="0" applyFont="1" applyFill="1" applyBorder="1" applyAlignment="1">
      <alignment horizontal="center" vertical="center" wrapText="1" readingOrder="1"/>
    </xf>
    <xf numFmtId="0" fontId="9" fillId="4" borderId="12" xfId="1" applyFont="1" applyFill="1" applyBorder="1" applyAlignment="1">
      <alignment horizontal="center" vertical="center"/>
    </xf>
    <xf numFmtId="0" fontId="11" fillId="4" borderId="12" xfId="0" applyFont="1" applyFill="1" applyBorder="1" applyAlignment="1">
      <alignment vertical="center" wrapText="1"/>
    </xf>
    <xf numFmtId="0" fontId="9" fillId="4" borderId="13" xfId="1" applyFont="1" applyFill="1" applyBorder="1" applyAlignment="1">
      <alignment horizontal="center" vertical="center" wrapText="1"/>
    </xf>
    <xf numFmtId="0" fontId="9" fillId="5" borderId="12" xfId="1" applyFont="1" applyFill="1" applyBorder="1" applyAlignment="1">
      <alignment vertical="center" wrapText="1"/>
    </xf>
    <xf numFmtId="0" fontId="11" fillId="5" borderId="12" xfId="1" quotePrefix="1" applyFont="1" applyFill="1" applyBorder="1" applyAlignment="1">
      <alignment horizontal="center" vertical="center" wrapText="1"/>
    </xf>
    <xf numFmtId="0" fontId="9" fillId="5" borderId="12" xfId="1" applyFont="1" applyFill="1" applyBorder="1" applyAlignment="1">
      <alignment horizontal="left" vertical="center" wrapText="1"/>
    </xf>
    <xf numFmtId="0" fontId="0" fillId="5" borderId="12" xfId="0" applyFill="1" applyBorder="1" applyAlignment="1">
      <alignment horizontal="left" vertical="center" wrapText="1"/>
    </xf>
    <xf numFmtId="0" fontId="9" fillId="5" borderId="18" xfId="1" applyFont="1" applyFill="1" applyBorder="1" applyAlignment="1">
      <alignment horizontal="center" vertical="center" wrapText="1"/>
    </xf>
    <xf numFmtId="0" fontId="10" fillId="5" borderId="12" xfId="0" applyFont="1" applyFill="1" applyBorder="1" applyAlignment="1">
      <alignment horizontal="center" vertical="center" wrapText="1" readingOrder="1"/>
    </xf>
    <xf numFmtId="0" fontId="11" fillId="3" borderId="12" xfId="3" quotePrefix="1" applyNumberFormat="1" applyFont="1" applyFill="1" applyBorder="1" applyAlignment="1">
      <alignment horizontal="center" vertical="center" wrapText="1"/>
    </xf>
    <xf numFmtId="0" fontId="2" fillId="5" borderId="12" xfId="2" applyFill="1" applyBorder="1" applyAlignment="1">
      <alignment vertical="center" wrapText="1"/>
    </xf>
    <xf numFmtId="0" fontId="10" fillId="6" borderId="11" xfId="0" applyFont="1" applyFill="1" applyBorder="1" applyAlignment="1">
      <alignment horizontal="center" vertical="center" wrapText="1" readingOrder="1"/>
    </xf>
    <xf numFmtId="0" fontId="9" fillId="6" borderId="12" xfId="1" applyFont="1" applyFill="1" applyBorder="1" applyAlignment="1">
      <alignment vertical="center" wrapText="1"/>
    </xf>
    <xf numFmtId="166" fontId="11" fillId="6" borderId="12" xfId="2" applyNumberFormat="1" applyFont="1" applyFill="1" applyBorder="1" applyAlignment="1">
      <alignment horizontal="center" vertical="center"/>
    </xf>
    <xf numFmtId="0" fontId="9" fillId="6" borderId="11" xfId="1" applyFont="1" applyFill="1" applyBorder="1" applyAlignment="1">
      <alignment horizontal="left" vertical="center" wrapText="1"/>
    </xf>
    <xf numFmtId="0" fontId="9" fillId="6" borderId="19" xfId="1" applyFont="1" applyFill="1" applyBorder="1" applyAlignment="1">
      <alignment horizontal="center" vertical="center" wrapText="1"/>
    </xf>
    <xf numFmtId="0" fontId="9" fillId="6" borderId="12" xfId="1" applyFont="1" applyFill="1" applyBorder="1" applyAlignment="1">
      <alignment horizontal="left" vertical="center" wrapText="1"/>
    </xf>
    <xf numFmtId="3" fontId="11" fillId="6" borderId="12" xfId="2" applyNumberFormat="1" applyFont="1" applyFill="1" applyBorder="1" applyAlignment="1">
      <alignment horizontal="center" vertical="center" wrapText="1"/>
    </xf>
    <xf numFmtId="0" fontId="9" fillId="6" borderId="11" xfId="1" applyFont="1" applyFill="1" applyBorder="1" applyAlignment="1">
      <alignment vertical="center" wrapText="1"/>
    </xf>
    <xf numFmtId="0" fontId="9" fillId="6" borderId="18" xfId="1" applyFont="1" applyFill="1" applyBorder="1" applyAlignment="1">
      <alignment horizontal="center" vertical="center" wrapText="1"/>
    </xf>
    <xf numFmtId="9" fontId="11" fillId="6" borderId="12" xfId="3" applyFont="1" applyFill="1" applyBorder="1" applyAlignment="1">
      <alignment horizontal="center" vertical="center" wrapText="1"/>
    </xf>
    <xf numFmtId="0" fontId="11" fillId="6" borderId="12" xfId="3" applyNumberFormat="1" applyFont="1" applyFill="1" applyBorder="1" applyAlignment="1">
      <alignment horizontal="center" vertical="center"/>
    </xf>
    <xf numFmtId="0" fontId="11" fillId="6" borderId="12" xfId="1" applyFont="1" applyFill="1" applyBorder="1" applyAlignment="1">
      <alignment horizontal="center" vertical="center" wrapText="1"/>
    </xf>
    <xf numFmtId="0" fontId="9" fillId="6" borderId="13" xfId="1" applyFont="1" applyFill="1" applyBorder="1" applyAlignment="1">
      <alignment horizontal="center" vertical="center" wrapText="1"/>
    </xf>
    <xf numFmtId="0" fontId="9" fillId="6" borderId="15" xfId="1" applyFont="1" applyFill="1" applyBorder="1" applyAlignment="1">
      <alignment vertical="center" wrapText="1"/>
    </xf>
    <xf numFmtId="0" fontId="10" fillId="6" borderId="12" xfId="0" applyFont="1" applyFill="1" applyBorder="1" applyAlignment="1">
      <alignment horizontal="center" vertical="center" wrapText="1" readingOrder="1"/>
    </xf>
    <xf numFmtId="0" fontId="11" fillId="6" borderId="12" xfId="2" applyFont="1" applyFill="1" applyBorder="1" applyAlignment="1">
      <alignment horizontal="center" vertical="center"/>
    </xf>
    <xf numFmtId="0" fontId="2" fillId="6" borderId="12" xfId="2" applyFill="1" applyBorder="1" applyAlignment="1">
      <alignment horizontal="left" vertical="center" wrapText="1"/>
    </xf>
    <xf numFmtId="0" fontId="9" fillId="7" borderId="12" xfId="1" applyFont="1" applyFill="1" applyBorder="1" applyAlignment="1">
      <alignment horizontal="left" vertical="center" wrapText="1"/>
    </xf>
    <xf numFmtId="9" fontId="11" fillId="7" borderId="12" xfId="2" applyNumberFormat="1" applyFont="1" applyFill="1" applyBorder="1" applyAlignment="1">
      <alignment horizontal="center" vertical="center" wrapText="1"/>
    </xf>
    <xf numFmtId="0" fontId="9" fillId="7" borderId="11" xfId="1" applyFont="1" applyFill="1" applyBorder="1" applyAlignment="1">
      <alignment horizontal="left" vertical="center" wrapText="1"/>
    </xf>
    <xf numFmtId="0" fontId="9" fillId="7" borderId="15" xfId="1" applyFont="1" applyFill="1" applyBorder="1" applyAlignment="1">
      <alignment vertical="center" wrapText="1"/>
    </xf>
    <xf numFmtId="9" fontId="11" fillId="7" borderId="12" xfId="0" applyNumberFormat="1" applyFont="1" applyFill="1" applyBorder="1" applyAlignment="1">
      <alignment horizontal="center" vertical="center" wrapText="1"/>
    </xf>
    <xf numFmtId="0" fontId="11" fillId="7" borderId="12" xfId="2" applyFont="1" applyFill="1" applyBorder="1" applyAlignment="1">
      <alignment horizontal="left" vertical="center" wrapText="1"/>
    </xf>
    <xf numFmtId="0" fontId="9" fillId="7" borderId="14" xfId="1" applyFont="1" applyFill="1" applyBorder="1" applyAlignment="1">
      <alignment horizontal="left" vertical="center" wrapText="1"/>
    </xf>
    <xf numFmtId="9" fontId="11" fillId="7" borderId="12" xfId="2" quotePrefix="1" applyNumberFormat="1" applyFont="1" applyFill="1" applyBorder="1" applyAlignment="1">
      <alignment horizontal="center" vertical="center" wrapText="1"/>
    </xf>
    <xf numFmtId="0" fontId="11" fillId="7" borderId="12" xfId="2" quotePrefix="1" applyFont="1" applyFill="1" applyBorder="1" applyAlignment="1">
      <alignment horizontal="left" vertical="center" wrapText="1"/>
    </xf>
    <xf numFmtId="17" fontId="11" fillId="7" borderId="12" xfId="2" quotePrefix="1" applyNumberFormat="1" applyFont="1" applyFill="1" applyBorder="1" applyAlignment="1">
      <alignment horizontal="center" vertical="center" wrapText="1"/>
    </xf>
    <xf numFmtId="0" fontId="11" fillId="7" borderId="12" xfId="2" applyFont="1" applyFill="1" applyBorder="1" applyAlignment="1">
      <alignment vertical="center" wrapText="1"/>
    </xf>
    <xf numFmtId="0" fontId="9" fillId="7" borderId="18" xfId="1" applyFont="1" applyFill="1" applyBorder="1" applyAlignment="1">
      <alignment horizontal="center" vertical="center" wrapText="1"/>
    </xf>
    <xf numFmtId="0" fontId="9" fillId="7" borderId="24" xfId="1" applyFont="1" applyFill="1" applyBorder="1" applyAlignment="1">
      <alignment horizontal="left" vertical="center" wrapText="1"/>
    </xf>
    <xf numFmtId="17" fontId="11" fillId="7" borderId="24" xfId="2" quotePrefix="1" applyNumberFormat="1" applyFont="1" applyFill="1" applyBorder="1" applyAlignment="1">
      <alignment horizontal="center" vertical="center" wrapText="1"/>
    </xf>
    <xf numFmtId="0" fontId="11" fillId="7" borderId="24" xfId="2" applyFont="1" applyFill="1" applyBorder="1" applyAlignment="1">
      <alignment vertical="center" wrapText="1"/>
    </xf>
    <xf numFmtId="0" fontId="9" fillId="7" borderId="25" xfId="1" applyFont="1" applyFill="1" applyBorder="1" applyAlignment="1">
      <alignment horizontal="center" vertical="center" wrapText="1"/>
    </xf>
    <xf numFmtId="0" fontId="9" fillId="5" borderId="10" xfId="1" applyFont="1" applyFill="1" applyBorder="1" applyAlignment="1">
      <alignment horizontal="center" vertical="center"/>
    </xf>
    <xf numFmtId="0" fontId="9" fillId="6" borderId="15" xfId="1" applyFont="1" applyFill="1" applyBorder="1" applyAlignment="1">
      <alignment horizontal="left" vertical="center"/>
    </xf>
    <xf numFmtId="0" fontId="9" fillId="7" borderId="30" xfId="1" applyFont="1" applyFill="1" applyBorder="1" applyAlignment="1">
      <alignment horizontal="left" vertical="center" wrapText="1"/>
    </xf>
    <xf numFmtId="9" fontId="11" fillId="7" borderId="30" xfId="2" applyNumberFormat="1" applyFont="1" applyFill="1" applyBorder="1" applyAlignment="1">
      <alignment horizontal="center" vertical="center" wrapText="1"/>
    </xf>
    <xf numFmtId="0" fontId="9" fillId="7" borderId="29" xfId="1" applyFont="1" applyFill="1" applyBorder="1" applyAlignment="1">
      <alignment horizontal="left" vertical="center" wrapText="1"/>
    </xf>
    <xf numFmtId="0" fontId="11" fillId="7" borderId="30" xfId="2" applyFont="1" applyFill="1" applyBorder="1" applyAlignment="1">
      <alignment horizontal="left" vertical="center" wrapText="1"/>
    </xf>
    <xf numFmtId="0" fontId="9" fillId="7" borderId="31" xfId="1" applyFont="1" applyFill="1" applyBorder="1" applyAlignment="1">
      <alignment horizontal="left" vertical="center" wrapText="1"/>
    </xf>
    <xf numFmtId="17" fontId="11" fillId="7" borderId="30" xfId="2" quotePrefix="1" applyNumberFormat="1" applyFont="1" applyFill="1" applyBorder="1" applyAlignment="1">
      <alignment horizontal="center" vertical="center" wrapText="1"/>
    </xf>
    <xf numFmtId="0" fontId="11" fillId="7" borderId="30" xfId="2" quotePrefix="1" applyFont="1" applyFill="1" applyBorder="1" applyAlignment="1">
      <alignment horizontal="left" vertical="center" wrapText="1"/>
    </xf>
    <xf numFmtId="0" fontId="11" fillId="7" borderId="30" xfId="2" applyFont="1" applyFill="1" applyBorder="1" applyAlignment="1">
      <alignment vertical="center" wrapText="1"/>
    </xf>
    <xf numFmtId="0" fontId="9" fillId="0" borderId="0" xfId="1" applyFont="1" applyAlignment="1">
      <alignment vertical="center"/>
    </xf>
    <xf numFmtId="0" fontId="9" fillId="0" borderId="0" xfId="1" applyFont="1" applyAlignment="1">
      <alignment vertical="center" wrapText="1"/>
    </xf>
    <xf numFmtId="9" fontId="11" fillId="7" borderId="30" xfId="2" quotePrefix="1" applyNumberFormat="1" applyFont="1" applyFill="1" applyBorder="1" applyAlignment="1">
      <alignment horizontal="center" vertical="center" wrapText="1"/>
    </xf>
    <xf numFmtId="0" fontId="6" fillId="2" borderId="7" xfId="1" applyFont="1" applyFill="1" applyBorder="1" applyAlignment="1">
      <alignment horizontal="center" vertical="center"/>
    </xf>
    <xf numFmtId="0" fontId="9" fillId="6" borderId="30" xfId="1" applyFont="1" applyFill="1" applyBorder="1" applyAlignment="1">
      <alignment vertical="center" wrapText="1"/>
    </xf>
    <xf numFmtId="0" fontId="10" fillId="4" borderId="27" xfId="2" applyFont="1" applyFill="1" applyBorder="1" applyAlignment="1">
      <alignment horizontal="center" vertical="center" wrapText="1" readingOrder="1"/>
    </xf>
    <xf numFmtId="0" fontId="9" fillId="4" borderId="27" xfId="1" applyFont="1" applyFill="1" applyBorder="1" applyAlignment="1">
      <alignment horizontal="left" vertical="center" wrapText="1"/>
    </xf>
    <xf numFmtId="0" fontId="9" fillId="4" borderId="27" xfId="1" applyFont="1" applyFill="1" applyBorder="1" applyAlignment="1">
      <alignment horizontal="center" vertical="center"/>
    </xf>
    <xf numFmtId="0" fontId="9" fillId="4" borderId="28" xfId="1" applyFont="1" applyFill="1" applyBorder="1" applyAlignment="1">
      <alignment horizontal="center" vertical="center" wrapText="1"/>
    </xf>
    <xf numFmtId="0" fontId="9" fillId="4" borderId="30" xfId="1" applyFont="1" applyFill="1" applyBorder="1" applyAlignment="1">
      <alignment horizontal="left" vertical="center" wrapText="1"/>
    </xf>
    <xf numFmtId="166" fontId="9" fillId="4" borderId="30" xfId="1" applyNumberFormat="1" applyFont="1" applyFill="1" applyBorder="1" applyAlignment="1">
      <alignment horizontal="center" vertical="center"/>
    </xf>
    <xf numFmtId="0" fontId="11" fillId="4" borderId="30" xfId="2" applyFont="1" applyFill="1" applyBorder="1" applyAlignment="1">
      <alignment vertical="center" wrapText="1"/>
    </xf>
    <xf numFmtId="0" fontId="9" fillId="4" borderId="30" xfId="1" applyFont="1" applyFill="1" applyBorder="1" applyAlignment="1">
      <alignment horizontal="center" vertical="center" wrapText="1"/>
    </xf>
    <xf numFmtId="0" fontId="9" fillId="4" borderId="30" xfId="1" applyFont="1" applyFill="1" applyBorder="1" applyAlignment="1">
      <alignment horizontal="center" vertical="center"/>
    </xf>
    <xf numFmtId="0" fontId="9" fillId="4" borderId="30" xfId="17" applyNumberFormat="1" applyFont="1" applyFill="1" applyBorder="1" applyAlignment="1">
      <alignment horizontal="center" vertical="center"/>
    </xf>
    <xf numFmtId="0" fontId="9" fillId="5" borderId="30" xfId="1" applyFont="1" applyFill="1" applyBorder="1" applyAlignment="1">
      <alignment vertical="top" wrapText="1"/>
    </xf>
    <xf numFmtId="0" fontId="9" fillId="5" borderId="30" xfId="1" applyFont="1" applyFill="1" applyBorder="1" applyAlignment="1">
      <alignment vertical="center" wrapText="1"/>
    </xf>
    <xf numFmtId="0" fontId="11" fillId="5" borderId="30" xfId="1" quotePrefix="1" applyFont="1" applyFill="1" applyBorder="1" applyAlignment="1">
      <alignment horizontal="center" vertical="center" wrapText="1"/>
    </xf>
    <xf numFmtId="0" fontId="10" fillId="5" borderId="30" xfId="2" applyFont="1" applyFill="1" applyBorder="1" applyAlignment="1">
      <alignment horizontal="center" vertical="center" wrapText="1" readingOrder="1"/>
    </xf>
    <xf numFmtId="0" fontId="2" fillId="5" borderId="30" xfId="2" applyFill="1" applyBorder="1" applyAlignment="1">
      <alignment vertical="center" wrapText="1"/>
    </xf>
    <xf numFmtId="0" fontId="9" fillId="5" borderId="30" xfId="1" applyFont="1" applyFill="1" applyBorder="1" applyAlignment="1">
      <alignment horizontal="left" vertical="center" wrapText="1"/>
    </xf>
    <xf numFmtId="166" fontId="11" fillId="6" borderId="30" xfId="2" applyNumberFormat="1" applyFont="1" applyFill="1" applyBorder="1" applyAlignment="1">
      <alignment horizontal="center" vertical="center"/>
    </xf>
    <xf numFmtId="0" fontId="9" fillId="6" borderId="29" xfId="1" applyFont="1" applyFill="1" applyBorder="1" applyAlignment="1">
      <alignment horizontal="left" vertical="center" wrapText="1"/>
    </xf>
    <xf numFmtId="0" fontId="9" fillId="6" borderId="30" xfId="1" applyFont="1" applyFill="1" applyBorder="1" applyAlignment="1">
      <alignment horizontal="left" vertical="center" wrapText="1"/>
    </xf>
    <xf numFmtId="0" fontId="11" fillId="6" borderId="30" xfId="1" applyFont="1" applyFill="1" applyBorder="1" applyAlignment="1">
      <alignment horizontal="center" vertical="center"/>
    </xf>
    <xf numFmtId="3" fontId="11" fillId="6" borderId="30" xfId="2" applyNumberFormat="1" applyFont="1" applyFill="1" applyBorder="1" applyAlignment="1">
      <alignment horizontal="center" vertical="center" wrapText="1"/>
    </xf>
    <xf numFmtId="0" fontId="9" fillId="6" borderId="29" xfId="1" applyFont="1" applyFill="1" applyBorder="1" applyAlignment="1">
      <alignment vertical="center" wrapText="1"/>
    </xf>
    <xf numFmtId="9" fontId="11" fillId="6" borderId="30" xfId="3" applyFont="1" applyFill="1" applyBorder="1" applyAlignment="1">
      <alignment horizontal="center" vertical="center" wrapText="1"/>
    </xf>
    <xf numFmtId="0" fontId="11" fillId="6" borderId="30" xfId="3" applyNumberFormat="1" applyFont="1" applyFill="1" applyBorder="1" applyAlignment="1">
      <alignment horizontal="center" vertical="center"/>
    </xf>
    <xf numFmtId="0" fontId="11" fillId="6" borderId="30" xfId="1" applyFont="1" applyFill="1" applyBorder="1" applyAlignment="1">
      <alignment horizontal="center" vertical="center" wrapText="1"/>
    </xf>
    <xf numFmtId="0" fontId="9" fillId="0" borderId="8" xfId="1" applyFont="1" applyBorder="1" applyAlignment="1">
      <alignment horizontal="center" vertical="center" wrapText="1"/>
    </xf>
    <xf numFmtId="0" fontId="9" fillId="0" borderId="31" xfId="1" applyFont="1" applyBorder="1" applyAlignment="1">
      <alignment horizontal="center" vertical="center" wrapText="1"/>
    </xf>
    <xf numFmtId="0" fontId="14" fillId="0" borderId="31" xfId="1" applyFont="1" applyBorder="1" applyAlignment="1">
      <alignment horizontal="center" wrapText="1"/>
    </xf>
    <xf numFmtId="0" fontId="9" fillId="0" borderId="15" xfId="1" applyFont="1" applyBorder="1" applyAlignment="1">
      <alignment horizontal="center" vertical="top" wrapText="1"/>
    </xf>
    <xf numFmtId="0" fontId="2" fillId="5" borderId="30" xfId="2" applyFill="1" applyBorder="1" applyAlignment="1">
      <alignment horizontal="left" vertical="center" wrapText="1"/>
    </xf>
    <xf numFmtId="0" fontId="11" fillId="3" borderId="30" xfId="3" quotePrefix="1" applyNumberFormat="1" applyFont="1" applyFill="1" applyBorder="1" applyAlignment="1">
      <alignment horizontal="center" vertical="center" wrapText="1"/>
    </xf>
    <xf numFmtId="0" fontId="0" fillId="4" borderId="27" xfId="2" applyFont="1" applyFill="1" applyBorder="1" applyAlignment="1">
      <alignment horizontal="left" vertical="center" wrapText="1"/>
    </xf>
    <xf numFmtId="169" fontId="11" fillId="6" borderId="30" xfId="19" applyNumberFormat="1" applyFont="1" applyFill="1" applyBorder="1" applyAlignment="1">
      <alignment horizontal="center" vertical="center"/>
    </xf>
    <xf numFmtId="0" fontId="11" fillId="5" borderId="30" xfId="3" quotePrefix="1" applyNumberFormat="1" applyFont="1" applyFill="1" applyBorder="1" applyAlignment="1">
      <alignment horizontal="center" vertical="center" wrapText="1"/>
    </xf>
    <xf numFmtId="0" fontId="11" fillId="7" borderId="30" xfId="0" applyFont="1" applyFill="1" applyBorder="1" applyAlignment="1">
      <alignment horizontal="center" vertical="center" wrapText="1"/>
    </xf>
    <xf numFmtId="0" fontId="15" fillId="0" borderId="0" xfId="1" applyFont="1" applyAlignment="1">
      <alignment vertical="center"/>
    </xf>
    <xf numFmtId="9" fontId="2" fillId="4" borderId="27" xfId="21" applyFont="1" applyFill="1" applyBorder="1" applyAlignment="1">
      <alignment horizontal="center" vertical="top" wrapText="1"/>
    </xf>
    <xf numFmtId="0" fontId="18" fillId="2" borderId="7" xfId="1" applyFont="1" applyFill="1" applyBorder="1" applyAlignment="1">
      <alignment vertical="center"/>
    </xf>
    <xf numFmtId="0" fontId="18" fillId="2" borderId="8" xfId="1" applyFont="1" applyFill="1" applyBorder="1" applyAlignment="1">
      <alignment vertical="center" wrapText="1"/>
    </xf>
    <xf numFmtId="0" fontId="18" fillId="2" borderId="8" xfId="1" applyFont="1" applyFill="1" applyBorder="1" applyAlignment="1">
      <alignment horizontal="center" vertical="center" wrapText="1"/>
    </xf>
    <xf numFmtId="0" fontId="18" fillId="2" borderId="8" xfId="1" applyFont="1" applyFill="1" applyBorder="1" applyAlignment="1">
      <alignment horizontal="center" vertical="center"/>
    </xf>
    <xf numFmtId="0" fontId="18" fillId="3" borderId="9" xfId="1" applyFont="1" applyFill="1" applyBorder="1" applyAlignment="1">
      <alignment horizontal="center" vertical="center" wrapText="1"/>
    </xf>
    <xf numFmtId="0" fontId="2" fillId="4" borderId="27" xfId="2" applyFill="1" applyBorder="1" applyAlignment="1">
      <alignment horizontal="justify" vertical="top" wrapText="1"/>
    </xf>
    <xf numFmtId="166" fontId="2" fillId="4" borderId="27" xfId="1" applyNumberFormat="1" applyFont="1" applyFill="1" applyBorder="1" applyAlignment="1">
      <alignment horizontal="center" vertical="top" wrapText="1"/>
    </xf>
    <xf numFmtId="0" fontId="2" fillId="4" borderId="27" xfId="2" applyFill="1" applyBorder="1" applyAlignment="1">
      <alignment horizontal="left" vertical="top" wrapText="1"/>
    </xf>
    <xf numFmtId="0" fontId="9" fillId="4" borderId="28" xfId="1" applyFont="1" applyFill="1" applyBorder="1" applyAlignment="1">
      <alignment horizontal="center" vertical="top" wrapText="1"/>
    </xf>
    <xf numFmtId="0" fontId="10" fillId="4" borderId="30" xfId="0" applyFont="1" applyFill="1" applyBorder="1" applyAlignment="1">
      <alignment horizontal="left" vertical="top" wrapText="1" readingOrder="1"/>
    </xf>
    <xf numFmtId="0" fontId="2" fillId="4" borderId="30" xfId="2" applyFill="1" applyBorder="1" applyAlignment="1">
      <alignment horizontal="justify" vertical="top" wrapText="1"/>
    </xf>
    <xf numFmtId="166" fontId="2" fillId="4" borderId="30" xfId="1" applyNumberFormat="1" applyFont="1" applyFill="1" applyBorder="1" applyAlignment="1">
      <alignment horizontal="center" vertical="top" wrapText="1"/>
    </xf>
    <xf numFmtId="0" fontId="0" fillId="4" borderId="30" xfId="0" applyFill="1" applyBorder="1" applyAlignment="1">
      <alignment vertical="top" wrapText="1"/>
    </xf>
    <xf numFmtId="0" fontId="9" fillId="4" borderId="18" xfId="1" applyFont="1" applyFill="1" applyBorder="1" applyAlignment="1">
      <alignment horizontal="center" vertical="top" wrapText="1"/>
    </xf>
    <xf numFmtId="0" fontId="0" fillId="4" borderId="30" xfId="0" applyFill="1" applyBorder="1" applyAlignment="1">
      <alignment horizontal="center" vertical="top" wrapText="1" readingOrder="1"/>
    </xf>
    <xf numFmtId="0" fontId="2" fillId="4" borderId="30" xfId="1" applyFont="1" applyFill="1" applyBorder="1" applyAlignment="1">
      <alignment horizontal="justify" vertical="top" wrapText="1"/>
    </xf>
    <xf numFmtId="0" fontId="10" fillId="5" borderId="30" xfId="0" applyFont="1" applyFill="1" applyBorder="1" applyAlignment="1">
      <alignment horizontal="left" vertical="top" wrapText="1" readingOrder="1"/>
    </xf>
    <xf numFmtId="0" fontId="2" fillId="5" borderId="30" xfId="1" applyFont="1" applyFill="1" applyBorder="1" applyAlignment="1">
      <alignment vertical="top" wrapText="1"/>
    </xf>
    <xf numFmtId="0" fontId="0" fillId="5" borderId="30" xfId="0" applyFill="1" applyBorder="1" applyAlignment="1">
      <alignment horizontal="left" vertical="top" wrapText="1" readingOrder="1"/>
    </xf>
    <xf numFmtId="0" fontId="2" fillId="5" borderId="30" xfId="1" applyFont="1" applyFill="1" applyBorder="1" applyAlignment="1">
      <alignment horizontal="justify" vertical="top" wrapText="1"/>
    </xf>
    <xf numFmtId="0" fontId="2" fillId="5" borderId="30" xfId="1" quotePrefix="1" applyFont="1" applyFill="1" applyBorder="1" applyAlignment="1">
      <alignment horizontal="center" vertical="top" wrapText="1"/>
    </xf>
    <xf numFmtId="0" fontId="0" fillId="5" borderId="30" xfId="0" applyFill="1" applyBorder="1" applyAlignment="1">
      <alignment horizontal="left" vertical="top" wrapText="1"/>
    </xf>
    <xf numFmtId="0" fontId="9" fillId="5" borderId="18" xfId="1" applyFont="1" applyFill="1" applyBorder="1" applyAlignment="1">
      <alignment horizontal="center" vertical="top" wrapText="1"/>
    </xf>
    <xf numFmtId="0" fontId="2" fillId="5" borderId="30" xfId="1" applyFont="1" applyFill="1" applyBorder="1" applyAlignment="1">
      <alignment horizontal="left" vertical="top" wrapText="1"/>
    </xf>
    <xf numFmtId="0" fontId="2" fillId="5" borderId="30" xfId="2" applyFill="1" applyBorder="1" applyAlignment="1">
      <alignment horizontal="left" vertical="top" wrapText="1"/>
    </xf>
    <xf numFmtId="0" fontId="10" fillId="6" borderId="30" xfId="0" applyFont="1" applyFill="1" applyBorder="1" applyAlignment="1">
      <alignment horizontal="left" vertical="top" wrapText="1" readingOrder="1"/>
    </xf>
    <xf numFmtId="0" fontId="2" fillId="6" borderId="30" xfId="1" applyFont="1" applyFill="1" applyBorder="1" applyAlignment="1">
      <alignment vertical="top" wrapText="1"/>
    </xf>
    <xf numFmtId="0" fontId="2" fillId="6" borderId="30" xfId="1" applyFont="1" applyFill="1" applyBorder="1" applyAlignment="1">
      <alignment horizontal="left" vertical="center" wrapText="1"/>
    </xf>
    <xf numFmtId="0" fontId="2" fillId="6" borderId="30" xfId="1" applyFont="1" applyFill="1" applyBorder="1" applyAlignment="1">
      <alignment horizontal="justify" vertical="top" wrapText="1"/>
    </xf>
    <xf numFmtId="0" fontId="2" fillId="6" borderId="30" xfId="1" applyFont="1" applyFill="1" applyBorder="1" applyAlignment="1">
      <alignment horizontal="center" vertical="top" wrapText="1"/>
    </xf>
    <xf numFmtId="166" fontId="2" fillId="6" borderId="30" xfId="2" applyNumberFormat="1" applyFill="1" applyBorder="1" applyAlignment="1">
      <alignment horizontal="center" vertical="top"/>
    </xf>
    <xf numFmtId="0" fontId="2" fillId="6" borderId="30" xfId="1" applyFont="1" applyFill="1" applyBorder="1" applyAlignment="1">
      <alignment horizontal="left" vertical="top" wrapText="1"/>
    </xf>
    <xf numFmtId="0" fontId="9" fillId="6" borderId="18" xfId="1" applyFont="1" applyFill="1" applyBorder="1" applyAlignment="1">
      <alignment horizontal="center" vertical="top" wrapText="1"/>
    </xf>
    <xf numFmtId="9" fontId="2" fillId="6" borderId="30" xfId="3" applyFont="1" applyFill="1" applyBorder="1" applyAlignment="1">
      <alignment horizontal="center" vertical="top" wrapText="1"/>
    </xf>
    <xf numFmtId="0" fontId="11" fillId="6" borderId="30" xfId="1" applyFont="1" applyFill="1" applyBorder="1" applyAlignment="1">
      <alignment vertical="top" wrapText="1"/>
    </xf>
    <xf numFmtId="0" fontId="11" fillId="6" borderId="30" xfId="1" applyFont="1" applyFill="1" applyBorder="1" applyAlignment="1">
      <alignment horizontal="justify" vertical="top" wrapText="1"/>
    </xf>
    <xf numFmtId="0" fontId="0" fillId="6" borderId="30" xfId="0" applyFill="1" applyBorder="1" applyAlignment="1">
      <alignment horizontal="center" vertical="top" wrapText="1" readingOrder="1"/>
    </xf>
    <xf numFmtId="0" fontId="2" fillId="6" borderId="30" xfId="3" applyNumberFormat="1" applyFont="1" applyFill="1" applyBorder="1" applyAlignment="1">
      <alignment horizontal="center" vertical="top"/>
    </xf>
    <xf numFmtId="0" fontId="10" fillId="7" borderId="30" xfId="0" applyFont="1" applyFill="1" applyBorder="1" applyAlignment="1">
      <alignment horizontal="center" vertical="top" wrapText="1" readingOrder="1"/>
    </xf>
    <xf numFmtId="0" fontId="9" fillId="7" borderId="30" xfId="1" applyFont="1" applyFill="1" applyBorder="1" applyAlignment="1">
      <alignment horizontal="justify" vertical="top" wrapText="1"/>
    </xf>
    <xf numFmtId="9" fontId="11" fillId="7" borderId="30" xfId="2" applyNumberFormat="1" applyFont="1" applyFill="1" applyBorder="1" applyAlignment="1">
      <alignment horizontal="center" vertical="top" wrapText="1"/>
    </xf>
    <xf numFmtId="0" fontId="9" fillId="7" borderId="30" xfId="1" applyFont="1" applyFill="1" applyBorder="1" applyAlignment="1">
      <alignment horizontal="left" vertical="top" wrapText="1"/>
    </xf>
    <xf numFmtId="0" fontId="9" fillId="7" borderId="18" xfId="1" applyFont="1" applyFill="1" applyBorder="1" applyAlignment="1">
      <alignment horizontal="center" vertical="top" wrapText="1"/>
    </xf>
    <xf numFmtId="9" fontId="11" fillId="7" borderId="30" xfId="0" applyNumberFormat="1" applyFont="1" applyFill="1" applyBorder="1" applyAlignment="1">
      <alignment horizontal="center" vertical="top" wrapText="1"/>
    </xf>
    <xf numFmtId="0" fontId="2" fillId="7" borderId="30" xfId="2" applyFill="1" applyBorder="1" applyAlignment="1">
      <alignment horizontal="left" vertical="top" wrapText="1"/>
    </xf>
    <xf numFmtId="9" fontId="11" fillId="7" borderId="30" xfId="2" quotePrefix="1" applyNumberFormat="1" applyFont="1" applyFill="1" applyBorder="1" applyAlignment="1">
      <alignment horizontal="center" vertical="top" wrapText="1"/>
    </xf>
    <xf numFmtId="0" fontId="11" fillId="7" borderId="30" xfId="2" quotePrefix="1" applyFont="1" applyFill="1" applyBorder="1" applyAlignment="1">
      <alignment horizontal="left" vertical="top" wrapText="1"/>
    </xf>
    <xf numFmtId="0" fontId="11" fillId="7" borderId="30" xfId="2" applyFont="1" applyFill="1" applyBorder="1" applyAlignment="1">
      <alignment vertical="top" wrapText="1"/>
    </xf>
    <xf numFmtId="0" fontId="2" fillId="7" borderId="30" xfId="1" applyFont="1" applyFill="1" applyBorder="1" applyAlignment="1">
      <alignment horizontal="justify" vertical="top" wrapText="1"/>
    </xf>
    <xf numFmtId="17" fontId="2" fillId="7" borderId="30" xfId="2" quotePrefix="1" applyNumberFormat="1" applyFill="1" applyBorder="1" applyAlignment="1">
      <alignment horizontal="center" vertical="top" wrapText="1"/>
    </xf>
    <xf numFmtId="0" fontId="10" fillId="7" borderId="24" xfId="0" applyFont="1" applyFill="1" applyBorder="1" applyAlignment="1">
      <alignment horizontal="center" vertical="top" wrapText="1" readingOrder="1"/>
    </xf>
    <xf numFmtId="0" fontId="11" fillId="7" borderId="24" xfId="2" applyFont="1" applyFill="1" applyBorder="1" applyAlignment="1">
      <alignment vertical="top" wrapText="1"/>
    </xf>
    <xf numFmtId="0" fontId="2" fillId="7" borderId="24" xfId="1" applyFont="1" applyFill="1" applyBorder="1" applyAlignment="1">
      <alignment horizontal="justify" vertical="top" wrapText="1"/>
    </xf>
    <xf numFmtId="17" fontId="2" fillId="7" borderId="24" xfId="2" quotePrefix="1" applyNumberFormat="1" applyFill="1" applyBorder="1" applyAlignment="1">
      <alignment horizontal="center" vertical="top" wrapText="1"/>
    </xf>
    <xf numFmtId="0" fontId="9" fillId="7" borderId="25" xfId="1" applyFont="1" applyFill="1" applyBorder="1" applyAlignment="1">
      <alignment horizontal="center" vertical="top" wrapText="1"/>
    </xf>
    <xf numFmtId="9" fontId="2" fillId="4" borderId="30" xfId="2" applyNumberFormat="1" applyFill="1" applyBorder="1" applyAlignment="1">
      <alignment horizontal="center" vertical="top" wrapText="1"/>
    </xf>
    <xf numFmtId="9" fontId="2" fillId="4" borderId="30" xfId="1" applyNumberFormat="1" applyFont="1" applyFill="1" applyBorder="1" applyAlignment="1">
      <alignment horizontal="center" vertical="top" wrapText="1"/>
    </xf>
    <xf numFmtId="9" fontId="2" fillId="5" borderId="30" xfId="1" applyNumberFormat="1" applyFont="1" applyFill="1" applyBorder="1" applyAlignment="1">
      <alignment horizontal="center" vertical="top" wrapText="1"/>
    </xf>
    <xf numFmtId="9" fontId="2" fillId="6" borderId="30" xfId="1" applyNumberFormat="1" applyFont="1" applyFill="1" applyBorder="1" applyAlignment="1">
      <alignment horizontal="center" vertical="top" wrapText="1"/>
    </xf>
    <xf numFmtId="9" fontId="9" fillId="7" borderId="30" xfId="1" applyNumberFormat="1" applyFont="1" applyFill="1" applyBorder="1" applyAlignment="1">
      <alignment horizontal="center" vertical="top" wrapText="1"/>
    </xf>
    <xf numFmtId="9" fontId="0" fillId="0" borderId="0" xfId="21" applyFont="1" applyAlignment="1">
      <alignment horizontal="center"/>
    </xf>
    <xf numFmtId="9" fontId="2" fillId="7" borderId="30" xfId="1" applyNumberFormat="1" applyFont="1" applyFill="1" applyBorder="1" applyAlignment="1">
      <alignment horizontal="center" vertical="top" wrapText="1"/>
    </xf>
    <xf numFmtId="9" fontId="2" fillId="7" borderId="24" xfId="1" applyNumberFormat="1" applyFont="1" applyFill="1" applyBorder="1" applyAlignment="1">
      <alignment horizontal="center" vertical="top" wrapText="1"/>
    </xf>
    <xf numFmtId="0" fontId="0" fillId="6" borderId="30" xfId="1" applyFont="1" applyFill="1" applyBorder="1" applyAlignment="1">
      <alignment horizontal="left" vertical="top" wrapText="1"/>
    </xf>
    <xf numFmtId="0" fontId="0" fillId="6" borderId="30" xfId="1" applyFont="1" applyFill="1" applyBorder="1" applyAlignment="1">
      <alignment vertical="top" wrapText="1"/>
    </xf>
    <xf numFmtId="0" fontId="0" fillId="6" borderId="30" xfId="1" applyFont="1" applyFill="1" applyBorder="1" applyAlignment="1">
      <alignment horizontal="center" vertical="top" wrapText="1"/>
    </xf>
    <xf numFmtId="0" fontId="0" fillId="7" borderId="30" xfId="1" applyFont="1" applyFill="1" applyBorder="1" applyAlignment="1">
      <alignment vertical="top" wrapText="1"/>
    </xf>
    <xf numFmtId="0" fontId="0" fillId="7" borderId="30" xfId="1" applyFont="1" applyFill="1" applyBorder="1" applyAlignment="1">
      <alignment vertical="center" wrapText="1"/>
    </xf>
    <xf numFmtId="0" fontId="0" fillId="7" borderId="30" xfId="1" applyFont="1" applyFill="1" applyBorder="1" applyAlignment="1">
      <alignment horizontal="left" vertical="top" wrapText="1"/>
    </xf>
    <xf numFmtId="0" fontId="10" fillId="4" borderId="27" xfId="0" applyFont="1" applyFill="1" applyBorder="1" applyAlignment="1">
      <alignment horizontal="left" vertical="top" wrapText="1" readingOrder="1"/>
    </xf>
    <xf numFmtId="0" fontId="2" fillId="4" borderId="27" xfId="1" applyFont="1" applyFill="1" applyBorder="1" applyAlignment="1">
      <alignment horizontal="center" vertical="top" wrapText="1"/>
    </xf>
    <xf numFmtId="0" fontId="2" fillId="4" borderId="27" xfId="1" applyFont="1" applyFill="1" applyBorder="1" applyAlignment="1">
      <alignment horizontal="left" vertical="top" wrapText="1"/>
    </xf>
    <xf numFmtId="0" fontId="10" fillId="7" borderId="30" xfId="0" applyFont="1" applyFill="1" applyBorder="1" applyAlignment="1">
      <alignment horizontal="left" vertical="top" wrapText="1" readingOrder="1"/>
    </xf>
    <xf numFmtId="0" fontId="0" fillId="3" borderId="30" xfId="2" applyFont="1" applyFill="1" applyBorder="1" applyAlignment="1">
      <alignment horizontal="justify" vertical="top" wrapText="1"/>
    </xf>
    <xf numFmtId="0" fontId="0" fillId="3" borderId="30" xfId="1" applyFont="1" applyFill="1" applyBorder="1" applyAlignment="1">
      <alignment horizontal="justify" vertical="top" wrapText="1"/>
    </xf>
    <xf numFmtId="9" fontId="2" fillId="3" borderId="30" xfId="1" applyNumberFormat="1" applyFont="1" applyFill="1" applyBorder="1" applyAlignment="1">
      <alignment horizontal="center" vertical="top" wrapText="1"/>
    </xf>
    <xf numFmtId="9" fontId="2" fillId="3" borderId="30" xfId="3" applyFont="1" applyFill="1" applyBorder="1" applyAlignment="1">
      <alignment horizontal="center" vertical="top" wrapText="1"/>
    </xf>
    <xf numFmtId="0" fontId="11" fillId="3" borderId="30" xfId="1" applyFont="1" applyFill="1" applyBorder="1" applyAlignment="1">
      <alignment vertical="top" wrapText="1"/>
    </xf>
    <xf numFmtId="0" fontId="11" fillId="3" borderId="30" xfId="1" applyFont="1" applyFill="1" applyBorder="1" applyAlignment="1">
      <alignment horizontal="justify" vertical="top" wrapText="1"/>
    </xf>
    <xf numFmtId="17" fontId="2" fillId="3" borderId="30" xfId="2" quotePrefix="1" applyNumberFormat="1" applyFill="1" applyBorder="1" applyAlignment="1">
      <alignment horizontal="center" vertical="top" wrapText="1"/>
    </xf>
    <xf numFmtId="0" fontId="20" fillId="8" borderId="0" xfId="0" applyFont="1" applyFill="1" applyAlignment="1">
      <alignment horizontal="center"/>
    </xf>
    <xf numFmtId="0" fontId="0" fillId="0" borderId="0" xfId="0" applyAlignment="1">
      <alignment horizontal="center" vertical="center"/>
    </xf>
    <xf numFmtId="14" fontId="0" fillId="0" borderId="0" xfId="0" applyNumberFormat="1" applyAlignment="1">
      <alignment horizontal="center"/>
    </xf>
    <xf numFmtId="0" fontId="0" fillId="3" borderId="0" xfId="0" applyFill="1"/>
    <xf numFmtId="0" fontId="0" fillId="4" borderId="30" xfId="2" applyFont="1" applyFill="1" applyBorder="1" applyAlignment="1">
      <alignment horizontal="justify" vertical="top" wrapText="1"/>
    </xf>
    <xf numFmtId="0" fontId="0" fillId="9" borderId="30" xfId="1" applyFont="1" applyFill="1" applyBorder="1" applyAlignment="1">
      <alignment horizontal="justify" vertical="top" wrapText="1"/>
    </xf>
    <xf numFmtId="9" fontId="2" fillId="9" borderId="30" xfId="1" applyNumberFormat="1" applyFont="1" applyFill="1" applyBorder="1" applyAlignment="1">
      <alignment horizontal="center" vertical="top" wrapText="1"/>
    </xf>
    <xf numFmtId="9" fontId="2" fillId="9" borderId="30" xfId="3" applyFont="1" applyFill="1" applyBorder="1" applyAlignment="1">
      <alignment horizontal="center" vertical="top" wrapText="1"/>
    </xf>
    <xf numFmtId="0" fontId="11" fillId="9" borderId="30" xfId="1" applyFont="1" applyFill="1" applyBorder="1" applyAlignment="1">
      <alignment vertical="top" wrapText="1"/>
    </xf>
    <xf numFmtId="0" fontId="11" fillId="9" borderId="30" xfId="1" applyFont="1" applyFill="1" applyBorder="1" applyAlignment="1">
      <alignment horizontal="justify" vertical="top" wrapText="1"/>
    </xf>
    <xf numFmtId="9" fontId="0" fillId="6" borderId="30" xfId="3" applyFont="1" applyFill="1" applyBorder="1" applyAlignment="1">
      <alignment horizontal="center" vertical="top" wrapText="1"/>
    </xf>
    <xf numFmtId="0" fontId="0" fillId="7" borderId="30" xfId="1" applyFont="1" applyFill="1" applyBorder="1" applyAlignment="1">
      <alignment horizontal="justify" vertical="top" wrapText="1"/>
    </xf>
    <xf numFmtId="0" fontId="0" fillId="7" borderId="30" xfId="2" applyFont="1" applyFill="1" applyBorder="1" applyAlignment="1">
      <alignment horizontal="left" vertical="top" wrapText="1"/>
    </xf>
    <xf numFmtId="0" fontId="0" fillId="0" borderId="0" xfId="0" applyAlignment="1">
      <alignment horizontal="center"/>
    </xf>
    <xf numFmtId="0" fontId="18" fillId="2" borderId="7" xfId="1" applyFont="1" applyFill="1" applyBorder="1" applyAlignment="1">
      <alignment horizontal="center" vertical="center"/>
    </xf>
    <xf numFmtId="0" fontId="0" fillId="0" borderId="0" xfId="0" applyAlignment="1">
      <alignment vertical="center"/>
    </xf>
    <xf numFmtId="9" fontId="0" fillId="0" borderId="0" xfId="21" applyFont="1"/>
    <xf numFmtId="171" fontId="0" fillId="0" borderId="0" xfId="0" applyNumberFormat="1" applyAlignment="1">
      <alignment horizontal="center" vertical="center"/>
    </xf>
    <xf numFmtId="9" fontId="0" fillId="0" borderId="0" xfId="21" applyFont="1" applyAlignment="1">
      <alignment horizontal="center" vertical="center"/>
    </xf>
    <xf numFmtId="171" fontId="0" fillId="0" borderId="0" xfId="0" applyNumberFormat="1" applyAlignment="1">
      <alignment vertical="center"/>
    </xf>
    <xf numFmtId="9" fontId="0" fillId="0" borderId="0" xfId="21" applyFont="1" applyAlignment="1">
      <alignment vertical="center"/>
    </xf>
    <xf numFmtId="0" fontId="31" fillId="0" borderId="0" xfId="0" applyFont="1" applyAlignment="1">
      <alignment vertical="center"/>
    </xf>
    <xf numFmtId="172" fontId="0" fillId="0" borderId="0" xfId="0" applyNumberFormat="1" applyAlignment="1">
      <alignment vertical="center"/>
    </xf>
    <xf numFmtId="0" fontId="0" fillId="0" borderId="0" xfId="0" applyAlignment="1">
      <alignment vertical="center" wrapText="1"/>
    </xf>
    <xf numFmtId="0" fontId="0" fillId="0" borderId="0" xfId="0" applyAlignment="1">
      <alignment horizontal="center" vertical="center" wrapText="1"/>
    </xf>
    <xf numFmtId="0" fontId="0" fillId="0" borderId="30" xfId="0" applyBorder="1" applyAlignment="1">
      <alignment vertical="center"/>
    </xf>
    <xf numFmtId="0" fontId="0" fillId="0" borderId="30" xfId="0" applyBorder="1" applyAlignment="1">
      <alignment horizontal="center" vertical="center"/>
    </xf>
    <xf numFmtId="0" fontId="0" fillId="17" borderId="30" xfId="0" applyFill="1" applyBorder="1" applyAlignment="1">
      <alignment horizontal="center" vertical="center"/>
    </xf>
    <xf numFmtId="0" fontId="0" fillId="18" borderId="30" xfId="0" applyFill="1" applyBorder="1" applyAlignment="1">
      <alignment horizontal="center" vertical="center"/>
    </xf>
    <xf numFmtId="0" fontId="0" fillId="0" borderId="30" xfId="0" applyBorder="1" applyAlignment="1">
      <alignment horizontal="center" vertical="center" wrapText="1"/>
    </xf>
    <xf numFmtId="0" fontId="0" fillId="0" borderId="30" xfId="0" applyBorder="1" applyAlignment="1">
      <alignment vertical="center" wrapText="1"/>
    </xf>
    <xf numFmtId="0" fontId="0" fillId="17" borderId="30" xfId="0" applyFill="1" applyBorder="1" applyAlignment="1">
      <alignment vertical="center"/>
    </xf>
    <xf numFmtId="0" fontId="0" fillId="17" borderId="30" xfId="0" applyFill="1" applyBorder="1" applyAlignment="1">
      <alignment vertical="center" wrapText="1"/>
    </xf>
    <xf numFmtId="0" fontId="0" fillId="0" borderId="30" xfId="0" quotePrefix="1" applyBorder="1" applyAlignment="1">
      <alignment vertical="center"/>
    </xf>
    <xf numFmtId="0" fontId="0" fillId="0" borderId="30" xfId="0" quotePrefix="1" applyBorder="1" applyAlignment="1">
      <alignment horizontal="center" vertical="center"/>
    </xf>
    <xf numFmtId="0" fontId="0" fillId="0" borderId="30" xfId="0" quotePrefix="1" applyBorder="1" applyAlignment="1">
      <alignment vertical="center" wrapText="1"/>
    </xf>
    <xf numFmtId="173" fontId="0" fillId="0" borderId="0" xfId="0" applyNumberFormat="1" applyAlignment="1">
      <alignment horizontal="center" vertical="center"/>
    </xf>
    <xf numFmtId="173" fontId="0" fillId="0" borderId="30" xfId="0" applyNumberFormat="1" applyBorder="1" applyAlignment="1">
      <alignment horizontal="center" vertical="center" wrapText="1"/>
    </xf>
    <xf numFmtId="173" fontId="0" fillId="0" borderId="30" xfId="0" applyNumberFormat="1" applyBorder="1" applyAlignment="1">
      <alignment horizontal="center" vertical="center"/>
    </xf>
    <xf numFmtId="0" fontId="0" fillId="6" borderId="30" xfId="1" applyFont="1" applyFill="1" applyBorder="1" applyAlignment="1">
      <alignment horizontal="justify" vertical="top" wrapText="1"/>
    </xf>
    <xf numFmtId="173" fontId="0" fillId="17" borderId="30" xfId="0" applyNumberFormat="1" applyFill="1" applyBorder="1" applyAlignment="1">
      <alignment horizontal="center" vertical="center"/>
    </xf>
    <xf numFmtId="0" fontId="0" fillId="0" borderId="0" xfId="21" applyNumberFormat="1" applyFont="1" applyAlignment="1">
      <alignment horizontal="center" vertical="center" wrapText="1"/>
    </xf>
    <xf numFmtId="9" fontId="0" fillId="0" borderId="0" xfId="21" applyFont="1" applyAlignment="1">
      <alignment horizontal="center" vertical="center" wrapText="1"/>
    </xf>
    <xf numFmtId="0" fontId="26" fillId="0" borderId="0" xfId="0" applyFont="1" applyAlignment="1">
      <alignment vertical="center"/>
    </xf>
    <xf numFmtId="0" fontId="0" fillId="19" borderId="30" xfId="0" applyFill="1" applyBorder="1" applyAlignment="1">
      <alignment horizontal="center" vertical="center" wrapText="1"/>
    </xf>
    <xf numFmtId="9" fontId="23" fillId="19" borderId="30" xfId="21" applyFont="1" applyFill="1" applyBorder="1" applyAlignment="1">
      <alignment horizontal="center" vertical="center" wrapText="1"/>
    </xf>
    <xf numFmtId="9" fontId="0" fillId="19" borderId="30" xfId="21" applyFont="1" applyFill="1" applyBorder="1" applyAlignment="1">
      <alignment horizontal="center" vertical="center" wrapText="1"/>
    </xf>
    <xf numFmtId="0" fontId="0" fillId="0" borderId="30" xfId="21" applyNumberFormat="1" applyFont="1" applyBorder="1" applyAlignment="1">
      <alignment horizontal="center" vertical="center" wrapText="1"/>
    </xf>
    <xf numFmtId="9" fontId="0" fillId="0" borderId="30" xfId="21" applyFont="1" applyBorder="1" applyAlignment="1">
      <alignment horizontal="center" vertical="center" wrapText="1"/>
    </xf>
    <xf numFmtId="9" fontId="0" fillId="0" borderId="0" xfId="0" applyNumberFormat="1" applyAlignment="1">
      <alignment horizontal="center" vertical="center"/>
    </xf>
    <xf numFmtId="9" fontId="0" fillId="0" borderId="30" xfId="21" applyFont="1" applyBorder="1" applyAlignment="1">
      <alignment vertical="center"/>
    </xf>
    <xf numFmtId="0" fontId="0" fillId="0" borderId="31" xfId="0" applyBorder="1" applyAlignment="1">
      <alignment horizontal="center" vertical="center"/>
    </xf>
    <xf numFmtId="0" fontId="0" fillId="0" borderId="31" xfId="0" applyBorder="1" applyAlignment="1">
      <alignment vertical="center"/>
    </xf>
    <xf numFmtId="173" fontId="0" fillId="0" borderId="0" xfId="0" applyNumberFormat="1" applyAlignment="1">
      <alignment vertical="center"/>
    </xf>
    <xf numFmtId="173" fontId="0" fillId="0" borderId="30" xfId="0" applyNumberFormat="1" applyBorder="1" applyAlignment="1">
      <alignment vertical="center"/>
    </xf>
    <xf numFmtId="173" fontId="0" fillId="0" borderId="30" xfId="0" quotePrefix="1" applyNumberFormat="1" applyBorder="1" applyAlignment="1">
      <alignment horizontal="center" vertical="center"/>
    </xf>
    <xf numFmtId="173" fontId="0" fillId="0" borderId="30" xfId="0" quotePrefix="1" applyNumberFormat="1" applyBorder="1" applyAlignment="1">
      <alignment vertical="center"/>
    </xf>
    <xf numFmtId="0" fontId="0" fillId="0" borderId="30" xfId="0" quotePrefix="1" applyBorder="1" applyAlignment="1">
      <alignment horizontal="center" vertical="center" wrapText="1"/>
    </xf>
    <xf numFmtId="15" fontId="0" fillId="0" borderId="30" xfId="0" applyNumberFormat="1" applyBorder="1" applyAlignment="1">
      <alignment horizontal="center" vertical="center" wrapText="1"/>
    </xf>
    <xf numFmtId="9" fontId="0" fillId="0" borderId="30" xfId="0" applyNumberFormat="1" applyBorder="1" applyAlignment="1">
      <alignment horizontal="center" vertical="center" wrapText="1"/>
    </xf>
    <xf numFmtId="0" fontId="33" fillId="0" borderId="0" xfId="0" applyFont="1" applyAlignment="1">
      <alignment vertical="center"/>
    </xf>
    <xf numFmtId="0" fontId="34" fillId="0" borderId="0" xfId="0" applyFont="1" applyAlignment="1">
      <alignment horizontal="center" vertical="center"/>
    </xf>
    <xf numFmtId="0" fontId="35" fillId="0" borderId="0" xfId="0" applyFont="1" applyAlignment="1">
      <alignment vertical="center"/>
    </xf>
    <xf numFmtId="0" fontId="36" fillId="0" borderId="0" xfId="0" applyFont="1" applyAlignment="1">
      <alignment vertical="center"/>
    </xf>
    <xf numFmtId="0" fontId="37" fillId="17" borderId="38" xfId="0" applyFont="1" applyFill="1" applyBorder="1" applyAlignment="1">
      <alignment horizontal="center" vertical="center"/>
    </xf>
    <xf numFmtId="0" fontId="37" fillId="17" borderId="38" xfId="0" applyFont="1" applyFill="1" applyBorder="1" applyAlignment="1">
      <alignment horizontal="center" vertical="center" wrapText="1"/>
    </xf>
    <xf numFmtId="9" fontId="37" fillId="17" borderId="38" xfId="21" applyFont="1" applyFill="1" applyBorder="1" applyAlignment="1">
      <alignment horizontal="center" vertical="center"/>
    </xf>
    <xf numFmtId="0" fontId="38" fillId="0" borderId="0" xfId="0" applyFont="1" applyAlignment="1">
      <alignment horizontal="center" vertical="center"/>
    </xf>
    <xf numFmtId="0" fontId="38" fillId="0" borderId="39" xfId="0" applyFont="1" applyBorder="1" applyAlignment="1">
      <alignment horizontal="center" vertical="center"/>
    </xf>
    <xf numFmtId="0" fontId="38" fillId="0" borderId="39" xfId="0" applyFont="1" applyBorder="1" applyAlignment="1">
      <alignment vertical="center" wrapText="1"/>
    </xf>
    <xf numFmtId="9" fontId="38" fillId="0" borderId="39" xfId="21" applyFont="1" applyBorder="1" applyAlignment="1">
      <alignment horizontal="center" vertical="center"/>
    </xf>
    <xf numFmtId="0" fontId="38" fillId="0" borderId="39" xfId="0" applyFont="1" applyBorder="1" applyAlignment="1">
      <alignment vertical="center"/>
    </xf>
    <xf numFmtId="0" fontId="38" fillId="0" borderId="0" xfId="0" applyFont="1" applyAlignment="1">
      <alignment vertical="center"/>
    </xf>
    <xf numFmtId="0" fontId="36" fillId="0" borderId="39" xfId="0" applyFont="1" applyBorder="1" applyAlignment="1">
      <alignment vertical="center"/>
    </xf>
    <xf numFmtId="0" fontId="36" fillId="0" borderId="39" xfId="0" applyFont="1" applyBorder="1" applyAlignment="1">
      <alignment vertical="center" wrapText="1"/>
    </xf>
    <xf numFmtId="9" fontId="36" fillId="0" borderId="39" xfId="21" applyFont="1" applyBorder="1" applyAlignment="1">
      <alignment horizontal="center" vertical="center"/>
    </xf>
    <xf numFmtId="0" fontId="36" fillId="17" borderId="39" xfId="0" applyFont="1" applyFill="1" applyBorder="1" applyAlignment="1">
      <alignment vertical="center"/>
    </xf>
    <xf numFmtId="0" fontId="36" fillId="17" borderId="39" xfId="0" applyFont="1" applyFill="1" applyBorder="1" applyAlignment="1">
      <alignment vertical="center" wrapText="1"/>
    </xf>
    <xf numFmtId="9" fontId="36" fillId="17" borderId="39" xfId="21" applyFont="1" applyFill="1" applyBorder="1" applyAlignment="1">
      <alignment horizontal="center" vertical="center"/>
    </xf>
    <xf numFmtId="0" fontId="36" fillId="0" borderId="39" xfId="0" quotePrefix="1" applyFont="1" applyBorder="1" applyAlignment="1">
      <alignment vertical="center" wrapText="1"/>
    </xf>
    <xf numFmtId="0" fontId="36" fillId="0" borderId="40" xfId="0" applyFont="1" applyBorder="1" applyAlignment="1">
      <alignment vertical="center"/>
    </xf>
    <xf numFmtId="0" fontId="36" fillId="0" borderId="40" xfId="0" applyFont="1" applyBorder="1" applyAlignment="1">
      <alignment vertical="center" wrapText="1"/>
    </xf>
    <xf numFmtId="9" fontId="36" fillId="0" borderId="40" xfId="21" applyFont="1" applyBorder="1" applyAlignment="1">
      <alignment horizontal="center" vertical="center"/>
    </xf>
    <xf numFmtId="0" fontId="36" fillId="0" borderId="0" xfId="0" applyFont="1" applyAlignment="1">
      <alignment vertical="center" wrapText="1"/>
    </xf>
    <xf numFmtId="9" fontId="36" fillId="0" borderId="0" xfId="21" applyFont="1" applyAlignment="1">
      <alignment horizontal="center" vertical="center"/>
    </xf>
    <xf numFmtId="0" fontId="38" fillId="0" borderId="42" xfId="0" applyFont="1" applyBorder="1" applyAlignment="1">
      <alignment horizontal="center" vertical="center"/>
    </xf>
    <xf numFmtId="9" fontId="38" fillId="0" borderId="42" xfId="21" applyFont="1" applyBorder="1" applyAlignment="1">
      <alignment horizontal="center" vertical="center"/>
    </xf>
    <xf numFmtId="0" fontId="38" fillId="0" borderId="42" xfId="0" applyFont="1" applyBorder="1" applyAlignment="1">
      <alignment vertical="center"/>
    </xf>
    <xf numFmtId="174" fontId="34" fillId="0" borderId="0" xfId="0" applyNumberFormat="1" applyFont="1" applyAlignment="1">
      <alignment horizontal="center" vertical="center"/>
    </xf>
    <xf numFmtId="174" fontId="37" fillId="17" borderId="38" xfId="21" applyNumberFormat="1" applyFont="1" applyFill="1" applyBorder="1" applyAlignment="1">
      <alignment horizontal="center" vertical="center"/>
    </xf>
    <xf numFmtId="174" fontId="37" fillId="17" borderId="38" xfId="0" applyNumberFormat="1" applyFont="1" applyFill="1" applyBorder="1" applyAlignment="1">
      <alignment horizontal="center" vertical="center"/>
    </xf>
    <xf numFmtId="174" fontId="38" fillId="0" borderId="39" xfId="21" applyNumberFormat="1" applyFont="1" applyBorder="1" applyAlignment="1">
      <alignment horizontal="center" vertical="center"/>
    </xf>
    <xf numFmtId="174" fontId="38" fillId="0" borderId="39" xfId="0" applyNumberFormat="1" applyFont="1" applyBorder="1" applyAlignment="1">
      <alignment horizontal="center" vertical="center"/>
    </xf>
    <xf numFmtId="174" fontId="36" fillId="0" borderId="39" xfId="21" applyNumberFormat="1" applyFont="1" applyBorder="1" applyAlignment="1">
      <alignment horizontal="center" vertical="center"/>
    </xf>
    <xf numFmtId="174" fontId="36" fillId="0" borderId="39" xfId="0" applyNumberFormat="1" applyFont="1" applyBorder="1" applyAlignment="1">
      <alignment horizontal="center" vertical="center"/>
    </xf>
    <xf numFmtId="174" fontId="36" fillId="17" borderId="39" xfId="21" applyNumberFormat="1" applyFont="1" applyFill="1" applyBorder="1" applyAlignment="1">
      <alignment horizontal="center" vertical="center"/>
    </xf>
    <xf numFmtId="174" fontId="36" fillId="17" borderId="39" xfId="0" applyNumberFormat="1" applyFont="1" applyFill="1" applyBorder="1" applyAlignment="1">
      <alignment horizontal="center" vertical="center"/>
    </xf>
    <xf numFmtId="174" fontId="36" fillId="0" borderId="40" xfId="21" applyNumberFormat="1" applyFont="1" applyBorder="1" applyAlignment="1">
      <alignment horizontal="center" vertical="center"/>
    </xf>
    <xf numFmtId="174" fontId="36" fillId="0" borderId="40" xfId="0" applyNumberFormat="1" applyFont="1" applyBorder="1" applyAlignment="1">
      <alignment horizontal="center" vertical="center"/>
    </xf>
    <xf numFmtId="174" fontId="38" fillId="0" borderId="42" xfId="21" applyNumberFormat="1" applyFont="1" applyBorder="1" applyAlignment="1">
      <alignment horizontal="center" vertical="center"/>
    </xf>
    <xf numFmtId="174" fontId="38" fillId="0" borderId="42" xfId="0" applyNumberFormat="1" applyFont="1" applyBorder="1" applyAlignment="1">
      <alignment horizontal="center" vertical="center"/>
    </xf>
    <xf numFmtId="174" fontId="36" fillId="0" borderId="0" xfId="21" applyNumberFormat="1" applyFont="1" applyAlignment="1">
      <alignment horizontal="center" vertical="center"/>
    </xf>
    <xf numFmtId="174" fontId="36" fillId="0" borderId="0" xfId="0" applyNumberFormat="1" applyFont="1" applyAlignment="1">
      <alignment horizontal="center" vertical="center"/>
    </xf>
    <xf numFmtId="0" fontId="38" fillId="0" borderId="0" xfId="0" applyFont="1" applyAlignment="1">
      <alignment vertical="center" wrapText="1"/>
    </xf>
    <xf numFmtId="9" fontId="38" fillId="0" borderId="0" xfId="21" applyFont="1" applyBorder="1" applyAlignment="1">
      <alignment horizontal="center" vertical="center"/>
    </xf>
    <xf numFmtId="174" fontId="38" fillId="0" borderId="0" xfId="0" applyNumberFormat="1" applyFont="1" applyAlignment="1">
      <alignment horizontal="center" vertical="center"/>
    </xf>
    <xf numFmtId="174" fontId="38" fillId="0" borderId="0" xfId="21" applyNumberFormat="1" applyFont="1" applyBorder="1" applyAlignment="1">
      <alignment horizontal="center" vertical="center"/>
    </xf>
    <xf numFmtId="0" fontId="38" fillId="0" borderId="42" xfId="0" applyFont="1" applyBorder="1" applyAlignment="1">
      <alignment horizontal="right" vertical="center" wrapText="1" indent="1"/>
    </xf>
    <xf numFmtId="9" fontId="38" fillId="0" borderId="0" xfId="21" applyFont="1" applyAlignment="1">
      <alignment horizontal="center" vertical="center"/>
    </xf>
    <xf numFmtId="0" fontId="23" fillId="0" borderId="30" xfId="0" applyFont="1" applyBorder="1" applyAlignment="1">
      <alignment vertical="center" wrapText="1"/>
    </xf>
    <xf numFmtId="9" fontId="0" fillId="0" borderId="30" xfId="21" applyFont="1" applyFill="1" applyBorder="1" applyAlignment="1">
      <alignment horizontal="center" vertical="center" wrapText="1"/>
    </xf>
    <xf numFmtId="9" fontId="0" fillId="0" borderId="30" xfId="0" applyNumberFormat="1" applyBorder="1" applyAlignment="1">
      <alignment horizontal="center" vertical="center"/>
    </xf>
    <xf numFmtId="10" fontId="0" fillId="0" borderId="30" xfId="0" applyNumberFormat="1" applyBorder="1" applyAlignment="1">
      <alignment horizontal="center" vertical="center" wrapText="1"/>
    </xf>
    <xf numFmtId="0" fontId="0" fillId="0" borderId="29" xfId="0" applyBorder="1" applyAlignment="1">
      <alignment horizontal="center" vertical="center"/>
    </xf>
    <xf numFmtId="0" fontId="0" fillId="0" borderId="37" xfId="0" applyBorder="1" applyAlignment="1">
      <alignment horizontal="center" vertical="center"/>
    </xf>
    <xf numFmtId="0" fontId="23" fillId="0" borderId="0" xfId="0" applyFont="1" applyAlignment="1">
      <alignment horizontal="center" vertical="center"/>
    </xf>
    <xf numFmtId="0" fontId="0" fillId="0" borderId="36" xfId="0" applyBorder="1" applyAlignment="1">
      <alignment horizontal="center" vertical="center"/>
    </xf>
    <xf numFmtId="0" fontId="0" fillId="0" borderId="30" xfId="0" applyBorder="1" applyAlignment="1">
      <alignment horizontal="left" vertical="center"/>
    </xf>
    <xf numFmtId="9" fontId="0" fillId="0" borderId="30" xfId="21" applyFont="1" applyBorder="1" applyAlignment="1">
      <alignment horizontal="left" vertical="center"/>
    </xf>
    <xf numFmtId="9" fontId="0" fillId="3" borderId="30" xfId="21" applyFont="1" applyFill="1" applyBorder="1" applyAlignment="1">
      <alignment horizontal="center" vertical="center"/>
    </xf>
    <xf numFmtId="9" fontId="0" fillId="11" borderId="30" xfId="21" applyFont="1" applyFill="1" applyBorder="1" applyAlignment="1">
      <alignment horizontal="center" vertical="center"/>
    </xf>
    <xf numFmtId="0" fontId="0" fillId="21" borderId="30" xfId="0" applyFill="1" applyBorder="1" applyAlignment="1">
      <alignment horizontal="center" vertical="center"/>
    </xf>
    <xf numFmtId="0" fontId="0" fillId="21" borderId="36" xfId="0" applyFill="1" applyBorder="1" applyAlignment="1">
      <alignment horizontal="center" vertical="center"/>
    </xf>
    <xf numFmtId="9" fontId="0" fillId="21" borderId="30" xfId="21" applyFont="1" applyFill="1" applyBorder="1" applyAlignment="1">
      <alignment horizontal="center" vertical="center"/>
    </xf>
    <xf numFmtId="0" fontId="0" fillId="0" borderId="30" xfId="0" applyBorder="1" applyAlignment="1">
      <alignment horizontal="left" vertical="center" wrapText="1"/>
    </xf>
    <xf numFmtId="0" fontId="0" fillId="0" borderId="30" xfId="0" quotePrefix="1" applyBorder="1" applyAlignment="1">
      <alignment horizontal="left" vertical="center"/>
    </xf>
    <xf numFmtId="9" fontId="0" fillId="20" borderId="30" xfId="0" applyNumberFormat="1" applyFill="1" applyBorder="1" applyAlignment="1">
      <alignment horizontal="center" vertical="center"/>
    </xf>
    <xf numFmtId="173" fontId="0" fillId="0" borderId="30" xfId="0" quotePrefix="1" applyNumberFormat="1" applyBorder="1" applyAlignment="1">
      <alignment vertical="center" wrapText="1"/>
    </xf>
    <xf numFmtId="9" fontId="0" fillId="0" borderId="30" xfId="21" applyFont="1" applyBorder="1" applyAlignment="1">
      <alignment horizontal="left" vertical="center" wrapText="1"/>
    </xf>
    <xf numFmtId="10" fontId="0" fillId="0" borderId="30" xfId="0" quotePrefix="1" applyNumberFormat="1" applyBorder="1" applyAlignment="1">
      <alignment horizontal="center" vertical="center" wrapText="1"/>
    </xf>
    <xf numFmtId="2" fontId="0" fillId="0" borderId="30" xfId="0" applyNumberFormat="1" applyBorder="1" applyAlignment="1">
      <alignment horizontal="center" vertical="center" wrapText="1"/>
    </xf>
    <xf numFmtId="2" fontId="0" fillId="0" borderId="30" xfId="21" applyNumberFormat="1" applyFont="1" applyBorder="1" applyAlignment="1">
      <alignment horizontal="center" vertical="center" wrapText="1"/>
    </xf>
    <xf numFmtId="10" fontId="0" fillId="0" borderId="30" xfId="21" applyNumberFormat="1" applyFont="1" applyBorder="1" applyAlignment="1">
      <alignment horizontal="center" vertical="center" wrapText="1"/>
    </xf>
    <xf numFmtId="0" fontId="23" fillId="0" borderId="30" xfId="0" applyFont="1" applyFill="1" applyBorder="1" applyAlignment="1">
      <alignment vertical="center" wrapText="1"/>
    </xf>
    <xf numFmtId="0" fontId="0" fillId="0" borderId="30" xfId="0" quotePrefix="1" applyFill="1" applyBorder="1" applyAlignment="1">
      <alignment horizontal="center" vertical="center" wrapText="1"/>
    </xf>
    <xf numFmtId="0" fontId="0" fillId="0" borderId="30" xfId="0" quotePrefix="1" applyFill="1" applyBorder="1" applyAlignment="1">
      <alignment horizontal="center" vertical="center"/>
    </xf>
    <xf numFmtId="0" fontId="0" fillId="0" borderId="0" xfId="0" applyAlignment="1">
      <alignment horizontal="center" vertical="center"/>
    </xf>
    <xf numFmtId="0" fontId="0" fillId="0" borderId="30" xfId="0" applyBorder="1" applyAlignment="1">
      <alignment horizontal="center" vertical="center"/>
    </xf>
    <xf numFmtId="0" fontId="0" fillId="0" borderId="30" xfId="0" applyBorder="1" applyAlignment="1">
      <alignment horizontal="center" vertical="center" wrapText="1"/>
    </xf>
    <xf numFmtId="0" fontId="0" fillId="0" borderId="0" xfId="0" applyAlignment="1">
      <alignment horizontal="center" vertical="center" wrapText="1"/>
    </xf>
    <xf numFmtId="9" fontId="0" fillId="0" borderId="30" xfId="0" quotePrefix="1" applyNumberFormat="1" applyBorder="1" applyAlignment="1">
      <alignment horizontal="center" vertical="center"/>
    </xf>
    <xf numFmtId="0" fontId="0" fillId="0" borderId="0" xfId="0" applyAlignment="1">
      <alignment horizontal="center" vertical="center"/>
    </xf>
    <xf numFmtId="0" fontId="0" fillId="0" borderId="30" xfId="0" applyBorder="1" applyAlignment="1">
      <alignment horizontal="center" vertical="center"/>
    </xf>
    <xf numFmtId="0" fontId="23" fillId="0" borderId="0" xfId="0" applyFont="1" applyAlignment="1">
      <alignment horizontal="center" vertical="center"/>
    </xf>
    <xf numFmtId="0" fontId="0" fillId="0" borderId="0" xfId="0" applyAlignment="1">
      <alignment horizontal="center" vertical="center"/>
    </xf>
    <xf numFmtId="0" fontId="0" fillId="0" borderId="30" xfId="0" applyBorder="1" applyAlignment="1">
      <alignment horizontal="center" vertical="center"/>
    </xf>
    <xf numFmtId="0" fontId="0" fillId="0" borderId="32" xfId="0" applyBorder="1" applyAlignment="1">
      <alignment horizontal="left" vertical="center"/>
    </xf>
    <xf numFmtId="0" fontId="0" fillId="0" borderId="30" xfId="0" quotePrefix="1" applyBorder="1" applyAlignment="1">
      <alignment horizontal="left" vertical="center" wrapText="1"/>
    </xf>
    <xf numFmtId="173" fontId="0" fillId="0" borderId="30" xfId="0" applyNumberFormat="1" applyBorder="1" applyAlignment="1">
      <alignment vertical="center" wrapText="1"/>
    </xf>
    <xf numFmtId="0" fontId="0" fillId="20" borderId="30" xfId="0" quotePrefix="1" applyFill="1" applyBorder="1" applyAlignment="1">
      <alignment horizontal="center" vertical="center"/>
    </xf>
    <xf numFmtId="9" fontId="0" fillId="20" borderId="30" xfId="0" quotePrefix="1" applyNumberFormat="1" applyFill="1" applyBorder="1" applyAlignment="1">
      <alignment horizontal="center" vertical="center"/>
    </xf>
    <xf numFmtId="0" fontId="10" fillId="4" borderId="27" xfId="0" applyFont="1" applyFill="1" applyBorder="1" applyAlignment="1">
      <alignment horizontal="center" vertical="top" wrapText="1" readingOrder="1"/>
    </xf>
    <xf numFmtId="0" fontId="0" fillId="0" borderId="0" xfId="0" applyAlignment="1">
      <alignment horizontal="center" vertical="center"/>
    </xf>
    <xf numFmtId="0" fontId="0" fillId="0" borderId="30" xfId="0" applyBorder="1" applyAlignment="1">
      <alignment horizontal="center" vertical="center"/>
    </xf>
    <xf numFmtId="0" fontId="0" fillId="0" borderId="30" xfId="0" applyBorder="1" applyAlignment="1">
      <alignment horizontal="center" vertical="center" wrapText="1"/>
    </xf>
    <xf numFmtId="0" fontId="0" fillId="0" borderId="0" xfId="0" applyAlignment="1">
      <alignment horizontal="center" vertical="center"/>
    </xf>
    <xf numFmtId="0" fontId="0" fillId="0" borderId="30" xfId="0" applyBorder="1" applyAlignment="1">
      <alignment horizontal="center" vertical="center"/>
    </xf>
    <xf numFmtId="0" fontId="0" fillId="0" borderId="0" xfId="0" applyAlignment="1">
      <alignment horizontal="center" vertical="center" wrapText="1"/>
    </xf>
    <xf numFmtId="9" fontId="0" fillId="0" borderId="0" xfId="21" applyFont="1" applyAlignment="1">
      <alignment horizontal="center" vertical="center"/>
    </xf>
    <xf numFmtId="10" fontId="0" fillId="0" borderId="0" xfId="21" applyNumberFormat="1" applyFont="1" applyAlignment="1">
      <alignment horizontal="center" vertical="center"/>
    </xf>
    <xf numFmtId="0" fontId="40" fillId="8" borderId="30" xfId="0" applyFont="1" applyFill="1" applyBorder="1" applyAlignment="1">
      <alignment horizontal="center" vertical="center" wrapText="1"/>
    </xf>
    <xf numFmtId="0" fontId="40" fillId="8" borderId="30" xfId="0" applyFont="1" applyFill="1" applyBorder="1" applyAlignment="1">
      <alignment horizontal="center" vertical="center"/>
    </xf>
    <xf numFmtId="0" fontId="0" fillId="0" borderId="0" xfId="21" applyNumberFormat="1" applyFont="1" applyAlignment="1">
      <alignment horizontal="center" vertical="center"/>
    </xf>
    <xf numFmtId="0" fontId="0" fillId="0" borderId="30" xfId="21" applyNumberFormat="1" applyFont="1" applyBorder="1" applyAlignment="1">
      <alignment horizontal="center" vertical="center"/>
    </xf>
    <xf numFmtId="0" fontId="23" fillId="0" borderId="43" xfId="0" applyFont="1" applyFill="1" applyBorder="1" applyAlignment="1">
      <alignment horizontal="center" vertical="center"/>
    </xf>
    <xf numFmtId="0" fontId="23" fillId="0" borderId="43" xfId="0" applyNumberFormat="1" applyFont="1" applyFill="1" applyBorder="1" applyAlignment="1">
      <alignment horizontal="center" vertical="center"/>
    </xf>
    <xf numFmtId="0" fontId="40" fillId="8" borderId="30" xfId="0" applyNumberFormat="1" applyFont="1" applyFill="1" applyBorder="1" applyAlignment="1">
      <alignment horizontal="center" vertical="center" wrapText="1"/>
    </xf>
    <xf numFmtId="0" fontId="0" fillId="0" borderId="30" xfId="0" applyNumberFormat="1" applyBorder="1" applyAlignment="1">
      <alignment horizontal="center" vertical="center"/>
    </xf>
    <xf numFmtId="0" fontId="0" fillId="0" borderId="0" xfId="0" applyNumberFormat="1" applyAlignment="1">
      <alignment horizontal="center" vertical="center"/>
    </xf>
    <xf numFmtId="10" fontId="30" fillId="16" borderId="34" xfId="21" applyNumberFormat="1" applyFont="1" applyFill="1" applyBorder="1" applyAlignment="1">
      <alignment vertical="center"/>
    </xf>
    <xf numFmtId="10" fontId="0" fillId="0" borderId="30" xfId="0" applyNumberFormat="1" applyFill="1" applyBorder="1" applyAlignment="1">
      <alignment horizontal="center" vertical="center" wrapText="1"/>
    </xf>
    <xf numFmtId="0" fontId="0" fillId="0" borderId="39" xfId="0" applyFill="1" applyBorder="1" applyAlignment="1">
      <alignment horizontal="center" vertical="center"/>
    </xf>
    <xf numFmtId="175" fontId="41" fillId="0" borderId="39" xfId="0" applyNumberFormat="1" applyFont="1" applyFill="1" applyBorder="1" applyAlignment="1">
      <alignment horizontal="center" vertical="center" wrapText="1"/>
    </xf>
    <xf numFmtId="0" fontId="42" fillId="16" borderId="39" xfId="0" applyFont="1" applyFill="1" applyBorder="1" applyAlignment="1">
      <alignment horizontal="center" vertical="center" wrapText="1"/>
    </xf>
    <xf numFmtId="0" fontId="42" fillId="0" borderId="39" xfId="0" applyFont="1" applyFill="1" applyBorder="1" applyAlignment="1">
      <alignment horizontal="left" vertical="center" wrapText="1"/>
    </xf>
    <xf numFmtId="0" fontId="42" fillId="0" borderId="39" xfId="0" applyFont="1" applyFill="1" applyBorder="1" applyAlignment="1">
      <alignment horizontal="center" vertical="center" wrapText="1"/>
    </xf>
    <xf numFmtId="0" fontId="41" fillId="0" borderId="39" xfId="0" applyFont="1" applyFill="1" applyBorder="1" applyAlignment="1">
      <alignment horizontal="left" vertical="center" wrapText="1"/>
    </xf>
    <xf numFmtId="0" fontId="41" fillId="0" borderId="39" xfId="0" applyFont="1" applyFill="1" applyBorder="1" applyAlignment="1">
      <alignment vertical="center"/>
    </xf>
    <xf numFmtId="0" fontId="41" fillId="0" borderId="39" xfId="0" applyFont="1" applyFill="1" applyBorder="1" applyAlignment="1">
      <alignment horizontal="center" vertical="center"/>
    </xf>
    <xf numFmtId="0" fontId="0" fillId="10" borderId="39" xfId="0" applyFill="1" applyBorder="1" applyAlignment="1">
      <alignment horizontal="center" vertical="center"/>
    </xf>
    <xf numFmtId="0" fontId="0" fillId="26" borderId="39" xfId="0" applyFill="1" applyBorder="1" applyAlignment="1">
      <alignment horizontal="center" vertical="center"/>
    </xf>
    <xf numFmtId="0" fontId="0" fillId="23" borderId="39" xfId="0" applyFill="1" applyBorder="1" applyAlignment="1">
      <alignment horizontal="center" vertical="center"/>
    </xf>
    <xf numFmtId="0" fontId="42" fillId="27" borderId="39" xfId="0" applyFont="1" applyFill="1" applyBorder="1" applyAlignment="1">
      <alignment horizontal="center" vertical="center"/>
    </xf>
    <xf numFmtId="0" fontId="42" fillId="0" borderId="39" xfId="0" applyFont="1" applyBorder="1" applyAlignment="1">
      <alignment horizontal="left" vertical="center" wrapText="1"/>
    </xf>
    <xf numFmtId="0" fontId="42" fillId="0" borderId="39" xfId="0" applyFont="1" applyBorder="1" applyAlignment="1">
      <alignment horizontal="center" vertical="center" wrapText="1"/>
    </xf>
    <xf numFmtId="0" fontId="42" fillId="28" borderId="39" xfId="0" applyFont="1" applyFill="1" applyBorder="1" applyAlignment="1">
      <alignment horizontal="center" vertical="center"/>
    </xf>
    <xf numFmtId="0" fontId="42" fillId="29" borderId="39" xfId="0" applyFont="1" applyFill="1" applyBorder="1" applyAlignment="1">
      <alignment horizontal="center" vertical="center"/>
    </xf>
    <xf numFmtId="0" fontId="42" fillId="14" borderId="39" xfId="0" applyFont="1" applyFill="1" applyBorder="1" applyAlignment="1">
      <alignment horizontal="center" vertical="center" wrapText="1"/>
    </xf>
    <xf numFmtId="0" fontId="42" fillId="16" borderId="39" xfId="0" applyFont="1" applyFill="1" applyBorder="1" applyAlignment="1">
      <alignment horizontal="center" vertical="center"/>
    </xf>
    <xf numFmtId="0" fontId="41" fillId="0" borderId="39" xfId="0" applyFont="1" applyFill="1" applyBorder="1" applyAlignment="1">
      <alignment vertical="center" wrapText="1"/>
    </xf>
    <xf numFmtId="0" fontId="41" fillId="0" borderId="39" xfId="0" applyFont="1" applyFill="1" applyBorder="1" applyAlignment="1">
      <alignment horizontal="center" vertical="center" wrapText="1"/>
    </xf>
    <xf numFmtId="0" fontId="41" fillId="0" borderId="39" xfId="0" applyFont="1" applyBorder="1" applyAlignment="1">
      <alignment horizontal="left" vertical="center" wrapText="1"/>
    </xf>
    <xf numFmtId="0" fontId="42" fillId="28" borderId="39" xfId="0" applyFont="1" applyFill="1" applyBorder="1" applyAlignment="1">
      <alignment horizontal="center" vertical="center" wrapText="1"/>
    </xf>
    <xf numFmtId="0" fontId="42" fillId="11" borderId="39" xfId="0" applyFont="1" applyFill="1" applyBorder="1" applyAlignment="1">
      <alignment horizontal="center" vertical="center"/>
    </xf>
    <xf numFmtId="0" fontId="42" fillId="30" borderId="39" xfId="0" applyFont="1" applyFill="1" applyBorder="1" applyAlignment="1">
      <alignment horizontal="center" vertical="center"/>
    </xf>
    <xf numFmtId="0" fontId="42" fillId="0" borderId="39" xfId="0" applyFont="1" applyFill="1" applyBorder="1" applyAlignment="1">
      <alignment horizontal="justify" vertical="center"/>
    </xf>
    <xf numFmtId="0" fontId="41" fillId="0" borderId="39" xfId="0" applyFont="1" applyBorder="1" applyAlignment="1">
      <alignment horizontal="left" vertical="center"/>
    </xf>
    <xf numFmtId="0" fontId="41" fillId="0" borderId="39" xfId="0" applyFont="1" applyBorder="1" applyAlignment="1">
      <alignment horizontal="left"/>
    </xf>
    <xf numFmtId="0" fontId="41" fillId="0" borderId="39" xfId="0" applyFont="1" applyBorder="1" applyAlignment="1">
      <alignment vertical="center" wrapText="1"/>
    </xf>
    <xf numFmtId="0" fontId="0" fillId="0" borderId="30" xfId="0" applyFont="1" applyBorder="1" applyAlignment="1">
      <alignment horizontal="center" vertical="center" wrapText="1"/>
    </xf>
    <xf numFmtId="0" fontId="0" fillId="0" borderId="0" xfId="0" applyFont="1" applyAlignment="1">
      <alignment horizontal="center" vertical="center" wrapText="1"/>
    </xf>
    <xf numFmtId="2" fontId="0" fillId="0" borderId="30" xfId="0" applyNumberFormat="1" applyBorder="1" applyAlignment="1">
      <alignment horizontal="center" vertical="center"/>
    </xf>
    <xf numFmtId="0" fontId="23" fillId="19" borderId="30" xfId="0" applyFont="1" applyFill="1" applyBorder="1" applyAlignment="1">
      <alignment horizontal="center" vertical="center" wrapText="1"/>
    </xf>
    <xf numFmtId="2" fontId="0" fillId="0" borderId="0" xfId="0" applyNumberFormat="1" applyAlignment="1">
      <alignment horizontal="center" vertical="center" wrapText="1"/>
    </xf>
    <xf numFmtId="0" fontId="42" fillId="15" borderId="39" xfId="0" applyFont="1" applyFill="1" applyBorder="1" applyAlignment="1">
      <alignment horizontal="center" vertical="center"/>
    </xf>
    <xf numFmtId="0" fontId="42" fillId="19" borderId="39" xfId="0" applyFont="1" applyFill="1" applyBorder="1" applyAlignment="1">
      <alignment horizontal="center" vertical="center"/>
    </xf>
    <xf numFmtId="0" fontId="42" fillId="5" borderId="39" xfId="0" applyFont="1" applyFill="1" applyBorder="1" applyAlignment="1">
      <alignment horizontal="center" vertical="center" wrapText="1"/>
    </xf>
    <xf numFmtId="0" fontId="0" fillId="0" borderId="39" xfId="0" applyBorder="1" applyAlignment="1">
      <alignment horizontal="center" vertical="center"/>
    </xf>
    <xf numFmtId="175" fontId="41" fillId="0" borderId="38" xfId="0" applyNumberFormat="1" applyFont="1" applyFill="1" applyBorder="1" applyAlignment="1">
      <alignment horizontal="center" vertical="center" wrapText="1"/>
    </xf>
    <xf numFmtId="0" fontId="42" fillId="16" borderId="38" xfId="0" applyFont="1" applyFill="1" applyBorder="1" applyAlignment="1">
      <alignment horizontal="center" vertical="center" wrapText="1"/>
    </xf>
    <xf numFmtId="0" fontId="44" fillId="0" borderId="39" xfId="0" applyFont="1" applyFill="1" applyBorder="1" applyAlignment="1">
      <alignment horizontal="left" vertical="center" wrapText="1"/>
    </xf>
    <xf numFmtId="0" fontId="45" fillId="0" borderId="39" xfId="0" applyFont="1" applyBorder="1" applyAlignment="1">
      <alignment horizontal="left"/>
    </xf>
    <xf numFmtId="0" fontId="0" fillId="32" borderId="39" xfId="0" applyFill="1" applyBorder="1" applyAlignment="1">
      <alignment horizontal="center" vertical="center"/>
    </xf>
    <xf numFmtId="0" fontId="41" fillId="0" borderId="39" xfId="0" applyFont="1" applyBorder="1" applyAlignment="1">
      <alignment horizontal="center" vertical="center"/>
    </xf>
    <xf numFmtId="0" fontId="45" fillId="0" borderId="39" xfId="0" applyFont="1" applyBorder="1" applyAlignment="1">
      <alignment horizontal="left" vertical="center"/>
    </xf>
    <xf numFmtId="0" fontId="46" fillId="10" borderId="39" xfId="0" applyFont="1" applyFill="1" applyBorder="1" applyAlignment="1">
      <alignment horizontal="center" vertical="center"/>
    </xf>
    <xf numFmtId="0" fontId="0" fillId="0" borderId="38" xfId="0" applyFill="1" applyBorder="1" applyAlignment="1">
      <alignment horizontal="center" vertical="center"/>
    </xf>
    <xf numFmtId="0" fontId="42" fillId="31" borderId="39" xfId="0" applyFont="1" applyFill="1" applyBorder="1" applyAlignment="1">
      <alignment horizontal="center" vertical="center"/>
    </xf>
    <xf numFmtId="0" fontId="45" fillId="0" borderId="39" xfId="0" applyFont="1" applyBorder="1" applyAlignment="1">
      <alignment horizontal="center" wrapText="1"/>
    </xf>
    <xf numFmtId="0" fontId="42" fillId="5" borderId="39" xfId="0" applyFont="1" applyFill="1" applyBorder="1" applyAlignment="1">
      <alignment horizontal="center" vertical="center"/>
    </xf>
    <xf numFmtId="0" fontId="45" fillId="0" borderId="39" xfId="0" applyFont="1" applyBorder="1" applyAlignment="1">
      <alignment horizontal="center" vertical="center"/>
    </xf>
    <xf numFmtId="0" fontId="45" fillId="0" borderId="39" xfId="0" applyFont="1" applyBorder="1" applyAlignment="1">
      <alignment horizontal="left" wrapText="1"/>
    </xf>
    <xf numFmtId="0" fontId="37" fillId="24" borderId="29" xfId="0" applyFont="1" applyFill="1" applyBorder="1" applyAlignment="1">
      <alignment horizontal="center" vertical="center" wrapText="1"/>
    </xf>
    <xf numFmtId="0" fontId="37" fillId="24" borderId="44" xfId="0" applyFont="1" applyFill="1" applyBorder="1" applyAlignment="1">
      <alignment horizontal="center" vertical="center" wrapText="1"/>
    </xf>
    <xf numFmtId="0" fontId="43" fillId="19" borderId="45" xfId="0" applyFont="1" applyFill="1" applyBorder="1" applyAlignment="1">
      <alignment horizontal="center" vertical="center" wrapText="1"/>
    </xf>
    <xf numFmtId="0" fontId="43" fillId="19" borderId="46" xfId="0" applyFont="1" applyFill="1" applyBorder="1" applyAlignment="1">
      <alignment horizontal="center" vertical="center" wrapText="1"/>
    </xf>
    <xf numFmtId="10" fontId="43" fillId="19" borderId="47" xfId="21" applyNumberFormat="1" applyFont="1" applyFill="1" applyBorder="1" applyAlignment="1">
      <alignment horizontal="center" vertical="center" wrapText="1"/>
    </xf>
    <xf numFmtId="0" fontId="43" fillId="11" borderId="45" xfId="0" applyFont="1" applyFill="1" applyBorder="1" applyAlignment="1">
      <alignment horizontal="center" vertical="center" wrapText="1"/>
    </xf>
    <xf numFmtId="0" fontId="43" fillId="11" borderId="46" xfId="0" applyFont="1" applyFill="1" applyBorder="1" applyAlignment="1">
      <alignment horizontal="center" vertical="center" wrapText="1"/>
    </xf>
    <xf numFmtId="10" fontId="43" fillId="11" borderId="47" xfId="21" applyNumberFormat="1" applyFont="1" applyFill="1" applyBorder="1" applyAlignment="1">
      <alignment horizontal="center" vertical="center" wrapText="1"/>
    </xf>
    <xf numFmtId="0" fontId="43" fillId="3" borderId="45" xfId="0" applyFont="1" applyFill="1" applyBorder="1" applyAlignment="1">
      <alignment horizontal="center" vertical="center" wrapText="1"/>
    </xf>
    <xf numFmtId="0" fontId="43" fillId="25" borderId="46" xfId="0" applyFont="1" applyFill="1" applyBorder="1" applyAlignment="1">
      <alignment horizontal="center" vertical="center" wrapText="1"/>
    </xf>
    <xf numFmtId="0" fontId="43" fillId="3" borderId="48" xfId="0" applyFont="1" applyFill="1" applyBorder="1" applyAlignment="1">
      <alignment horizontal="center" vertical="center" wrapText="1"/>
    </xf>
    <xf numFmtId="10" fontId="43" fillId="25" borderId="47" xfId="21" applyNumberFormat="1" applyFont="1" applyFill="1" applyBorder="1" applyAlignment="1">
      <alignment horizontal="center" vertical="center" wrapText="1"/>
    </xf>
    <xf numFmtId="0" fontId="42" fillId="0" borderId="38" xfId="0" applyFont="1" applyFill="1" applyBorder="1" applyAlignment="1">
      <alignment horizontal="left" vertical="center" wrapText="1"/>
    </xf>
    <xf numFmtId="0" fontId="42" fillId="0" borderId="38" xfId="0" applyFont="1" applyFill="1" applyBorder="1" applyAlignment="1">
      <alignment horizontal="center" vertical="center" wrapText="1"/>
    </xf>
    <xf numFmtId="0" fontId="41" fillId="0" borderId="38" xfId="0" applyFont="1" applyFill="1" applyBorder="1" applyAlignment="1">
      <alignment horizontal="left" vertical="center" wrapText="1"/>
    </xf>
    <xf numFmtId="0" fontId="41" fillId="0" borderId="38" xfId="0" applyFont="1" applyFill="1" applyBorder="1" applyAlignment="1">
      <alignment vertical="center"/>
    </xf>
    <xf numFmtId="0" fontId="41" fillId="0" borderId="38" xfId="0" applyFont="1" applyFill="1" applyBorder="1" applyAlignment="1">
      <alignment horizontal="center" vertical="center"/>
    </xf>
    <xf numFmtId="2" fontId="0" fillId="10" borderId="38" xfId="0" applyNumberFormat="1" applyFill="1" applyBorder="1" applyAlignment="1">
      <alignment horizontal="center" vertical="center"/>
    </xf>
    <xf numFmtId="0" fontId="0" fillId="10" borderId="38" xfId="0" applyFill="1" applyBorder="1" applyAlignment="1">
      <alignment horizontal="center" vertical="center"/>
    </xf>
    <xf numFmtId="10" fontId="2" fillId="10" borderId="38" xfId="21" applyNumberFormat="1" applyFill="1" applyBorder="1" applyAlignment="1">
      <alignment horizontal="center" vertical="center"/>
    </xf>
    <xf numFmtId="0" fontId="0" fillId="26" borderId="38" xfId="0" applyFill="1" applyBorder="1" applyAlignment="1">
      <alignment horizontal="center" vertical="center"/>
    </xf>
    <xf numFmtId="10" fontId="2" fillId="26" borderId="38" xfId="21" applyNumberFormat="1" applyFill="1" applyBorder="1" applyAlignment="1">
      <alignment horizontal="center" vertical="center"/>
    </xf>
    <xf numFmtId="2" fontId="0" fillId="23" borderId="38" xfId="0" applyNumberFormat="1" applyFill="1" applyBorder="1" applyAlignment="1">
      <alignment horizontal="center" vertical="center"/>
    </xf>
    <xf numFmtId="0" fontId="0" fillId="23" borderId="38" xfId="0" applyFill="1" applyBorder="1" applyAlignment="1">
      <alignment horizontal="center" vertical="center"/>
    </xf>
    <xf numFmtId="10" fontId="2" fillId="23" borderId="38" xfId="21" applyNumberFormat="1" applyFill="1" applyBorder="1" applyAlignment="1">
      <alignment horizontal="center" vertical="center"/>
    </xf>
    <xf numFmtId="2" fontId="0" fillId="10" borderId="39" xfId="0" applyNumberFormat="1" applyFill="1" applyBorder="1" applyAlignment="1">
      <alignment horizontal="center" vertical="center"/>
    </xf>
    <xf numFmtId="10" fontId="2" fillId="10" borderId="39" xfId="21" applyNumberFormat="1" applyFill="1" applyBorder="1" applyAlignment="1">
      <alignment horizontal="center" vertical="center"/>
    </xf>
    <xf numFmtId="10" fontId="2" fillId="26" borderId="39" xfId="21" applyNumberFormat="1" applyFill="1" applyBorder="1" applyAlignment="1">
      <alignment horizontal="center" vertical="center"/>
    </xf>
    <xf numFmtId="2" fontId="0" fillId="23" borderId="39" xfId="0" applyNumberFormat="1" applyFill="1" applyBorder="1" applyAlignment="1">
      <alignment horizontal="center" vertical="center"/>
    </xf>
    <xf numFmtId="10" fontId="2" fillId="23" borderId="39" xfId="21" applyNumberFormat="1" applyFill="1" applyBorder="1" applyAlignment="1">
      <alignment horizontal="center" vertical="center"/>
    </xf>
    <xf numFmtId="2" fontId="0" fillId="26" borderId="39" xfId="0" applyNumberFormat="1" applyFill="1" applyBorder="1" applyAlignment="1">
      <alignment horizontal="center" vertical="center"/>
    </xf>
    <xf numFmtId="0" fontId="0" fillId="0" borderId="39" xfId="0" applyBorder="1" applyAlignment="1">
      <alignment vertical="center"/>
    </xf>
    <xf numFmtId="2" fontId="0" fillId="0" borderId="39" xfId="0" applyNumberFormat="1" applyBorder="1" applyAlignment="1">
      <alignment vertical="center"/>
    </xf>
    <xf numFmtId="0" fontId="42" fillId="0" borderId="39" xfId="0" applyFont="1" applyFill="1" applyBorder="1" applyAlignment="1">
      <alignment horizontal="left" vertical="center"/>
    </xf>
    <xf numFmtId="0" fontId="42" fillId="30" borderId="39" xfId="0" applyFont="1" applyFill="1" applyBorder="1" applyAlignment="1">
      <alignment horizontal="center" vertical="center" wrapText="1"/>
    </xf>
    <xf numFmtId="0" fontId="42" fillId="14" borderId="39" xfId="0" applyFont="1" applyFill="1" applyBorder="1" applyAlignment="1">
      <alignment horizontal="center" vertical="center"/>
    </xf>
    <xf numFmtId="0" fontId="45" fillId="0" borderId="39" xfId="0" applyFont="1" applyBorder="1" applyAlignment="1">
      <alignment wrapText="1"/>
    </xf>
    <xf numFmtId="0" fontId="45" fillId="0" borderId="39" xfId="0" applyFont="1" applyBorder="1" applyAlignment="1">
      <alignment vertical="center"/>
    </xf>
    <xf numFmtId="0" fontId="45" fillId="0" borderId="39" xfId="0" applyFont="1" applyBorder="1" applyAlignment="1">
      <alignment horizontal="center" vertical="center" wrapText="1"/>
    </xf>
    <xf numFmtId="9" fontId="0" fillId="0" borderId="0" xfId="21" applyNumberFormat="1" applyFont="1" applyAlignment="1">
      <alignment horizontal="center" vertical="center"/>
    </xf>
    <xf numFmtId="9" fontId="0" fillId="0" borderId="30" xfId="21" applyNumberFormat="1" applyFont="1" applyBorder="1" applyAlignment="1">
      <alignment horizontal="center" vertical="center" wrapText="1"/>
    </xf>
    <xf numFmtId="9" fontId="0" fillId="0" borderId="0" xfId="21" applyNumberFormat="1" applyFont="1" applyAlignment="1">
      <alignment horizontal="center" vertical="center" wrapText="1"/>
    </xf>
    <xf numFmtId="171" fontId="31" fillId="0" borderId="0" xfId="0" applyNumberFormat="1" applyFont="1" applyAlignment="1">
      <alignment vertical="center"/>
    </xf>
    <xf numFmtId="0" fontId="0" fillId="0" borderId="0" xfId="0" applyNumberFormat="1" applyAlignment="1">
      <alignment vertical="center"/>
    </xf>
    <xf numFmtId="42" fontId="0" fillId="0" borderId="0" xfId="21" applyNumberFormat="1" applyFont="1" applyAlignment="1">
      <alignment vertical="center"/>
    </xf>
    <xf numFmtId="176" fontId="0" fillId="0" borderId="0" xfId="21" applyNumberFormat="1" applyFont="1" applyAlignment="1">
      <alignment vertical="center"/>
    </xf>
    <xf numFmtId="176" fontId="0" fillId="0" borderId="0" xfId="21" applyNumberFormat="1" applyFont="1" applyAlignment="1">
      <alignment horizontal="center" vertical="center"/>
    </xf>
    <xf numFmtId="176" fontId="31" fillId="0" borderId="0" xfId="21" applyNumberFormat="1" applyFont="1" applyAlignment="1">
      <alignment vertical="center"/>
    </xf>
    <xf numFmtId="9" fontId="31" fillId="0" borderId="0" xfId="21" applyFont="1" applyAlignment="1">
      <alignment horizontal="center" vertical="center"/>
    </xf>
    <xf numFmtId="0" fontId="47" fillId="33" borderId="38" xfId="24" applyFont="1" applyFill="1" applyBorder="1" applyAlignment="1">
      <alignment horizontal="center" vertical="center"/>
    </xf>
    <xf numFmtId="0" fontId="47" fillId="33" borderId="38" xfId="24" applyFont="1" applyFill="1" applyBorder="1" applyAlignment="1">
      <alignment horizontal="center" vertical="center" wrapText="1"/>
    </xf>
    <xf numFmtId="15" fontId="47" fillId="33" borderId="38" xfId="24" applyNumberFormat="1" applyFont="1" applyFill="1" applyBorder="1" applyAlignment="1">
      <alignment horizontal="center" vertical="center"/>
    </xf>
    <xf numFmtId="0" fontId="47" fillId="34" borderId="38" xfId="0" applyFont="1" applyFill="1" applyBorder="1" applyAlignment="1">
      <alignment horizontal="center" vertical="center"/>
    </xf>
    <xf numFmtId="0" fontId="0" fillId="0" borderId="39" xfId="0" applyBorder="1" applyAlignment="1">
      <alignment horizontal="center" vertical="center" wrapText="1"/>
    </xf>
    <xf numFmtId="0" fontId="36" fillId="32" borderId="39" xfId="0" applyFont="1" applyFill="1" applyBorder="1" applyAlignment="1">
      <alignment horizontal="left" vertical="center" wrapText="1"/>
    </xf>
    <xf numFmtId="0" fontId="36" fillId="32" borderId="39" xfId="0" applyFont="1" applyFill="1" applyBorder="1" applyAlignment="1">
      <alignment horizontal="center" vertical="center"/>
    </xf>
    <xf numFmtId="172" fontId="48" fillId="0" borderId="39" xfId="0" applyNumberFormat="1" applyFont="1" applyBorder="1" applyAlignment="1">
      <alignment horizontal="center" vertical="center"/>
    </xf>
    <xf numFmtId="172" fontId="48" fillId="0" borderId="39" xfId="0" applyNumberFormat="1" applyFont="1" applyBorder="1"/>
    <xf numFmtId="0" fontId="48" fillId="32" borderId="39" xfId="0" applyFont="1" applyFill="1" applyBorder="1" applyAlignment="1">
      <alignment horizontal="left" vertical="center"/>
    </xf>
    <xf numFmtId="0" fontId="48" fillId="32" borderId="39" xfId="0" applyFont="1" applyFill="1" applyBorder="1" applyAlignment="1">
      <alignment horizontal="center" vertical="center"/>
    </xf>
    <xf numFmtId="172" fontId="48" fillId="32" borderId="39" xfId="23" applyNumberFormat="1" applyFont="1" applyFill="1" applyBorder="1" applyAlignment="1">
      <alignment horizontal="center" vertical="center"/>
    </xf>
    <xf numFmtId="0" fontId="48" fillId="32" borderId="39" xfId="0" applyFont="1" applyFill="1" applyBorder="1" applyAlignment="1">
      <alignment horizontal="left" vertical="center" wrapText="1"/>
    </xf>
    <xf numFmtId="172" fontId="48" fillId="0" borderId="39" xfId="20" applyNumberFormat="1" applyFont="1" applyBorder="1" applyAlignment="1">
      <alignment horizontal="center" vertical="center"/>
    </xf>
    <xf numFmtId="172" fontId="48" fillId="32" borderId="39" xfId="0" applyNumberFormat="1" applyFont="1" applyFill="1" applyBorder="1" applyAlignment="1">
      <alignment horizontal="center" vertical="center"/>
    </xf>
    <xf numFmtId="0" fontId="48" fillId="0" borderId="39" xfId="0" applyFont="1" applyBorder="1" applyAlignment="1">
      <alignment wrapText="1"/>
    </xf>
    <xf numFmtId="0" fontId="48" fillId="0" borderId="39" xfId="0" applyFont="1" applyBorder="1" applyAlignment="1">
      <alignment horizontal="center" vertical="center"/>
    </xf>
    <xf numFmtId="172" fontId="48" fillId="32" borderId="39" xfId="23" applyNumberFormat="1" applyFont="1" applyFill="1" applyBorder="1"/>
    <xf numFmtId="0" fontId="48" fillId="0" borderId="39" xfId="0" applyFont="1" applyFill="1" applyBorder="1" applyAlignment="1">
      <alignment horizontal="center" vertical="center"/>
    </xf>
    <xf numFmtId="0" fontId="36" fillId="32" borderId="39" xfId="0" applyFont="1" applyFill="1" applyBorder="1" applyAlignment="1">
      <alignment horizontal="left" vertical="center"/>
    </xf>
    <xf numFmtId="171" fontId="48" fillId="0" borderId="39" xfId="0" applyNumberFormat="1" applyFont="1" applyBorder="1" applyAlignment="1">
      <alignment horizontal="center" vertical="center"/>
    </xf>
    <xf numFmtId="0" fontId="48" fillId="32" borderId="39" xfId="0" applyFont="1" applyFill="1" applyBorder="1" applyAlignment="1">
      <alignment wrapText="1"/>
    </xf>
    <xf numFmtId="0" fontId="48" fillId="32" borderId="39" xfId="0" applyFont="1" applyFill="1" applyBorder="1" applyAlignment="1">
      <alignment vertical="center" wrapText="1"/>
    </xf>
    <xf numFmtId="0" fontId="48" fillId="0" borderId="39" xfId="0" applyFont="1" applyFill="1" applyBorder="1" applyAlignment="1">
      <alignment horizontal="left" vertical="center" wrapText="1"/>
    </xf>
    <xf numFmtId="172" fontId="48" fillId="32" borderId="39" xfId="0" applyNumberFormat="1" applyFont="1" applyFill="1" applyBorder="1"/>
    <xf numFmtId="0" fontId="48" fillId="32" borderId="39" xfId="0" applyFont="1" applyFill="1" applyBorder="1"/>
    <xf numFmtId="172" fontId="48" fillId="0" borderId="39" xfId="20" applyNumberFormat="1" applyFont="1" applyBorder="1" applyAlignment="1">
      <alignment horizontal="right" vertical="top"/>
    </xf>
    <xf numFmtId="0" fontId="48" fillId="0" borderId="39" xfId="0" applyFont="1" applyFill="1" applyBorder="1" applyAlignment="1">
      <alignment horizontal="left" vertical="center"/>
    </xf>
    <xf numFmtId="0" fontId="48" fillId="32" borderId="39" xfId="0" applyFont="1" applyFill="1" applyBorder="1" applyAlignment="1">
      <alignment vertical="center"/>
    </xf>
    <xf numFmtId="172" fontId="48" fillId="0" borderId="39" xfId="0" applyNumberFormat="1" applyFont="1" applyBorder="1" applyAlignment="1">
      <alignment vertical="center"/>
    </xf>
    <xf numFmtId="0" fontId="48" fillId="0" borderId="39" xfId="0" applyFont="1" applyBorder="1" applyAlignment="1">
      <alignment vertical="center" wrapText="1"/>
    </xf>
    <xf numFmtId="0" fontId="48" fillId="0" borderId="39" xfId="0" applyFont="1" applyBorder="1" applyAlignment="1">
      <alignment vertical="center"/>
    </xf>
    <xf numFmtId="172" fontId="48" fillId="0" borderId="39" xfId="23" applyNumberFormat="1" applyFont="1" applyBorder="1" applyAlignment="1">
      <alignment vertical="center" wrapText="1"/>
    </xf>
    <xf numFmtId="172" fontId="48" fillId="0" borderId="39" xfId="23" applyNumberFormat="1" applyFont="1" applyBorder="1" applyAlignment="1">
      <alignment horizontal="right" vertical="center"/>
    </xf>
    <xf numFmtId="172" fontId="48" fillId="32" borderId="39" xfId="23" applyNumberFormat="1" applyFont="1" applyFill="1" applyBorder="1" applyAlignment="1">
      <alignment vertical="center"/>
    </xf>
    <xf numFmtId="172" fontId="48" fillId="0" borderId="39" xfId="23" applyNumberFormat="1" applyFont="1" applyBorder="1" applyAlignment="1">
      <alignment horizontal="right" vertical="top"/>
    </xf>
    <xf numFmtId="0" fontId="48" fillId="0" borderId="39" xfId="0" applyFont="1" applyBorder="1" applyAlignment="1">
      <alignment horizontal="center" vertical="center" wrapText="1"/>
    </xf>
    <xf numFmtId="0" fontId="43" fillId="32" borderId="39" xfId="0" applyFont="1" applyFill="1" applyBorder="1" applyAlignment="1">
      <alignment horizontal="center" vertical="center"/>
    </xf>
    <xf numFmtId="0" fontId="43" fillId="0" borderId="39" xfId="0" applyFont="1" applyBorder="1" applyAlignment="1">
      <alignment horizontal="center" vertical="center"/>
    </xf>
    <xf numFmtId="0" fontId="36" fillId="32" borderId="39" xfId="0" applyFont="1" applyFill="1" applyBorder="1" applyAlignment="1">
      <alignment horizontal="center" vertical="center" wrapText="1"/>
    </xf>
    <xf numFmtId="0" fontId="48" fillId="32" borderId="39" xfId="0" applyFont="1" applyFill="1" applyBorder="1" applyAlignment="1">
      <alignment horizontal="center" vertical="center" wrapText="1"/>
    </xf>
    <xf numFmtId="0" fontId="48" fillId="0" borderId="39" xfId="0" applyFont="1" applyBorder="1" applyAlignment="1">
      <alignment horizontal="center" wrapText="1"/>
    </xf>
    <xf numFmtId="0" fontId="48" fillId="32" borderId="39" xfId="0" applyFont="1" applyFill="1" applyBorder="1" applyAlignment="1">
      <alignment horizontal="center" wrapText="1"/>
    </xf>
    <xf numFmtId="172" fontId="43" fillId="0" borderId="39" xfId="0" applyNumberFormat="1" applyFont="1" applyBorder="1" applyAlignment="1">
      <alignment horizontal="center" vertical="center" wrapText="1"/>
    </xf>
    <xf numFmtId="0" fontId="43" fillId="0" borderId="39" xfId="0" applyFont="1" applyFill="1" applyBorder="1" applyAlignment="1">
      <alignment horizontal="center" vertical="center" wrapText="1"/>
    </xf>
    <xf numFmtId="0" fontId="43" fillId="32" borderId="39" xfId="0" applyFont="1" applyFill="1" applyBorder="1" applyAlignment="1">
      <alignment horizontal="center" vertical="center" wrapText="1"/>
    </xf>
    <xf numFmtId="9" fontId="0" fillId="0" borderId="30" xfId="0" quotePrefix="1" applyNumberFormat="1" applyFill="1" applyBorder="1" applyAlignment="1">
      <alignment horizontal="center" vertical="center"/>
    </xf>
    <xf numFmtId="0" fontId="48" fillId="0" borderId="39" xfId="24" applyFont="1" applyBorder="1" applyAlignment="1">
      <alignment horizontal="center" vertical="center" wrapText="1"/>
    </xf>
    <xf numFmtId="0" fontId="48" fillId="32" borderId="39" xfId="24" applyFont="1" applyFill="1" applyBorder="1" applyAlignment="1">
      <alignment horizontal="center" vertical="center" wrapText="1"/>
    </xf>
    <xf numFmtId="10" fontId="0" fillId="0" borderId="0" xfId="0" applyNumberFormat="1" applyAlignment="1">
      <alignment horizontal="center" vertical="center"/>
    </xf>
    <xf numFmtId="0" fontId="0" fillId="0" borderId="0" xfId="0" applyAlignment="1">
      <alignment horizontal="center" vertical="center"/>
    </xf>
    <xf numFmtId="0" fontId="0" fillId="0" borderId="30" xfId="0" applyBorder="1" applyAlignment="1">
      <alignment horizontal="center" vertical="center" wrapText="1"/>
    </xf>
    <xf numFmtId="0" fontId="0" fillId="0" borderId="0" xfId="0" applyAlignment="1">
      <alignment horizontal="center" vertical="center" wrapText="1"/>
    </xf>
    <xf numFmtId="171" fontId="29" fillId="0" borderId="34" xfId="18" applyNumberFormat="1" applyFont="1" applyFill="1" applyBorder="1" applyAlignment="1">
      <alignment horizontal="center" vertical="center"/>
    </xf>
    <xf numFmtId="0" fontId="0" fillId="0" borderId="39" xfId="0" quotePrefix="1" applyFill="1" applyBorder="1" applyAlignment="1">
      <alignment horizontal="center" vertical="center"/>
    </xf>
    <xf numFmtId="0" fontId="0" fillId="0" borderId="39" xfId="0" applyFill="1" applyBorder="1" applyAlignment="1">
      <alignment vertical="center"/>
    </xf>
    <xf numFmtId="170" fontId="0" fillId="0" borderId="39" xfId="18" applyNumberFormat="1" applyFont="1" applyFill="1" applyBorder="1" applyAlignment="1">
      <alignment vertical="center"/>
    </xf>
    <xf numFmtId="171" fontId="0" fillId="0" borderId="39" xfId="18" applyNumberFormat="1" applyFont="1" applyFill="1" applyBorder="1" applyAlignment="1">
      <alignment vertical="center"/>
    </xf>
    <xf numFmtId="165" fontId="0" fillId="0" borderId="39" xfId="18" applyFont="1" applyFill="1" applyBorder="1" applyAlignment="1">
      <alignment vertical="center"/>
    </xf>
    <xf numFmtId="0" fontId="0" fillId="0" borderId="38" xfId="0" quotePrefix="1" applyBorder="1" applyAlignment="1">
      <alignment horizontal="left" vertical="center"/>
    </xf>
    <xf numFmtId="0" fontId="0" fillId="0" borderId="39" xfId="0" quotePrefix="1" applyBorder="1" applyAlignment="1">
      <alignment horizontal="center" vertical="center"/>
    </xf>
    <xf numFmtId="0" fontId="0" fillId="0" borderId="39" xfId="0" quotePrefix="1" applyBorder="1" applyAlignment="1">
      <alignment horizontal="left" vertical="center" wrapText="1"/>
    </xf>
    <xf numFmtId="0" fontId="0" fillId="0" borderId="39" xfId="0" quotePrefix="1" applyBorder="1" applyAlignment="1">
      <alignment horizontal="left" vertical="center"/>
    </xf>
    <xf numFmtId="0" fontId="0" fillId="0" borderId="40" xfId="0" applyBorder="1" applyAlignment="1">
      <alignment horizontal="left" vertical="center"/>
    </xf>
    <xf numFmtId="0" fontId="0" fillId="0" borderId="38" xfId="0" quotePrefix="1" applyBorder="1" applyAlignment="1">
      <alignment horizontal="center" vertical="center"/>
    </xf>
    <xf numFmtId="0" fontId="0" fillId="0" borderId="40" xfId="0" applyBorder="1" applyAlignment="1">
      <alignment horizontal="center" vertical="center"/>
    </xf>
    <xf numFmtId="0" fontId="0" fillId="0" borderId="38" xfId="0" applyBorder="1" applyAlignment="1">
      <alignment horizontal="center" vertical="center"/>
    </xf>
    <xf numFmtId="0" fontId="0" fillId="0" borderId="40" xfId="0" applyBorder="1" applyAlignment="1">
      <alignment vertical="center"/>
    </xf>
    <xf numFmtId="0" fontId="0" fillId="0" borderId="38" xfId="0" applyBorder="1" applyAlignment="1">
      <alignment vertical="center"/>
    </xf>
    <xf numFmtId="0" fontId="0" fillId="0" borderId="0" xfId="0" applyFill="1" applyAlignment="1">
      <alignment vertical="center"/>
    </xf>
    <xf numFmtId="0" fontId="0" fillId="0" borderId="49" xfId="0" quotePrefix="1" applyBorder="1" applyAlignment="1">
      <alignment horizontal="center" vertical="center"/>
    </xf>
    <xf numFmtId="0" fontId="0" fillId="0" borderId="49" xfId="0" applyBorder="1" applyAlignment="1">
      <alignment vertical="center"/>
    </xf>
    <xf numFmtId="170" fontId="0" fillId="0" borderId="49" xfId="18" applyNumberFormat="1" applyFont="1" applyFill="1" applyBorder="1" applyAlignment="1">
      <alignment vertical="center"/>
    </xf>
    <xf numFmtId="171" fontId="0" fillId="0" borderId="49" xfId="18" applyNumberFormat="1" applyFont="1" applyFill="1" applyBorder="1" applyAlignment="1">
      <alignment vertical="center"/>
    </xf>
    <xf numFmtId="165" fontId="0" fillId="0" borderId="49" xfId="18" applyFont="1" applyFill="1" applyBorder="1" applyAlignment="1">
      <alignment vertical="center"/>
    </xf>
    <xf numFmtId="171" fontId="0" fillId="0" borderId="38" xfId="18" applyNumberFormat="1" applyFont="1" applyFill="1" applyBorder="1" applyAlignment="1">
      <alignment vertical="center"/>
    </xf>
    <xf numFmtId="165" fontId="0" fillId="0" borderId="38" xfId="18" applyFont="1" applyFill="1" applyBorder="1" applyAlignment="1">
      <alignment vertical="center"/>
    </xf>
    <xf numFmtId="170" fontId="0" fillId="0" borderId="40" xfId="18" applyNumberFormat="1" applyFont="1" applyFill="1" applyBorder="1" applyAlignment="1">
      <alignment vertical="center"/>
    </xf>
    <xf numFmtId="171" fontId="0" fillId="3" borderId="40" xfId="18" applyNumberFormat="1" applyFont="1" applyFill="1" applyBorder="1" applyAlignment="1">
      <alignment vertical="center"/>
    </xf>
    <xf numFmtId="165" fontId="0" fillId="0" borderId="40" xfId="18" applyFont="1" applyFill="1" applyBorder="1" applyAlignment="1">
      <alignment vertical="center"/>
    </xf>
    <xf numFmtId="171" fontId="0" fillId="0" borderId="40" xfId="18" applyNumberFormat="1" applyFont="1" applyFill="1" applyBorder="1" applyAlignment="1">
      <alignment vertical="center"/>
    </xf>
    <xf numFmtId="0" fontId="0" fillId="3" borderId="38" xfId="0" applyFill="1" applyBorder="1" applyAlignment="1">
      <alignment vertical="center"/>
    </xf>
    <xf numFmtId="170" fontId="0" fillId="0" borderId="38" xfId="18" applyNumberFormat="1" applyFont="1" applyFill="1" applyBorder="1" applyAlignment="1">
      <alignment vertical="center"/>
    </xf>
    <xf numFmtId="0" fontId="0" fillId="3" borderId="39" xfId="0" applyFill="1" applyBorder="1" applyAlignment="1">
      <alignment vertical="center"/>
    </xf>
    <xf numFmtId="170" fontId="0" fillId="0" borderId="0" xfId="18" applyNumberFormat="1" applyFont="1" applyFill="1" applyAlignment="1">
      <alignment vertical="center"/>
    </xf>
    <xf numFmtId="171" fontId="0" fillId="0" borderId="0" xfId="18" applyNumberFormat="1" applyFont="1" applyFill="1" applyAlignment="1">
      <alignment vertical="center"/>
    </xf>
    <xf numFmtId="165" fontId="0" fillId="0" borderId="0" xfId="18" applyFont="1" applyFill="1" applyAlignment="1">
      <alignment vertical="center"/>
    </xf>
    <xf numFmtId="170" fontId="26" fillId="0" borderId="34" xfId="18" applyNumberFormat="1" applyFont="1" applyFill="1" applyBorder="1" applyAlignment="1">
      <alignment horizontal="center" vertical="center"/>
    </xf>
    <xf numFmtId="171" fontId="26" fillId="3" borderId="34" xfId="18" applyNumberFormat="1" applyFont="1" applyFill="1" applyBorder="1" applyAlignment="1">
      <alignment vertical="center"/>
    </xf>
    <xf numFmtId="171" fontId="26" fillId="0" borderId="34" xfId="18" applyNumberFormat="1" applyFont="1" applyFill="1" applyBorder="1" applyAlignment="1">
      <alignment horizontal="center" vertical="center"/>
    </xf>
    <xf numFmtId="0" fontId="0" fillId="0" borderId="39" xfId="0" quotePrefix="1" applyBorder="1" applyAlignment="1">
      <alignment horizontal="center" vertical="center" wrapText="1"/>
    </xf>
    <xf numFmtId="0" fontId="0" fillId="0" borderId="38" xfId="0" quotePrefix="1" applyBorder="1" applyAlignment="1">
      <alignment horizontal="center" vertical="center" wrapText="1"/>
    </xf>
    <xf numFmtId="0" fontId="0" fillId="0" borderId="40" xfId="0" applyBorder="1" applyAlignment="1">
      <alignment horizontal="center" vertical="center" wrapText="1"/>
    </xf>
    <xf numFmtId="0" fontId="0" fillId="0" borderId="38" xfId="0" applyBorder="1" applyAlignment="1">
      <alignment horizontal="center" vertical="center" wrapText="1"/>
    </xf>
    <xf numFmtId="0" fontId="26" fillId="0" borderId="37" xfId="0" applyFont="1" applyFill="1" applyBorder="1" applyAlignment="1">
      <alignment horizontal="center" vertical="center"/>
    </xf>
    <xf numFmtId="170" fontId="26" fillId="0" borderId="37" xfId="18" applyNumberFormat="1" applyFont="1" applyFill="1" applyBorder="1" applyAlignment="1">
      <alignment horizontal="center" vertical="center"/>
    </xf>
    <xf numFmtId="171" fontId="26" fillId="0" borderId="37" xfId="18" applyNumberFormat="1" applyFont="1" applyFill="1" applyBorder="1" applyAlignment="1">
      <alignment horizontal="center" vertical="center" wrapText="1"/>
    </xf>
    <xf numFmtId="165" fontId="26" fillId="0" borderId="37" xfId="18" applyFont="1" applyFill="1" applyBorder="1" applyAlignment="1">
      <alignment horizontal="center" vertical="center"/>
    </xf>
    <xf numFmtId="0" fontId="40" fillId="8" borderId="50" xfId="0" applyFont="1" applyFill="1" applyBorder="1" applyAlignment="1">
      <alignment horizontal="center" vertical="center"/>
    </xf>
    <xf numFmtId="170" fontId="40" fillId="8" borderId="50" xfId="18" applyNumberFormat="1" applyFont="1" applyFill="1" applyBorder="1" applyAlignment="1">
      <alignment horizontal="center" vertical="center"/>
    </xf>
    <xf numFmtId="171" fontId="40" fillId="8" borderId="50" xfId="18" applyNumberFormat="1" applyFont="1" applyFill="1" applyBorder="1" applyAlignment="1">
      <alignment horizontal="center" vertical="center" wrapText="1"/>
    </xf>
    <xf numFmtId="165" fontId="40" fillId="8" borderId="50" xfId="18" applyFont="1" applyFill="1" applyBorder="1" applyAlignment="1">
      <alignment horizontal="center" vertical="center"/>
    </xf>
    <xf numFmtId="0" fontId="26" fillId="11" borderId="49" xfId="0" applyFont="1" applyFill="1" applyBorder="1" applyAlignment="1">
      <alignment horizontal="center" vertical="center"/>
    </xf>
    <xf numFmtId="0" fontId="26" fillId="0" borderId="39" xfId="0" applyFont="1" applyFill="1" applyBorder="1" applyAlignment="1">
      <alignment horizontal="center" vertical="center"/>
    </xf>
    <xf numFmtId="0" fontId="26" fillId="11" borderId="39" xfId="0" applyFont="1" applyFill="1" applyBorder="1" applyAlignment="1">
      <alignment horizontal="center" vertical="center"/>
    </xf>
    <xf numFmtId="0" fontId="26" fillId="12" borderId="39" xfId="0" applyFont="1" applyFill="1" applyBorder="1" applyAlignment="1">
      <alignment horizontal="center" vertical="center"/>
    </xf>
    <xf numFmtId="0" fontId="26" fillId="3" borderId="39" xfId="0" applyFont="1" applyFill="1" applyBorder="1" applyAlignment="1">
      <alignment horizontal="center" vertical="center"/>
    </xf>
    <xf numFmtId="0" fontId="26" fillId="13" borderId="39" xfId="0" applyFont="1" applyFill="1" applyBorder="1" applyAlignment="1">
      <alignment horizontal="center" vertical="center"/>
    </xf>
    <xf numFmtId="0" fontId="26" fillId="14" borderId="39" xfId="0" applyFont="1" applyFill="1" applyBorder="1" applyAlignment="1">
      <alignment horizontal="center" vertical="center"/>
    </xf>
    <xf numFmtId="0" fontId="26" fillId="0" borderId="40" xfId="0" applyFont="1" applyBorder="1" applyAlignment="1">
      <alignment horizontal="center" vertical="center"/>
    </xf>
    <xf numFmtId="0" fontId="26" fillId="11" borderId="38" xfId="0" applyFont="1" applyFill="1" applyBorder="1" applyAlignment="1">
      <alignment horizontal="center" vertical="center"/>
    </xf>
    <xf numFmtId="0" fontId="26" fillId="15" borderId="39" xfId="0" applyFont="1" applyFill="1" applyBorder="1" applyAlignment="1">
      <alignment horizontal="center" vertical="center"/>
    </xf>
    <xf numFmtId="0" fontId="26" fillId="12" borderId="38" xfId="0" applyFont="1" applyFill="1" applyBorder="1" applyAlignment="1">
      <alignment horizontal="center" vertical="center"/>
    </xf>
    <xf numFmtId="0" fontId="26" fillId="0" borderId="0" xfId="0" applyFont="1" applyAlignment="1">
      <alignment horizontal="center" vertical="center"/>
    </xf>
    <xf numFmtId="0" fontId="26" fillId="0" borderId="37" xfId="0" applyFont="1" applyFill="1" applyBorder="1" applyAlignment="1">
      <alignment horizontal="center" vertical="center" wrapText="1"/>
    </xf>
    <xf numFmtId="171" fontId="26" fillId="0" borderId="37" xfId="18" applyNumberFormat="1" applyFont="1" applyFill="1" applyBorder="1" applyAlignment="1">
      <alignment horizontal="center" vertical="center"/>
    </xf>
    <xf numFmtId="0" fontId="40" fillId="8" borderId="50" xfId="0" applyFont="1" applyFill="1" applyBorder="1" applyAlignment="1">
      <alignment horizontal="center" vertical="center" wrapText="1"/>
    </xf>
    <xf numFmtId="171" fontId="40" fillId="8" borderId="50" xfId="18" applyNumberFormat="1" applyFont="1" applyFill="1" applyBorder="1" applyAlignment="1">
      <alignment horizontal="center" vertical="center"/>
    </xf>
    <xf numFmtId="10" fontId="0" fillId="0" borderId="30" xfId="0" quotePrefix="1" applyNumberFormat="1" applyFill="1" applyBorder="1" applyAlignment="1">
      <alignment horizontal="center" vertical="center" wrapText="1"/>
    </xf>
    <xf numFmtId="0" fontId="0" fillId="0" borderId="30" xfId="0" quotePrefix="1" applyFill="1" applyBorder="1" applyAlignment="1">
      <alignment vertical="center" wrapText="1"/>
    </xf>
    <xf numFmtId="14" fontId="0" fillId="0" borderId="39" xfId="18" quotePrefix="1" applyNumberFormat="1" applyFont="1" applyFill="1" applyBorder="1" applyAlignment="1">
      <alignment vertical="center"/>
    </xf>
    <xf numFmtId="16" fontId="0" fillId="0" borderId="30" xfId="0" applyNumberFormat="1" applyBorder="1" applyAlignment="1">
      <alignment horizontal="left" vertical="center" wrapText="1"/>
    </xf>
    <xf numFmtId="0" fontId="26" fillId="0" borderId="0" xfId="0" applyFont="1" applyAlignment="1"/>
    <xf numFmtId="9" fontId="0" fillId="0" borderId="30" xfId="0" applyNumberFormat="1" applyFill="1" applyBorder="1" applyAlignment="1">
      <alignment horizontal="center" vertical="center" wrapText="1"/>
    </xf>
    <xf numFmtId="164" fontId="0" fillId="0" borderId="0" xfId="22" applyFont="1" applyAlignment="1">
      <alignment vertical="center"/>
    </xf>
    <xf numFmtId="0" fontId="23" fillId="0" borderId="0" xfId="0" applyFont="1" applyAlignment="1">
      <alignment vertical="center"/>
    </xf>
    <xf numFmtId="10" fontId="0" fillId="0" borderId="0" xfId="21" applyNumberFormat="1" applyFont="1" applyAlignment="1">
      <alignment vertical="center"/>
    </xf>
    <xf numFmtId="0" fontId="0" fillId="0" borderId="30" xfId="0" applyBorder="1" applyAlignment="1">
      <alignment horizontal="center" vertical="center"/>
    </xf>
    <xf numFmtId="0" fontId="0" fillId="0" borderId="30" xfId="0" applyBorder="1" applyAlignment="1">
      <alignment horizontal="center" vertical="center" wrapText="1"/>
    </xf>
    <xf numFmtId="0" fontId="0" fillId="0" borderId="30" xfId="0" applyBorder="1" applyAlignment="1">
      <alignment horizontal="center" vertical="center"/>
    </xf>
    <xf numFmtId="0" fontId="0" fillId="0" borderId="30" xfId="0" applyFill="1" applyBorder="1" applyAlignment="1">
      <alignment vertical="center" wrapText="1"/>
    </xf>
    <xf numFmtId="0" fontId="0" fillId="0" borderId="30" xfId="0"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9" fontId="0" fillId="0" borderId="0" xfId="21" applyFont="1" applyAlignment="1">
      <alignment horizontal="center" vertical="center"/>
    </xf>
    <xf numFmtId="0" fontId="9" fillId="7" borderId="21" xfId="1" applyFont="1" applyFill="1" applyBorder="1" applyAlignment="1">
      <alignment horizontal="center" vertical="center" wrapText="1"/>
    </xf>
    <xf numFmtId="0" fontId="9" fillId="7" borderId="22" xfId="1" applyFont="1" applyFill="1" applyBorder="1" applyAlignment="1">
      <alignment horizontal="center" vertical="center" wrapText="1"/>
    </xf>
    <xf numFmtId="0" fontId="10" fillId="7" borderId="29" xfId="2" applyFont="1" applyFill="1" applyBorder="1" applyAlignment="1">
      <alignment horizontal="center" vertical="center" wrapText="1" readingOrder="1"/>
    </xf>
    <xf numFmtId="0" fontId="10" fillId="7" borderId="31" xfId="2" applyFont="1" applyFill="1" applyBorder="1" applyAlignment="1">
      <alignment horizontal="center" vertical="center" wrapText="1" readingOrder="1"/>
    </xf>
    <xf numFmtId="0" fontId="10" fillId="7" borderId="15" xfId="2" applyFont="1" applyFill="1" applyBorder="1" applyAlignment="1">
      <alignment horizontal="center" vertical="center" wrapText="1" readingOrder="1"/>
    </xf>
    <xf numFmtId="0" fontId="9" fillId="7" borderId="29" xfId="1" applyFont="1" applyFill="1" applyBorder="1" applyAlignment="1">
      <alignment horizontal="left" vertical="center" wrapText="1"/>
    </xf>
    <xf numFmtId="0" fontId="9" fillId="7" borderId="15" xfId="1" applyFont="1" applyFill="1" applyBorder="1" applyAlignment="1">
      <alignment horizontal="left" vertical="center" wrapText="1"/>
    </xf>
    <xf numFmtId="0" fontId="9" fillId="7" borderId="19" xfId="1" applyFont="1" applyFill="1" applyBorder="1" applyAlignment="1">
      <alignment horizontal="center" vertical="center" wrapText="1"/>
    </xf>
    <xf numFmtId="0" fontId="9" fillId="7" borderId="20" xfId="1" applyFont="1" applyFill="1" applyBorder="1" applyAlignment="1">
      <alignment horizontal="center" vertical="center" wrapText="1"/>
    </xf>
    <xf numFmtId="0" fontId="9" fillId="7" borderId="13" xfId="1" applyFont="1" applyFill="1" applyBorder="1" applyAlignment="1">
      <alignment horizontal="center" vertical="center" wrapText="1"/>
    </xf>
    <xf numFmtId="0" fontId="10" fillId="7" borderId="23" xfId="2" applyFont="1" applyFill="1" applyBorder="1" applyAlignment="1">
      <alignment horizontal="center" vertical="center" wrapText="1" readingOrder="1"/>
    </xf>
    <xf numFmtId="0" fontId="9" fillId="6" borderId="19" xfId="1" applyFont="1" applyFill="1" applyBorder="1" applyAlignment="1">
      <alignment horizontal="center" vertical="center" wrapText="1"/>
    </xf>
    <xf numFmtId="0" fontId="9" fillId="6" borderId="20" xfId="1" applyFont="1" applyFill="1" applyBorder="1" applyAlignment="1">
      <alignment horizontal="center" vertical="center" wrapText="1"/>
    </xf>
    <xf numFmtId="0" fontId="9" fillId="6" borderId="13" xfId="1" applyFont="1" applyFill="1" applyBorder="1" applyAlignment="1">
      <alignment horizontal="center" vertical="center" wrapText="1"/>
    </xf>
    <xf numFmtId="0" fontId="10" fillId="6" borderId="29" xfId="2" applyFont="1" applyFill="1" applyBorder="1" applyAlignment="1">
      <alignment horizontal="center" vertical="center" wrapText="1" readingOrder="1"/>
    </xf>
    <xf numFmtId="0" fontId="10" fillId="6" borderId="15" xfId="2" applyFont="1" applyFill="1" applyBorder="1" applyAlignment="1">
      <alignment horizontal="center" vertical="center" wrapText="1" readingOrder="1"/>
    </xf>
    <xf numFmtId="0" fontId="2" fillId="6" borderId="29" xfId="2" applyFill="1" applyBorder="1" applyAlignment="1">
      <alignment horizontal="left" vertical="center" wrapText="1"/>
    </xf>
    <xf numFmtId="0" fontId="2" fillId="6" borderId="15" xfId="2" applyFill="1" applyBorder="1" applyAlignment="1">
      <alignment horizontal="left" vertical="center" wrapText="1"/>
    </xf>
    <xf numFmtId="0" fontId="9" fillId="5" borderId="17" xfId="1" applyFont="1" applyFill="1" applyBorder="1" applyAlignment="1">
      <alignment horizontal="center" vertical="center"/>
    </xf>
    <xf numFmtId="0" fontId="9" fillId="5" borderId="10" xfId="1" applyFont="1" applyFill="1" applyBorder="1" applyAlignment="1">
      <alignment horizontal="center" vertical="center"/>
    </xf>
    <xf numFmtId="0" fontId="10" fillId="5" borderId="30" xfId="2" applyFont="1" applyFill="1" applyBorder="1" applyAlignment="1">
      <alignment horizontal="center" vertical="center" wrapText="1" readingOrder="1"/>
    </xf>
    <xf numFmtId="0" fontId="2" fillId="5" borderId="29" xfId="2" applyFill="1" applyBorder="1" applyAlignment="1">
      <alignment horizontal="left" vertical="center" wrapText="1"/>
    </xf>
    <xf numFmtId="0" fontId="2" fillId="5" borderId="15" xfId="2" applyFill="1" applyBorder="1" applyAlignment="1">
      <alignment horizontal="left" vertical="center" wrapText="1"/>
    </xf>
    <xf numFmtId="0" fontId="10" fillId="5" borderId="29" xfId="2" applyFont="1" applyFill="1" applyBorder="1" applyAlignment="1">
      <alignment horizontal="center" vertical="center" wrapText="1" readingOrder="1"/>
    </xf>
    <xf numFmtId="0" fontId="10" fillId="5" borderId="31" xfId="2" applyFont="1" applyFill="1" applyBorder="1" applyAlignment="1">
      <alignment horizontal="center" vertical="center" wrapText="1" readingOrder="1"/>
    </xf>
    <xf numFmtId="0" fontId="10" fillId="5" borderId="15" xfId="2" applyFont="1" applyFill="1" applyBorder="1" applyAlignment="1">
      <alignment horizontal="center" vertical="center" wrapText="1" readingOrder="1"/>
    </xf>
    <xf numFmtId="0" fontId="0" fillId="5" borderId="29" xfId="2" applyFont="1" applyFill="1" applyBorder="1" applyAlignment="1">
      <alignment horizontal="left" vertical="center" wrapText="1"/>
    </xf>
    <xf numFmtId="0" fontId="2" fillId="5" borderId="31" xfId="2" applyFill="1" applyBorder="1" applyAlignment="1">
      <alignment horizontal="left" vertical="center" wrapText="1"/>
    </xf>
    <xf numFmtId="0" fontId="9" fillId="5" borderId="19" xfId="1" applyFont="1" applyFill="1" applyBorder="1" applyAlignment="1">
      <alignment horizontal="center" vertical="center" wrapText="1"/>
    </xf>
    <xf numFmtId="0" fontId="9" fillId="5" borderId="20" xfId="1" applyFont="1" applyFill="1" applyBorder="1" applyAlignment="1">
      <alignment horizontal="center" vertical="center" wrapText="1"/>
    </xf>
    <xf numFmtId="0" fontId="9" fillId="5" borderId="13" xfId="1" applyFont="1" applyFill="1" applyBorder="1" applyAlignment="1">
      <alignment horizontal="center" vertical="center" wrapText="1"/>
    </xf>
    <xf numFmtId="0" fontId="9" fillId="6" borderId="17" xfId="1" applyFont="1" applyFill="1" applyBorder="1" applyAlignment="1">
      <alignment horizontal="center" vertical="center" wrapText="1"/>
    </xf>
    <xf numFmtId="0" fontId="9" fillId="6" borderId="10" xfId="1" applyFont="1" applyFill="1" applyBorder="1" applyAlignment="1">
      <alignment horizontal="center" vertical="center" wrapText="1"/>
    </xf>
    <xf numFmtId="0" fontId="9" fillId="6" borderId="16" xfId="1" applyFont="1" applyFill="1" applyBorder="1" applyAlignment="1">
      <alignment horizontal="center" vertical="center" wrapText="1"/>
    </xf>
    <xf numFmtId="0" fontId="10" fillId="6" borderId="30" xfId="2" applyFont="1" applyFill="1" applyBorder="1" applyAlignment="1">
      <alignment horizontal="center" vertical="center" wrapText="1" readingOrder="1"/>
    </xf>
    <xf numFmtId="0" fontId="10" fillId="6" borderId="31" xfId="2" applyFont="1" applyFill="1" applyBorder="1" applyAlignment="1">
      <alignment horizontal="center" vertical="center" wrapText="1" readingOrder="1"/>
    </xf>
    <xf numFmtId="0" fontId="9" fillId="6" borderId="29" xfId="1" applyFont="1" applyFill="1" applyBorder="1" applyAlignment="1">
      <alignment horizontal="left" vertical="center" wrapText="1"/>
    </xf>
    <xf numFmtId="0" fontId="9" fillId="6" borderId="31" xfId="1" applyFont="1" applyFill="1" applyBorder="1" applyAlignment="1">
      <alignment horizontal="left" vertical="center"/>
    </xf>
    <xf numFmtId="0" fontId="9" fillId="6" borderId="15" xfId="1" applyFont="1" applyFill="1" applyBorder="1" applyAlignment="1">
      <alignment horizontal="left" vertical="center"/>
    </xf>
    <xf numFmtId="0" fontId="3" fillId="0" borderId="1" xfId="2" applyFont="1" applyBorder="1" applyAlignment="1">
      <alignment horizontal="center" vertical="center" wrapText="1"/>
    </xf>
    <xf numFmtId="0" fontId="3" fillId="0" borderId="4" xfId="2" applyFont="1" applyBorder="1" applyAlignment="1">
      <alignment horizontal="center" vertical="center" wrapText="1"/>
    </xf>
    <xf numFmtId="0" fontId="4" fillId="0" borderId="2" xfId="2" applyFont="1" applyBorder="1" applyAlignment="1">
      <alignment horizontal="center" vertical="center" wrapText="1"/>
    </xf>
    <xf numFmtId="0" fontId="4" fillId="0" borderId="3" xfId="2" applyFont="1" applyBorder="1" applyAlignment="1">
      <alignment horizontal="center" vertical="center" wrapText="1"/>
    </xf>
    <xf numFmtId="0" fontId="4" fillId="0" borderId="5" xfId="2" applyFont="1" applyBorder="1" applyAlignment="1">
      <alignment horizontal="center" vertical="center" wrapText="1"/>
    </xf>
    <xf numFmtId="0" fontId="4" fillId="0" borderId="6" xfId="2" applyFont="1" applyBorder="1" applyAlignment="1">
      <alignment horizontal="center" vertical="center" wrapText="1"/>
    </xf>
    <xf numFmtId="0" fontId="5" fillId="0" borderId="1" xfId="1" applyBorder="1" applyAlignment="1">
      <alignment horizontal="center" vertical="center" wrapText="1"/>
    </xf>
    <xf numFmtId="0" fontId="5" fillId="0" borderId="4" xfId="1" applyBorder="1" applyAlignment="1">
      <alignment horizontal="center" vertical="center" wrapText="1"/>
    </xf>
    <xf numFmtId="0" fontId="9" fillId="4" borderId="7" xfId="1" applyFont="1" applyFill="1" applyBorder="1" applyAlignment="1">
      <alignment horizontal="center" vertical="center"/>
    </xf>
    <xf numFmtId="0" fontId="9" fillId="4" borderId="10" xfId="1" applyFont="1" applyFill="1" applyBorder="1" applyAlignment="1">
      <alignment horizontal="center" vertical="center"/>
    </xf>
    <xf numFmtId="0" fontId="9" fillId="4" borderId="16" xfId="1" applyFont="1" applyFill="1" applyBorder="1" applyAlignment="1">
      <alignment horizontal="center" vertical="center"/>
    </xf>
    <xf numFmtId="0" fontId="10" fillId="4" borderId="30" xfId="2" applyFont="1" applyFill="1" applyBorder="1" applyAlignment="1">
      <alignment horizontal="center" vertical="center" wrapText="1" readingOrder="1"/>
    </xf>
    <xf numFmtId="0" fontId="11" fillId="4" borderId="29" xfId="2" applyFont="1" applyFill="1" applyBorder="1" applyAlignment="1">
      <alignment horizontal="left" vertical="center" wrapText="1"/>
    </xf>
    <xf numFmtId="0" fontId="11" fillId="4" borderId="15" xfId="2" applyFont="1" applyFill="1" applyBorder="1" applyAlignment="1">
      <alignment horizontal="left" vertical="center" wrapText="1"/>
    </xf>
    <xf numFmtId="0" fontId="10" fillId="4" borderId="29" xfId="2" applyFont="1" applyFill="1" applyBorder="1" applyAlignment="1">
      <alignment horizontal="center" vertical="center" wrapText="1" readingOrder="1"/>
    </xf>
    <xf numFmtId="0" fontId="10" fillId="4" borderId="31" xfId="2" applyFont="1" applyFill="1" applyBorder="1" applyAlignment="1">
      <alignment horizontal="center" vertical="center" wrapText="1" readingOrder="1"/>
    </xf>
    <xf numFmtId="0" fontId="10" fillId="4" borderId="15" xfId="2" applyFont="1" applyFill="1" applyBorder="1" applyAlignment="1">
      <alignment horizontal="center" vertical="center" wrapText="1" readingOrder="1"/>
    </xf>
    <xf numFmtId="0" fontId="11" fillId="4" borderId="29" xfId="2" applyFont="1" applyFill="1" applyBorder="1" applyAlignment="1">
      <alignment horizontal="left" vertical="center"/>
    </xf>
    <xf numFmtId="0" fontId="11" fillId="4" borderId="15" xfId="2" applyFont="1" applyFill="1" applyBorder="1" applyAlignment="1">
      <alignment horizontal="left" vertical="center"/>
    </xf>
    <xf numFmtId="0" fontId="10" fillId="7" borderId="11" xfId="0" applyFont="1" applyFill="1" applyBorder="1" applyAlignment="1">
      <alignment horizontal="center" vertical="center" wrapText="1" readingOrder="1"/>
    </xf>
    <xf numFmtId="0" fontId="10" fillId="7" borderId="14" xfId="0" applyFont="1" applyFill="1" applyBorder="1" applyAlignment="1">
      <alignment horizontal="center" vertical="center" wrapText="1" readingOrder="1"/>
    </xf>
    <xf numFmtId="0" fontId="10" fillId="7" borderId="15" xfId="0" applyFont="1" applyFill="1" applyBorder="1" applyAlignment="1">
      <alignment horizontal="center" vertical="center" wrapText="1" readingOrder="1"/>
    </xf>
    <xf numFmtId="0" fontId="9" fillId="7" borderId="11" xfId="1" applyFont="1" applyFill="1" applyBorder="1" applyAlignment="1">
      <alignment horizontal="left" vertical="center" wrapText="1"/>
    </xf>
    <xf numFmtId="0" fontId="10" fillId="7" borderId="12" xfId="0" applyFont="1" applyFill="1" applyBorder="1" applyAlignment="1">
      <alignment horizontal="center" vertical="center" wrapText="1" readingOrder="1"/>
    </xf>
    <xf numFmtId="0" fontId="10" fillId="7" borderId="23" xfId="0" applyFont="1" applyFill="1" applyBorder="1" applyAlignment="1">
      <alignment horizontal="center" vertical="center" wrapText="1" readingOrder="1"/>
    </xf>
    <xf numFmtId="0" fontId="9" fillId="5" borderId="16" xfId="1" applyFont="1" applyFill="1" applyBorder="1" applyAlignment="1">
      <alignment horizontal="center" vertical="center"/>
    </xf>
    <xf numFmtId="0" fontId="10" fillId="5" borderId="11" xfId="0" applyFont="1" applyFill="1" applyBorder="1" applyAlignment="1">
      <alignment horizontal="center" vertical="center" wrapText="1" readingOrder="1"/>
    </xf>
    <xf numFmtId="0" fontId="10" fillId="5" borderId="14" xfId="0" applyFont="1" applyFill="1" applyBorder="1" applyAlignment="1">
      <alignment horizontal="center" vertical="center" wrapText="1" readingOrder="1"/>
    </xf>
    <xf numFmtId="0" fontId="10" fillId="5" borderId="15" xfId="0" applyFont="1" applyFill="1" applyBorder="1" applyAlignment="1">
      <alignment horizontal="center" vertical="center" wrapText="1" readingOrder="1"/>
    </xf>
    <xf numFmtId="0" fontId="2" fillId="5" borderId="11" xfId="2" applyFill="1" applyBorder="1" applyAlignment="1">
      <alignment horizontal="left" vertical="center" wrapText="1"/>
    </xf>
    <xf numFmtId="0" fontId="9" fillId="6" borderId="21" xfId="1" applyFont="1" applyFill="1" applyBorder="1" applyAlignment="1">
      <alignment horizontal="center" vertical="center" wrapText="1"/>
    </xf>
    <xf numFmtId="0" fontId="10" fillId="6" borderId="11" xfId="0" applyFont="1" applyFill="1" applyBorder="1" applyAlignment="1">
      <alignment horizontal="center" vertical="center" wrapText="1" readingOrder="1"/>
    </xf>
    <xf numFmtId="0" fontId="10" fillId="6" borderId="14" xfId="0" applyFont="1" applyFill="1" applyBorder="1" applyAlignment="1">
      <alignment horizontal="center" vertical="center" wrapText="1" readingOrder="1"/>
    </xf>
    <xf numFmtId="0" fontId="10" fillId="6" borderId="15" xfId="0" applyFont="1" applyFill="1" applyBorder="1" applyAlignment="1">
      <alignment horizontal="center" vertical="center" wrapText="1" readingOrder="1"/>
    </xf>
    <xf numFmtId="0" fontId="9" fillId="6" borderId="11" xfId="1" applyFont="1" applyFill="1" applyBorder="1" applyAlignment="1">
      <alignment horizontal="left" vertical="center" wrapText="1"/>
    </xf>
    <xf numFmtId="0" fontId="9" fillId="6" borderId="14" xfId="1" applyFont="1" applyFill="1" applyBorder="1" applyAlignment="1">
      <alignment horizontal="left" vertical="center"/>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10" fillId="4" borderId="12" xfId="0" applyFont="1" applyFill="1" applyBorder="1" applyAlignment="1">
      <alignment horizontal="center" vertical="center" wrapText="1" readingOrder="1"/>
    </xf>
    <xf numFmtId="0" fontId="11" fillId="4" borderId="11" xfId="2" applyFont="1" applyFill="1" applyBorder="1" applyAlignment="1">
      <alignment horizontal="left" vertical="center" wrapText="1"/>
    </xf>
    <xf numFmtId="0" fontId="9" fillId="6" borderId="19" xfId="1" applyFont="1" applyFill="1" applyBorder="1" applyAlignment="1">
      <alignment horizontal="center" vertical="top" wrapText="1"/>
    </xf>
    <xf numFmtId="0" fontId="9" fillId="6" borderId="20" xfId="1" applyFont="1" applyFill="1" applyBorder="1" applyAlignment="1">
      <alignment horizontal="center" vertical="top" wrapText="1"/>
    </xf>
    <xf numFmtId="0" fontId="9" fillId="6" borderId="33" xfId="1" applyFont="1" applyFill="1" applyBorder="1" applyAlignment="1">
      <alignment horizontal="center" vertical="top" wrapText="1"/>
    </xf>
    <xf numFmtId="0" fontId="9" fillId="7" borderId="21" xfId="1" applyFont="1" applyFill="1" applyBorder="1" applyAlignment="1">
      <alignment horizontal="left" vertical="top" wrapText="1"/>
    </xf>
    <xf numFmtId="0" fontId="9" fillId="7" borderId="22" xfId="1" applyFont="1" applyFill="1" applyBorder="1" applyAlignment="1">
      <alignment horizontal="left" vertical="top" wrapText="1"/>
    </xf>
    <xf numFmtId="0" fontId="10" fillId="7" borderId="30" xfId="0" applyFont="1" applyFill="1" applyBorder="1" applyAlignment="1">
      <alignment horizontal="left" vertical="top" wrapText="1" readingOrder="1"/>
    </xf>
    <xf numFmtId="0" fontId="9" fillId="7" borderId="18" xfId="1" applyFont="1" applyFill="1" applyBorder="1" applyAlignment="1">
      <alignment horizontal="center" vertical="top" wrapText="1"/>
    </xf>
    <xf numFmtId="0" fontId="10" fillId="7" borderId="24" xfId="0" applyFont="1" applyFill="1" applyBorder="1" applyAlignment="1">
      <alignment horizontal="left" vertical="top" wrapText="1" readingOrder="1"/>
    </xf>
    <xf numFmtId="0" fontId="9" fillId="7" borderId="30" xfId="1" applyFont="1" applyFill="1" applyBorder="1" applyAlignment="1">
      <alignment horizontal="left" vertical="top" wrapText="1"/>
    </xf>
    <xf numFmtId="0" fontId="16" fillId="0" borderId="1" xfId="0" applyFont="1" applyBorder="1" applyAlignment="1">
      <alignment horizontal="center" vertical="center" wrapText="1"/>
    </xf>
    <xf numFmtId="0" fontId="16" fillId="0" borderId="4"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6" xfId="0" applyFont="1" applyBorder="1" applyAlignment="1">
      <alignment horizontal="center" vertical="center" wrapText="1"/>
    </xf>
    <xf numFmtId="0" fontId="9" fillId="4" borderId="26" xfId="1" applyFont="1" applyFill="1" applyBorder="1" applyAlignment="1">
      <alignment horizontal="left" vertical="top" wrapText="1"/>
    </xf>
    <xf numFmtId="0" fontId="9" fillId="4" borderId="21" xfId="1" applyFont="1" applyFill="1" applyBorder="1" applyAlignment="1">
      <alignment horizontal="left" vertical="top" wrapText="1"/>
    </xf>
    <xf numFmtId="0" fontId="10" fillId="4" borderId="27" xfId="0" applyFont="1" applyFill="1" applyBorder="1" applyAlignment="1">
      <alignment horizontal="left" vertical="top" wrapText="1" readingOrder="1"/>
    </xf>
    <xf numFmtId="0" fontId="10" fillId="4" borderId="30" xfId="0" applyFont="1" applyFill="1" applyBorder="1" applyAlignment="1">
      <alignment horizontal="left" vertical="top" wrapText="1" readingOrder="1"/>
    </xf>
    <xf numFmtId="0" fontId="2" fillId="4" borderId="27" xfId="1" applyFont="1" applyFill="1" applyBorder="1" applyAlignment="1">
      <alignment horizontal="center" vertical="top" wrapText="1"/>
    </xf>
    <xf numFmtId="0" fontId="2" fillId="4" borderId="30" xfId="1" applyFont="1" applyFill="1" applyBorder="1" applyAlignment="1">
      <alignment horizontal="center" vertical="top" wrapText="1"/>
    </xf>
    <xf numFmtId="0" fontId="2" fillId="4" borderId="27" xfId="1" applyFont="1" applyFill="1" applyBorder="1" applyAlignment="1">
      <alignment horizontal="left" vertical="top" wrapText="1"/>
    </xf>
    <xf numFmtId="0" fontId="2" fillId="4" borderId="30" xfId="1" applyFont="1" applyFill="1" applyBorder="1" applyAlignment="1">
      <alignment horizontal="left" vertical="top" wrapText="1"/>
    </xf>
    <xf numFmtId="0" fontId="9" fillId="5" borderId="21" xfId="1" applyFont="1" applyFill="1" applyBorder="1" applyAlignment="1">
      <alignment horizontal="left" vertical="top" wrapText="1"/>
    </xf>
    <xf numFmtId="0" fontId="9" fillId="6" borderId="21" xfId="1" applyFont="1" applyFill="1" applyBorder="1" applyAlignment="1">
      <alignment horizontal="left" vertical="top" wrapText="1"/>
    </xf>
    <xf numFmtId="0" fontId="10" fillId="6" borderId="30" xfId="0" applyFont="1" applyFill="1" applyBorder="1" applyAlignment="1">
      <alignment horizontal="left" vertical="top" wrapText="1" readingOrder="1"/>
    </xf>
    <xf numFmtId="0" fontId="2" fillId="6" borderId="30" xfId="1" applyFont="1" applyFill="1" applyBorder="1" applyAlignment="1">
      <alignment horizontal="left" vertical="top" wrapText="1"/>
    </xf>
    <xf numFmtId="0" fontId="2" fillId="6" borderId="29" xfId="1" applyFont="1" applyFill="1" applyBorder="1" applyAlignment="1">
      <alignment horizontal="left" vertical="top" wrapText="1"/>
    </xf>
    <xf numFmtId="0" fontId="2" fillId="6" borderId="31" xfId="1" applyFont="1" applyFill="1" applyBorder="1" applyAlignment="1">
      <alignment horizontal="left" vertical="top" wrapText="1"/>
    </xf>
    <xf numFmtId="0" fontId="2" fillId="6" borderId="32" xfId="1" applyFont="1" applyFill="1" applyBorder="1" applyAlignment="1">
      <alignment horizontal="left" vertical="top" wrapText="1"/>
    </xf>
    <xf numFmtId="0" fontId="9" fillId="4" borderId="7" xfId="1" applyFont="1" applyFill="1" applyBorder="1" applyAlignment="1">
      <alignment horizontal="center" vertical="center" wrapText="1"/>
    </xf>
    <xf numFmtId="0" fontId="9" fillId="4" borderId="10" xfId="1" applyFont="1" applyFill="1" applyBorder="1" applyAlignment="1">
      <alignment horizontal="center" vertical="center" wrapText="1"/>
    </xf>
    <xf numFmtId="0" fontId="9" fillId="4" borderId="16" xfId="1" applyFont="1" applyFill="1" applyBorder="1" applyAlignment="1">
      <alignment horizontal="center" vertical="center" wrapText="1"/>
    </xf>
    <xf numFmtId="0" fontId="10" fillId="4" borderId="29" xfId="0" applyFont="1" applyFill="1" applyBorder="1" applyAlignment="1">
      <alignment horizontal="center" vertical="center" wrapText="1" readingOrder="1"/>
    </xf>
    <xf numFmtId="0" fontId="10" fillId="4" borderId="32" xfId="0" applyFont="1" applyFill="1" applyBorder="1" applyAlignment="1">
      <alignment horizontal="center" vertical="center" wrapText="1" readingOrder="1"/>
    </xf>
    <xf numFmtId="0" fontId="2" fillId="4" borderId="29" xfId="1" applyFont="1" applyFill="1" applyBorder="1" applyAlignment="1">
      <alignment horizontal="center" vertical="top" wrapText="1"/>
    </xf>
    <xf numFmtId="0" fontId="2" fillId="4" borderId="32" xfId="1" applyFont="1" applyFill="1" applyBorder="1" applyAlignment="1">
      <alignment horizontal="center" vertical="top" wrapText="1"/>
    </xf>
    <xf numFmtId="0" fontId="9" fillId="5" borderId="17" xfId="1" applyFont="1" applyFill="1" applyBorder="1" applyAlignment="1">
      <alignment horizontal="left" vertical="top" wrapText="1"/>
    </xf>
    <xf numFmtId="0" fontId="9" fillId="5" borderId="16" xfId="1" applyFont="1" applyFill="1" applyBorder="1" applyAlignment="1">
      <alignment horizontal="left" vertical="top" wrapText="1"/>
    </xf>
    <xf numFmtId="0" fontId="0" fillId="0" borderId="0" xfId="0" applyAlignment="1">
      <alignment horizontal="center" vertical="center"/>
    </xf>
    <xf numFmtId="17" fontId="23" fillId="0" borderId="0" xfId="0" quotePrefix="1" applyNumberFormat="1" applyFont="1" applyAlignment="1">
      <alignment horizontal="center"/>
    </xf>
    <xf numFmtId="0" fontId="9" fillId="5" borderId="17" xfId="1" applyFont="1" applyFill="1" applyBorder="1" applyAlignment="1">
      <alignment horizontal="center" vertical="top" wrapText="1"/>
    </xf>
    <xf numFmtId="0" fontId="9" fillId="5" borderId="16" xfId="1" applyFont="1" applyFill="1" applyBorder="1" applyAlignment="1">
      <alignment horizontal="center" vertical="top" wrapText="1"/>
    </xf>
    <xf numFmtId="0" fontId="9" fillId="6" borderId="21" xfId="1" applyFont="1" applyFill="1" applyBorder="1" applyAlignment="1">
      <alignment horizontal="center" vertical="top" wrapText="1"/>
    </xf>
    <xf numFmtId="0" fontId="9" fillId="7" borderId="21" xfId="1" applyFont="1" applyFill="1" applyBorder="1" applyAlignment="1">
      <alignment horizontal="center" vertical="top" wrapText="1"/>
    </xf>
    <xf numFmtId="0" fontId="27" fillId="0" borderId="0" xfId="0" applyFont="1" applyAlignment="1">
      <alignment horizontal="center" vertical="center"/>
    </xf>
    <xf numFmtId="0" fontId="28" fillId="0" borderId="0" xfId="0" applyFont="1" applyAlignment="1">
      <alignment horizontal="center" vertical="center"/>
    </xf>
    <xf numFmtId="0" fontId="31" fillId="0" borderId="0" xfId="0" applyFont="1" applyAlignment="1">
      <alignment horizontal="left" vertical="center" wrapText="1"/>
    </xf>
    <xf numFmtId="0" fontId="0" fillId="0" borderId="30" xfId="0" applyBorder="1" applyAlignment="1">
      <alignment horizontal="center" vertical="center" textRotation="90"/>
    </xf>
    <xf numFmtId="0" fontId="23" fillId="0" borderId="0" xfId="0" applyFont="1" applyAlignment="1">
      <alignment horizontal="left" vertical="center"/>
    </xf>
    <xf numFmtId="0" fontId="0" fillId="0" borderId="30" xfId="0" applyBorder="1" applyAlignment="1">
      <alignment horizontal="center" vertical="center"/>
    </xf>
    <xf numFmtId="0" fontId="0" fillId="0" borderId="30" xfId="0" applyBorder="1" applyAlignment="1">
      <alignment horizontal="center" vertical="center" wrapText="1"/>
    </xf>
    <xf numFmtId="0" fontId="23" fillId="22" borderId="30" xfId="0" applyFont="1" applyFill="1" applyBorder="1" applyAlignment="1">
      <alignment horizontal="center" vertical="center"/>
    </xf>
    <xf numFmtId="0" fontId="23" fillId="0" borderId="0" xfId="0" applyFont="1" applyAlignment="1">
      <alignment horizontal="left"/>
    </xf>
    <xf numFmtId="0" fontId="0" fillId="21" borderId="35" xfId="0" applyFill="1" applyBorder="1" applyAlignment="1">
      <alignment horizontal="center" vertical="center"/>
    </xf>
    <xf numFmtId="0" fontId="0" fillId="21" borderId="36" xfId="0" applyFill="1" applyBorder="1" applyAlignment="1">
      <alignment horizontal="center" vertical="center"/>
    </xf>
    <xf numFmtId="9" fontId="0" fillId="0" borderId="29" xfId="21" applyFont="1" applyBorder="1" applyAlignment="1">
      <alignment horizontal="center" vertical="center" wrapText="1"/>
    </xf>
    <xf numFmtId="9" fontId="0" fillId="0" borderId="32" xfId="21" applyFont="1" applyBorder="1" applyAlignment="1">
      <alignment horizontal="center" vertical="center"/>
    </xf>
    <xf numFmtId="0" fontId="0" fillId="0" borderId="29" xfId="0" applyBorder="1" applyAlignment="1">
      <alignment horizontal="center" vertical="center"/>
    </xf>
    <xf numFmtId="0" fontId="0" fillId="0" borderId="32" xfId="0" applyBorder="1" applyAlignment="1">
      <alignment horizontal="center" vertical="center"/>
    </xf>
    <xf numFmtId="0" fontId="0" fillId="0" borderId="0" xfId="0" applyAlignment="1">
      <alignment horizontal="center" vertical="center" wrapText="1"/>
    </xf>
    <xf numFmtId="9" fontId="0" fillId="0" borderId="0" xfId="21" applyFont="1" applyAlignment="1">
      <alignment horizontal="center" vertical="center"/>
    </xf>
    <xf numFmtId="173" fontId="0" fillId="0" borderId="29" xfId="0" applyNumberFormat="1" applyBorder="1" applyAlignment="1">
      <alignment horizontal="center" vertical="center"/>
    </xf>
    <xf numFmtId="173" fontId="0" fillId="0" borderId="31" xfId="0" applyNumberFormat="1" applyBorder="1" applyAlignment="1">
      <alignment horizontal="center" vertical="center"/>
    </xf>
    <xf numFmtId="173" fontId="0" fillId="0" borderId="32" xfId="0" applyNumberFormat="1" applyBorder="1" applyAlignment="1">
      <alignment horizontal="center" vertical="center"/>
    </xf>
    <xf numFmtId="0" fontId="0" fillId="0" borderId="29" xfId="0" applyBorder="1" applyAlignment="1">
      <alignment vertical="center" wrapText="1"/>
    </xf>
    <xf numFmtId="0" fontId="0" fillId="0" borderId="31" xfId="0" applyBorder="1" applyAlignment="1">
      <alignment vertical="center" wrapText="1"/>
    </xf>
    <xf numFmtId="0" fontId="0" fillId="0" borderId="32" xfId="0" applyBorder="1" applyAlignment="1">
      <alignment vertical="center" wrapText="1"/>
    </xf>
    <xf numFmtId="0" fontId="0" fillId="0" borderId="29" xfId="0" applyBorder="1" applyAlignment="1">
      <alignment horizontal="left" vertical="center"/>
    </xf>
    <xf numFmtId="0" fontId="0" fillId="0" borderId="31" xfId="0" applyBorder="1" applyAlignment="1">
      <alignment horizontal="left" vertical="center"/>
    </xf>
    <xf numFmtId="0" fontId="0" fillId="0" borderId="32" xfId="0" applyBorder="1" applyAlignment="1">
      <alignment horizontal="left" vertical="center"/>
    </xf>
    <xf numFmtId="0" fontId="0" fillId="0" borderId="31" xfId="0" applyBorder="1" applyAlignment="1">
      <alignment horizontal="center" vertical="center"/>
    </xf>
    <xf numFmtId="0" fontId="0" fillId="0" borderId="29" xfId="0" applyBorder="1" applyAlignment="1">
      <alignment vertical="center"/>
    </xf>
    <xf numFmtId="0" fontId="0" fillId="0" borderId="31" xfId="0" applyBorder="1" applyAlignment="1">
      <alignment vertical="center"/>
    </xf>
    <xf numFmtId="0" fontId="0" fillId="0" borderId="32" xfId="0" applyBorder="1" applyAlignment="1">
      <alignment vertical="center"/>
    </xf>
    <xf numFmtId="0" fontId="23" fillId="0" borderId="0" xfId="0" applyFont="1" applyAlignment="1">
      <alignment horizontal="center" vertical="center"/>
    </xf>
    <xf numFmtId="0" fontId="39" fillId="0" borderId="0" xfId="0" applyFont="1" applyAlignment="1">
      <alignment horizontal="center" vertical="center"/>
    </xf>
    <xf numFmtId="0" fontId="39" fillId="0" borderId="37" xfId="0" applyFont="1" applyBorder="1" applyAlignment="1">
      <alignment horizontal="center" vertical="center"/>
    </xf>
    <xf numFmtId="0" fontId="0" fillId="0" borderId="37" xfId="0" applyBorder="1" applyAlignment="1">
      <alignment horizontal="right" vertical="center"/>
    </xf>
    <xf numFmtId="0" fontId="0" fillId="0" borderId="0" xfId="0" applyAlignment="1">
      <alignment horizontal="right" vertical="center"/>
    </xf>
    <xf numFmtId="9" fontId="0" fillId="0" borderId="37" xfId="21" applyFont="1" applyBorder="1" applyAlignment="1">
      <alignment horizontal="center" vertical="center"/>
    </xf>
    <xf numFmtId="0" fontId="0" fillId="0" borderId="35" xfId="0" applyBorder="1" applyAlignment="1">
      <alignment horizontal="center" vertical="center"/>
    </xf>
    <xf numFmtId="0" fontId="0" fillId="0" borderId="43" xfId="0" applyBorder="1" applyAlignment="1">
      <alignment horizontal="center" vertical="center"/>
    </xf>
    <xf numFmtId="0" fontId="0" fillId="0" borderId="36" xfId="0" applyBorder="1" applyAlignment="1">
      <alignment horizontal="center" vertical="center"/>
    </xf>
    <xf numFmtId="0" fontId="32" fillId="0" borderId="0" xfId="0" applyFont="1" applyAlignment="1">
      <alignment horizontal="center" vertical="center"/>
    </xf>
    <xf numFmtId="0" fontId="32" fillId="0" borderId="41" xfId="0" applyFont="1" applyBorder="1" applyAlignment="1">
      <alignment horizontal="center" vertical="center"/>
    </xf>
    <xf numFmtId="14" fontId="0" fillId="0" borderId="0" xfId="0" applyNumberFormat="1" applyAlignment="1">
      <alignment horizontal="center" vertical="center"/>
    </xf>
    <xf numFmtId="164" fontId="0" fillId="0" borderId="0" xfId="0" applyNumberFormat="1" applyAlignment="1">
      <alignment horizontal="center" vertical="center" wrapText="1"/>
    </xf>
    <xf numFmtId="14" fontId="0" fillId="0" borderId="38" xfId="0" applyNumberFormat="1" applyBorder="1" applyAlignment="1">
      <alignment horizontal="center" vertical="center" wrapText="1"/>
    </xf>
    <xf numFmtId="9" fontId="0" fillId="0" borderId="38" xfId="21" applyFont="1" applyBorder="1" applyAlignment="1">
      <alignment horizontal="center" vertical="center" wrapText="1"/>
    </xf>
    <xf numFmtId="0" fontId="0" fillId="0" borderId="39" xfId="0" applyBorder="1" applyAlignment="1">
      <alignment vertical="center" wrapText="1"/>
    </xf>
    <xf numFmtId="14" fontId="0" fillId="0" borderId="39" xfId="0" applyNumberFormat="1" applyBorder="1" applyAlignment="1">
      <alignment horizontal="center" vertical="center"/>
    </xf>
    <xf numFmtId="15" fontId="0" fillId="0" borderId="39" xfId="0" applyNumberFormat="1" applyBorder="1" applyAlignment="1">
      <alignment horizontal="center" vertical="center"/>
    </xf>
    <xf numFmtId="9" fontId="0" fillId="0" borderId="39" xfId="21" applyFont="1" applyBorder="1" applyAlignment="1">
      <alignment horizontal="center" vertical="center"/>
    </xf>
    <xf numFmtId="0" fontId="49" fillId="0" borderId="37" xfId="0" applyFont="1" applyBorder="1" applyAlignment="1">
      <alignment horizontal="center" vertical="center"/>
    </xf>
    <xf numFmtId="14" fontId="50" fillId="8" borderId="37" xfId="0" applyNumberFormat="1" applyFont="1" applyFill="1" applyBorder="1" applyAlignment="1">
      <alignment horizontal="center" vertical="center"/>
    </xf>
    <xf numFmtId="0" fontId="49" fillId="0" borderId="37" xfId="0" applyFont="1" applyBorder="1" applyAlignment="1">
      <alignment horizontal="center" vertical="center" wrapText="1"/>
    </xf>
    <xf numFmtId="0" fontId="49" fillId="0" borderId="0" xfId="0" applyFont="1" applyAlignment="1">
      <alignment horizontal="center" vertical="center"/>
    </xf>
    <xf numFmtId="10" fontId="49" fillId="0" borderId="37" xfId="21" applyNumberFormat="1" applyFont="1" applyBorder="1" applyAlignment="1">
      <alignment horizontal="center" vertical="center"/>
    </xf>
    <xf numFmtId="0" fontId="0" fillId="0" borderId="39" xfId="0" quotePrefix="1" applyBorder="1" applyAlignment="1">
      <alignment vertical="center" wrapText="1"/>
    </xf>
    <xf numFmtId="9" fontId="0" fillId="0" borderId="30" xfId="0" quotePrefix="1" applyNumberFormat="1" applyFill="1" applyBorder="1" applyAlignment="1">
      <alignment horizontal="center" vertical="center" wrapText="1"/>
    </xf>
    <xf numFmtId="10" fontId="50" fillId="8" borderId="37" xfId="21" applyNumberFormat="1" applyFont="1" applyFill="1" applyBorder="1" applyAlignment="1">
      <alignment horizontal="center" vertical="center"/>
    </xf>
  </cellXfs>
  <cellStyles count="25">
    <cellStyle name="Comma" xfId="23" builtinId="3"/>
    <cellStyle name="Comma [0]" xfId="22" builtinId="6"/>
    <cellStyle name="Comma [0] 2" xfId="6"/>
    <cellStyle name="Comma [0] 3" xfId="11"/>
    <cellStyle name="Comma [0] 4" xfId="12"/>
    <cellStyle name="Comma [0] 5" xfId="19"/>
    <cellStyle name="Comma [0] 6" xfId="16"/>
    <cellStyle name="Comma 2" xfId="5"/>
    <cellStyle name="Comma 2 2 4" xfId="14"/>
    <cellStyle name="Comma 3" xfId="8"/>
    <cellStyle name="Comma 4" xfId="13"/>
    <cellStyle name="Comma 5" xfId="18"/>
    <cellStyle name="Comma 6" xfId="17"/>
    <cellStyle name="Excel Built-in Normal" xfId="1"/>
    <cellStyle name="Excel Built-in Normal 2" xfId="24"/>
    <cellStyle name="Normal" xfId="0" builtinId="0"/>
    <cellStyle name="Normal 2" xfId="4"/>
    <cellStyle name="Normal 2 2" xfId="20"/>
    <cellStyle name="Normal 3" xfId="7"/>
    <cellStyle name="Normal 4" xfId="2"/>
    <cellStyle name="Normal 6" xfId="10"/>
    <cellStyle name="Normal 7" xfId="15"/>
    <cellStyle name="Percent" xfId="21" builtinId="5"/>
    <cellStyle name="Percent 2" xfId="9"/>
    <cellStyle name="Percent 3" xfId="3"/>
  </cellStyles>
  <dxfs count="34">
    <dxf>
      <font>
        <color rgb="FF006100"/>
      </font>
      <fill>
        <patternFill>
          <bgColor rgb="FFC6EFCE"/>
        </patternFill>
      </fill>
    </dxf>
    <dxf>
      <font>
        <color rgb="FF9C0006"/>
      </font>
      <fill>
        <patternFill>
          <bgColor rgb="FFFFC7CE"/>
        </patternFill>
      </fill>
    </dxf>
    <dxf>
      <font>
        <color rgb="FF9C6500"/>
      </font>
      <fill>
        <patternFill>
          <bgColor rgb="FFFFEB9C"/>
        </patternFill>
      </fill>
    </dxf>
    <dxf>
      <numFmt numFmtId="177" formatCode="&quot;0&quot;"/>
    </dxf>
    <dxf>
      <numFmt numFmtId="177" formatCode="&quot;0&quot;"/>
    </dxf>
    <dxf>
      <numFmt numFmtId="177" formatCode="&quot;0&quot;"/>
    </dxf>
    <dxf>
      <numFmt numFmtId="177" formatCode="&quot;0&quot;"/>
    </dxf>
    <dxf>
      <numFmt numFmtId="177" formatCode="&quot;0&quot;"/>
    </dxf>
    <dxf>
      <numFmt numFmtId="177" formatCode="&quot;0&quot;"/>
    </dxf>
    <dxf>
      <numFmt numFmtId="177" formatCode="&quot;0&quot;"/>
    </dxf>
    <dxf>
      <numFmt numFmtId="177" formatCode="&quot;0&quot;"/>
    </dxf>
    <dxf>
      <numFmt numFmtId="177" formatCode="&quot;0&quot;"/>
    </dxf>
    <dxf>
      <numFmt numFmtId="177" formatCode="&quot;0&quot;"/>
    </dxf>
    <dxf>
      <numFmt numFmtId="177" formatCode="&quot;0&quot;"/>
    </dxf>
    <dxf>
      <numFmt numFmtId="177" formatCode="&quot;0&quot;"/>
    </dxf>
    <dxf>
      <numFmt numFmtId="177" formatCode="&quot;0&quot;"/>
    </dxf>
    <dxf>
      <numFmt numFmtId="177" formatCode="&quot;0&quot;"/>
    </dxf>
    <dxf>
      <numFmt numFmtId="177" formatCode="&quot;0&quot;"/>
    </dxf>
    <dxf>
      <numFmt numFmtId="177" formatCode="&quot;0&quot;"/>
    </dxf>
    <dxf>
      <numFmt numFmtId="177" formatCode="&quot;0&quot;"/>
    </dxf>
    <dxf>
      <numFmt numFmtId="177" formatCode="&quot;0&quot;"/>
    </dxf>
    <dxf>
      <numFmt numFmtId="177" formatCode="&quot;0&quot;"/>
    </dxf>
    <dxf>
      <numFmt numFmtId="177" formatCode="&quot;0&quot;"/>
    </dxf>
    <dxf>
      <numFmt numFmtId="177" formatCode="&quot;0&quot;"/>
    </dxf>
    <dxf>
      <numFmt numFmtId="177" formatCode="&quot;0&quot;"/>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sharedStrings" Target="sharedString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5</xdr:col>
      <xdr:colOff>41404</xdr:colOff>
      <xdr:row>0</xdr:row>
      <xdr:rowOff>58966</xdr:rowOff>
    </xdr:from>
    <xdr:to>
      <xdr:col>5</xdr:col>
      <xdr:colOff>1263904</xdr:colOff>
      <xdr:row>1</xdr:row>
      <xdr:rowOff>286830</xdr:rowOff>
    </xdr:to>
    <xdr:pic>
      <xdr:nvPicPr>
        <xdr:cNvPr id="2" name="Picture 3" descr="Logo&#10;&#10;Description automatically generated">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90354" y="58966"/>
          <a:ext cx="1222500" cy="5517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31750</xdr:colOff>
      <xdr:row>0</xdr:row>
      <xdr:rowOff>50799</xdr:rowOff>
    </xdr:from>
    <xdr:to>
      <xdr:col>5</xdr:col>
      <xdr:colOff>1289050</xdr:colOff>
      <xdr:row>1</xdr:row>
      <xdr:rowOff>292204</xdr:rowOff>
    </xdr:to>
    <xdr:pic>
      <xdr:nvPicPr>
        <xdr:cNvPr id="2" name="Picture 1" descr="Logo&#10;&#10;Description automatically generated">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80700" y="50799"/>
          <a:ext cx="1257300" cy="5652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8</xdr:col>
      <xdr:colOff>31750</xdr:colOff>
      <xdr:row>0</xdr:row>
      <xdr:rowOff>50799</xdr:rowOff>
    </xdr:from>
    <xdr:to>
      <xdr:col>8</xdr:col>
      <xdr:colOff>1289050</xdr:colOff>
      <xdr:row>1</xdr:row>
      <xdr:rowOff>292204</xdr:rowOff>
    </xdr:to>
    <xdr:pic>
      <xdr:nvPicPr>
        <xdr:cNvPr id="2" name="Picture 1" descr="Logo&#10;&#10;Description automatically generated">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928850" y="50799"/>
          <a:ext cx="1257300" cy="5652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8</xdr:col>
      <xdr:colOff>31750</xdr:colOff>
      <xdr:row>0</xdr:row>
      <xdr:rowOff>50799</xdr:rowOff>
    </xdr:from>
    <xdr:to>
      <xdr:col>8</xdr:col>
      <xdr:colOff>1289050</xdr:colOff>
      <xdr:row>1</xdr:row>
      <xdr:rowOff>292204</xdr:rowOff>
    </xdr:to>
    <xdr:pic>
      <xdr:nvPicPr>
        <xdr:cNvPr id="2" name="Picture 1" descr="Logo&#10;&#10;Description automatically generated">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204950" y="50799"/>
          <a:ext cx="1133475" cy="5652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9</xdr:col>
      <xdr:colOff>31750</xdr:colOff>
      <xdr:row>0</xdr:row>
      <xdr:rowOff>50799</xdr:rowOff>
    </xdr:from>
    <xdr:to>
      <xdr:col>9</xdr:col>
      <xdr:colOff>1289050</xdr:colOff>
      <xdr:row>1</xdr:row>
      <xdr:rowOff>292204</xdr:rowOff>
    </xdr:to>
    <xdr:pic>
      <xdr:nvPicPr>
        <xdr:cNvPr id="2" name="Picture 1" descr="Logo&#10;&#10;Description automatically generated">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204950" y="50799"/>
          <a:ext cx="1133475" cy="5652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erpra6\AppData\Local\Temp\DOCUME~1\usermd3\LOCALS~1\Temp\Documents%20and%20Settings\userpra1.PRAPRODUKSI1\Desktop\HARGA\Formula%20Hitung%20Benang%20Update%202008-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urya\Downloads\OB-%20PANTS%20TEMPEL%20BLKG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ocuments%20and%20Settings\usermd3\Desktop\MASTER%20HITUNG%20xl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waktu"/>
      <sheetName val="Sizespec"/>
      <sheetName val="FORM BENANG"/>
      <sheetName val="FORM (2)"/>
      <sheetName val="INPUT MASTER"/>
      <sheetName val="HIT FABRIC"/>
      <sheetName val="MP"/>
      <sheetName val="OUTPUT"/>
      <sheetName val="S8"/>
      <sheetName val="MP VAR"/>
      <sheetName val="FORM BENANG NEW"/>
      <sheetName val="FORM BENANG UPDATE mstr"/>
      <sheetName val="FORM BENANG UPDATE"/>
      <sheetName val="MASTER PROSES"/>
      <sheetName val="FORMULA"/>
      <sheetName val="S8 SH 2-2"/>
      <sheetName val="FORM BENANG UPDATE 2"/>
      <sheetName val="FORM BENANG master"/>
      <sheetName val="htng benang jsp"/>
      <sheetName val="PPIC"/>
      <sheetName val="TEST"/>
      <sheetName val="STD THREAD (2)"/>
      <sheetName val="FORM"/>
      <sheetName val="waktu proses"/>
      <sheetName val="waktu proses (2)"/>
      <sheetName val="form ppc"/>
      <sheetName val="form ppc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
      <sheetName val="Bulletin"/>
      <sheetName val="S16CTJH132-701"/>
      <sheetName val="database proses"/>
    </sheetNames>
    <sheetDataSet>
      <sheetData sheetId="0"/>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FTAR PRICE"/>
      <sheetName val="prc pant"/>
      <sheetName val="prc kemeja"/>
      <sheetName val="jacket"/>
      <sheetName val="prc dress-overall"/>
      <sheetName val="prc tee"/>
      <sheetName val="prc cdl"/>
      <sheetName val="Master Proses A"/>
      <sheetName val="List Price &amp; SMV"/>
      <sheetName val="ORDER"/>
      <sheetName val="Rekap Proses"/>
      <sheetName val="STNDAR PRICE"/>
      <sheetName val="Sheet2"/>
      <sheetName val="Harga Fin 1"/>
      <sheetName val="Master Harga"/>
      <sheetName val="Matrix"/>
      <sheetName val="Quick Count"/>
      <sheetName val="Harga Fin"/>
      <sheetName val="TARGET"/>
      <sheetName val="Re"/>
      <sheetName val="Sheet1"/>
      <sheetName val="Sheet1 (2)"/>
      <sheetName val="List Price &amp; SMV (2)"/>
      <sheetName val="W7wvn"/>
      <sheetName val="S7wvn"/>
      <sheetName val="S7Knt"/>
      <sheetName val="S7Knt10-16"/>
      <sheetName val="MS WVN"/>
      <sheetName val="MS KNT"/>
      <sheetName val="MP Wvn"/>
      <sheetName val="MP Knt"/>
      <sheetName val="s7wvn dress"/>
      <sheetName val="S7wvn10-16"/>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G46"/>
  <sheetViews>
    <sheetView showGridLines="0" topLeftCell="A10" zoomScale="90" zoomScaleNormal="90" workbookViewId="0">
      <selection activeCell="B1" sqref="B1:H2"/>
    </sheetView>
  </sheetViews>
  <sheetFormatPr defaultColWidth="8.7109375" defaultRowHeight="15" x14ac:dyDescent="0.25"/>
  <cols>
    <col min="1" max="1" width="14.7109375" style="1" customWidth="1"/>
    <col min="2" max="2" width="15.7109375" style="2" customWidth="1"/>
    <col min="3" max="3" width="41.7109375" style="1" customWidth="1"/>
    <col min="4" max="4" width="15.7109375" style="1" customWidth="1"/>
    <col min="5" max="5" width="71.85546875" style="2" customWidth="1"/>
    <col min="6" max="6" width="19.7109375" style="1" customWidth="1"/>
    <col min="7" max="16384" width="8.7109375" style="1"/>
  </cols>
  <sheetData>
    <row r="1" spans="1:6" ht="25.5" customHeight="1" thickTop="1" x14ac:dyDescent="0.25">
      <c r="A1" s="635" t="s">
        <v>0</v>
      </c>
      <c r="B1" s="637" t="s">
        <v>128</v>
      </c>
      <c r="C1" s="638"/>
      <c r="D1" s="638"/>
      <c r="E1" s="638"/>
      <c r="F1" s="641"/>
    </row>
    <row r="2" spans="1:6" ht="25.5" customHeight="1" thickBot="1" x14ac:dyDescent="0.3">
      <c r="A2" s="636"/>
      <c r="B2" s="639"/>
      <c r="C2" s="640"/>
      <c r="D2" s="640"/>
      <c r="E2" s="640"/>
      <c r="F2" s="642"/>
    </row>
    <row r="3" spans="1:6" ht="16.5" thickTop="1" thickBot="1" x14ac:dyDescent="0.3"/>
    <row r="4" spans="1:6" ht="15.75" customHeight="1" thickTop="1" thickBot="1" x14ac:dyDescent="0.3">
      <c r="A4" s="71" t="s">
        <v>1</v>
      </c>
      <c r="B4" s="5" t="s">
        <v>2</v>
      </c>
      <c r="C4" s="6" t="s">
        <v>3</v>
      </c>
      <c r="D4" s="5" t="s">
        <v>4</v>
      </c>
      <c r="E4" s="5" t="s">
        <v>5</v>
      </c>
      <c r="F4" s="7" t="s">
        <v>6</v>
      </c>
    </row>
    <row r="5" spans="1:6" ht="45.75" thickTop="1" x14ac:dyDescent="0.25">
      <c r="A5" s="643" t="s">
        <v>7</v>
      </c>
      <c r="B5" s="73" t="s">
        <v>129</v>
      </c>
      <c r="C5" s="74" t="s">
        <v>130</v>
      </c>
      <c r="D5" s="75" t="s">
        <v>131</v>
      </c>
      <c r="E5" s="104" t="s">
        <v>132</v>
      </c>
      <c r="F5" s="76" t="s">
        <v>133</v>
      </c>
    </row>
    <row r="6" spans="1:6" ht="62.25" customHeight="1" x14ac:dyDescent="0.25">
      <c r="A6" s="644"/>
      <c r="B6" s="646" t="s">
        <v>8</v>
      </c>
      <c r="C6" s="77" t="s">
        <v>87</v>
      </c>
      <c r="D6" s="78" t="s">
        <v>88</v>
      </c>
      <c r="E6" s="647" t="s">
        <v>134</v>
      </c>
      <c r="F6" s="11" t="s">
        <v>135</v>
      </c>
    </row>
    <row r="7" spans="1:6" x14ac:dyDescent="0.25">
      <c r="A7" s="644"/>
      <c r="B7" s="646"/>
      <c r="C7" s="77" t="s">
        <v>92</v>
      </c>
      <c r="D7" s="80" t="s">
        <v>93</v>
      </c>
      <c r="E7" s="648"/>
      <c r="F7" s="11" t="s">
        <v>12</v>
      </c>
    </row>
    <row r="8" spans="1:6" ht="45" x14ac:dyDescent="0.25">
      <c r="A8" s="644"/>
      <c r="B8" s="649" t="s">
        <v>14</v>
      </c>
      <c r="C8" s="77" t="s">
        <v>136</v>
      </c>
      <c r="D8" s="81" t="s">
        <v>137</v>
      </c>
      <c r="E8" s="652" t="s">
        <v>96</v>
      </c>
      <c r="F8" s="16" t="s">
        <v>133</v>
      </c>
    </row>
    <row r="9" spans="1:6" x14ac:dyDescent="0.25">
      <c r="A9" s="644"/>
      <c r="B9" s="650"/>
      <c r="C9" s="77" t="s">
        <v>94</v>
      </c>
      <c r="D9" s="81" t="s">
        <v>95</v>
      </c>
      <c r="E9" s="653"/>
      <c r="F9" s="11" t="s">
        <v>12</v>
      </c>
    </row>
    <row r="10" spans="1:6" ht="45" x14ac:dyDescent="0.25">
      <c r="A10" s="645"/>
      <c r="B10" s="651"/>
      <c r="C10" s="77" t="s">
        <v>138</v>
      </c>
      <c r="D10" s="82" t="s">
        <v>139</v>
      </c>
      <c r="E10" s="79" t="s">
        <v>140</v>
      </c>
      <c r="F10" s="11" t="s">
        <v>141</v>
      </c>
    </row>
    <row r="11" spans="1:6" ht="30" x14ac:dyDescent="0.25">
      <c r="A11" s="614" t="s">
        <v>16</v>
      </c>
      <c r="B11" s="616" t="s">
        <v>17</v>
      </c>
      <c r="C11" s="84" t="s">
        <v>142</v>
      </c>
      <c r="D11" s="85" t="s">
        <v>143</v>
      </c>
      <c r="E11" s="102" t="s">
        <v>144</v>
      </c>
      <c r="F11" s="21" t="s">
        <v>145</v>
      </c>
    </row>
    <row r="12" spans="1:6" ht="30" customHeight="1" x14ac:dyDescent="0.25">
      <c r="A12" s="615"/>
      <c r="B12" s="616"/>
      <c r="C12" s="83" t="s">
        <v>146</v>
      </c>
      <c r="D12" s="85">
        <v>4</v>
      </c>
      <c r="E12" s="617" t="s">
        <v>99</v>
      </c>
      <c r="F12" s="21" t="s">
        <v>145</v>
      </c>
    </row>
    <row r="13" spans="1:6" ht="59.25" customHeight="1" x14ac:dyDescent="0.25">
      <c r="A13" s="615"/>
      <c r="B13" s="616"/>
      <c r="C13" s="84" t="s">
        <v>97</v>
      </c>
      <c r="D13" s="85" t="s">
        <v>98</v>
      </c>
      <c r="E13" s="618"/>
      <c r="F13" s="21" t="s">
        <v>147</v>
      </c>
    </row>
    <row r="14" spans="1:6" ht="30" x14ac:dyDescent="0.25">
      <c r="A14" s="615"/>
      <c r="B14" s="86" t="s">
        <v>148</v>
      </c>
      <c r="C14" s="84" t="s">
        <v>149</v>
      </c>
      <c r="D14" s="103" t="s">
        <v>150</v>
      </c>
      <c r="E14" s="87" t="s">
        <v>151</v>
      </c>
      <c r="F14" s="21" t="s">
        <v>152</v>
      </c>
    </row>
    <row r="15" spans="1:6" ht="30" x14ac:dyDescent="0.25">
      <c r="A15" s="615"/>
      <c r="B15" s="619" t="s">
        <v>22</v>
      </c>
      <c r="C15" s="88" t="s">
        <v>23</v>
      </c>
      <c r="D15" s="106" t="s">
        <v>103</v>
      </c>
      <c r="E15" s="622" t="s">
        <v>153</v>
      </c>
      <c r="F15" s="624" t="s">
        <v>154</v>
      </c>
    </row>
    <row r="16" spans="1:6" x14ac:dyDescent="0.25">
      <c r="A16" s="58"/>
      <c r="B16" s="620"/>
      <c r="C16" s="88" t="s">
        <v>155</v>
      </c>
      <c r="D16" s="106" t="s">
        <v>156</v>
      </c>
      <c r="E16" s="623"/>
      <c r="F16" s="625"/>
    </row>
    <row r="17" spans="1:6" x14ac:dyDescent="0.25">
      <c r="A17" s="58"/>
      <c r="B17" s="621"/>
      <c r="C17" s="88" t="s">
        <v>157</v>
      </c>
      <c r="D17" s="106" t="s">
        <v>158</v>
      </c>
      <c r="E17" s="618"/>
      <c r="F17" s="626"/>
    </row>
    <row r="18" spans="1:6" ht="45" x14ac:dyDescent="0.25">
      <c r="A18" s="627" t="s">
        <v>27</v>
      </c>
      <c r="B18" s="630" t="s">
        <v>28</v>
      </c>
      <c r="C18" s="72" t="s">
        <v>159</v>
      </c>
      <c r="D18" s="89">
        <v>2E-3</v>
      </c>
      <c r="E18" s="90" t="s">
        <v>105</v>
      </c>
      <c r="F18" s="29" t="s">
        <v>31</v>
      </c>
    </row>
    <row r="19" spans="1:6" ht="30" x14ac:dyDescent="0.25">
      <c r="A19" s="628"/>
      <c r="B19" s="630"/>
      <c r="C19" s="91" t="s">
        <v>160</v>
      </c>
      <c r="D19" s="92" t="s">
        <v>21</v>
      </c>
      <c r="E19" s="72" t="s">
        <v>161</v>
      </c>
      <c r="F19" s="33" t="s">
        <v>162</v>
      </c>
    </row>
    <row r="20" spans="1:6" ht="60" x14ac:dyDescent="0.25">
      <c r="A20" s="628"/>
      <c r="B20" s="610" t="s">
        <v>32</v>
      </c>
      <c r="C20" s="91" t="s">
        <v>33</v>
      </c>
      <c r="D20" s="93" t="s">
        <v>107</v>
      </c>
      <c r="E20" s="94" t="s">
        <v>108</v>
      </c>
      <c r="F20" s="33" t="s">
        <v>163</v>
      </c>
    </row>
    <row r="21" spans="1:6" ht="45" x14ac:dyDescent="0.25">
      <c r="A21" s="628"/>
      <c r="B21" s="631"/>
      <c r="C21" s="91" t="s">
        <v>164</v>
      </c>
      <c r="D21" s="95">
        <v>0.85</v>
      </c>
      <c r="E21" s="94" t="s">
        <v>110</v>
      </c>
      <c r="F21" s="29" t="s">
        <v>38</v>
      </c>
    </row>
    <row r="22" spans="1:6" x14ac:dyDescent="0.25">
      <c r="A22" s="628"/>
      <c r="B22" s="611"/>
      <c r="C22" s="91" t="s">
        <v>39</v>
      </c>
      <c r="D22" s="95">
        <v>0.98</v>
      </c>
      <c r="E22" s="94" t="s">
        <v>165</v>
      </c>
      <c r="F22" s="29" t="s">
        <v>12</v>
      </c>
    </row>
    <row r="23" spans="1:6" ht="15" customHeight="1" x14ac:dyDescent="0.25">
      <c r="A23" s="628"/>
      <c r="B23" s="610" t="s">
        <v>166</v>
      </c>
      <c r="C23" s="91" t="s">
        <v>43</v>
      </c>
      <c r="D23" s="96" t="s">
        <v>44</v>
      </c>
      <c r="E23" s="632" t="s">
        <v>42</v>
      </c>
      <c r="F23" s="607" t="s">
        <v>12</v>
      </c>
    </row>
    <row r="24" spans="1:6" ht="30" x14ac:dyDescent="0.25">
      <c r="A24" s="628"/>
      <c r="B24" s="631"/>
      <c r="C24" s="91" t="s">
        <v>45</v>
      </c>
      <c r="D24" s="97" t="s">
        <v>46</v>
      </c>
      <c r="E24" s="633"/>
      <c r="F24" s="608"/>
    </row>
    <row r="25" spans="1:6" ht="30" x14ac:dyDescent="0.25">
      <c r="A25" s="628"/>
      <c r="B25" s="631"/>
      <c r="C25" s="91" t="s">
        <v>47</v>
      </c>
      <c r="D25" s="97" t="s">
        <v>48</v>
      </c>
      <c r="E25" s="633"/>
      <c r="F25" s="608"/>
    </row>
    <row r="26" spans="1:6" ht="30" x14ac:dyDescent="0.25">
      <c r="A26" s="628"/>
      <c r="B26" s="631"/>
      <c r="C26" s="91" t="s">
        <v>49</v>
      </c>
      <c r="D26" s="97" t="s">
        <v>50</v>
      </c>
      <c r="E26" s="633"/>
      <c r="F26" s="608"/>
    </row>
    <row r="27" spans="1:6" ht="30" x14ac:dyDescent="0.25">
      <c r="A27" s="628"/>
      <c r="B27" s="631"/>
      <c r="C27" s="91" t="s">
        <v>51</v>
      </c>
      <c r="D27" s="97" t="s">
        <v>52</v>
      </c>
      <c r="E27" s="634"/>
      <c r="F27" s="609"/>
    </row>
    <row r="28" spans="1:6" x14ac:dyDescent="0.25">
      <c r="A28" s="628"/>
      <c r="B28" s="611"/>
      <c r="C28" s="91" t="s">
        <v>167</v>
      </c>
      <c r="D28" s="97" t="s">
        <v>168</v>
      </c>
      <c r="E28" s="59" t="s">
        <v>169</v>
      </c>
      <c r="F28" s="37" t="s">
        <v>120</v>
      </c>
    </row>
    <row r="29" spans="1:6" ht="43.5" customHeight="1" x14ac:dyDescent="0.25">
      <c r="A29" s="628"/>
      <c r="B29" s="610" t="s">
        <v>112</v>
      </c>
      <c r="C29" s="72" t="s">
        <v>170</v>
      </c>
      <c r="D29" s="89" t="s">
        <v>171</v>
      </c>
      <c r="E29" s="612" t="s">
        <v>115</v>
      </c>
      <c r="F29" s="607" t="s">
        <v>172</v>
      </c>
    </row>
    <row r="30" spans="1:6" x14ac:dyDescent="0.25">
      <c r="A30" s="629"/>
      <c r="B30" s="611"/>
      <c r="C30" s="72" t="s">
        <v>173</v>
      </c>
      <c r="D30" s="105">
        <v>0</v>
      </c>
      <c r="E30" s="613"/>
      <c r="F30" s="609"/>
    </row>
    <row r="31" spans="1:6" ht="15" customHeight="1" x14ac:dyDescent="0.25">
      <c r="A31" s="596" t="s">
        <v>174</v>
      </c>
      <c r="B31" s="598" t="s">
        <v>57</v>
      </c>
      <c r="C31" s="60" t="s">
        <v>59</v>
      </c>
      <c r="D31" s="61" t="s">
        <v>60</v>
      </c>
      <c r="E31" s="601" t="s">
        <v>58</v>
      </c>
      <c r="F31" s="603" t="s">
        <v>12</v>
      </c>
    </row>
    <row r="32" spans="1:6" x14ac:dyDescent="0.25">
      <c r="A32" s="596"/>
      <c r="B32" s="599"/>
      <c r="C32" s="60" t="s">
        <v>61</v>
      </c>
      <c r="D32" s="61">
        <v>0.75</v>
      </c>
      <c r="E32" s="602"/>
      <c r="F32" s="604"/>
    </row>
    <row r="33" spans="1:7" ht="45" x14ac:dyDescent="0.25">
      <c r="A33" s="596"/>
      <c r="B33" s="599"/>
      <c r="C33" s="62" t="s">
        <v>63</v>
      </c>
      <c r="D33" s="61" t="s">
        <v>64</v>
      </c>
      <c r="E33" s="45" t="s">
        <v>62</v>
      </c>
      <c r="F33" s="604"/>
    </row>
    <row r="34" spans="1:7" ht="15" customHeight="1" x14ac:dyDescent="0.25">
      <c r="A34" s="596"/>
      <c r="B34" s="599"/>
      <c r="C34" s="601" t="s">
        <v>66</v>
      </c>
      <c r="D34" s="61" t="s">
        <v>67</v>
      </c>
      <c r="E34" s="45" t="s">
        <v>65</v>
      </c>
      <c r="F34" s="604"/>
      <c r="G34" s="108" t="s">
        <v>175</v>
      </c>
    </row>
    <row r="35" spans="1:7" ht="30" customHeight="1" x14ac:dyDescent="0.25">
      <c r="A35" s="596"/>
      <c r="B35" s="599"/>
      <c r="C35" s="602"/>
      <c r="D35" s="61" t="s">
        <v>125</v>
      </c>
      <c r="E35" s="45" t="s">
        <v>126</v>
      </c>
      <c r="F35" s="604"/>
      <c r="G35" s="108" t="s">
        <v>175</v>
      </c>
    </row>
    <row r="36" spans="1:7" ht="15" customHeight="1" x14ac:dyDescent="0.25">
      <c r="A36" s="596"/>
      <c r="B36" s="600"/>
      <c r="C36" s="62" t="s">
        <v>176</v>
      </c>
      <c r="D36" s="107" t="s">
        <v>177</v>
      </c>
      <c r="E36" s="45" t="s">
        <v>68</v>
      </c>
      <c r="F36" s="605"/>
    </row>
    <row r="37" spans="1:7" ht="90" x14ac:dyDescent="0.25">
      <c r="A37" s="596"/>
      <c r="B37" s="598" t="s">
        <v>71</v>
      </c>
      <c r="C37" s="60" t="s">
        <v>73</v>
      </c>
      <c r="D37" s="61" t="s">
        <v>74</v>
      </c>
      <c r="E37" s="63" t="s">
        <v>178</v>
      </c>
      <c r="F37" s="603" t="s">
        <v>12</v>
      </c>
    </row>
    <row r="38" spans="1:7" ht="30" x14ac:dyDescent="0.25">
      <c r="A38" s="596"/>
      <c r="B38" s="600"/>
      <c r="C38" s="64" t="s">
        <v>76</v>
      </c>
      <c r="D38" s="70" t="s">
        <v>77</v>
      </c>
      <c r="E38" s="66" t="s">
        <v>75</v>
      </c>
      <c r="F38" s="605"/>
    </row>
    <row r="39" spans="1:7" ht="30" x14ac:dyDescent="0.25">
      <c r="A39" s="596"/>
      <c r="B39" s="598" t="s">
        <v>79</v>
      </c>
      <c r="C39" s="60" t="s">
        <v>81</v>
      </c>
      <c r="D39" s="65" t="s">
        <v>82</v>
      </c>
      <c r="E39" s="67" t="s">
        <v>80</v>
      </c>
      <c r="F39" s="53" t="s">
        <v>12</v>
      </c>
    </row>
    <row r="40" spans="1:7" ht="30.75" thickBot="1" x14ac:dyDescent="0.3">
      <c r="A40" s="597"/>
      <c r="B40" s="606"/>
      <c r="C40" s="54" t="s">
        <v>84</v>
      </c>
      <c r="D40" s="55" t="s">
        <v>117</v>
      </c>
      <c r="E40" s="56" t="s">
        <v>83</v>
      </c>
      <c r="F40" s="57" t="s">
        <v>38</v>
      </c>
    </row>
    <row r="41" spans="1:7" ht="15.75" thickTop="1" x14ac:dyDescent="0.25">
      <c r="A41" s="68"/>
      <c r="B41" s="69"/>
      <c r="C41" s="68"/>
      <c r="D41" s="68"/>
      <c r="E41" s="68"/>
      <c r="F41" s="98" t="s">
        <v>179</v>
      </c>
    </row>
    <row r="42" spans="1:7" x14ac:dyDescent="0.25">
      <c r="A42" s="68"/>
      <c r="B42" s="69"/>
      <c r="C42" s="68"/>
      <c r="D42" s="68"/>
      <c r="E42" s="68"/>
      <c r="F42" s="99"/>
    </row>
    <row r="43" spans="1:7" x14ac:dyDescent="0.25">
      <c r="A43" s="68"/>
      <c r="B43" s="69"/>
      <c r="C43" s="68"/>
      <c r="D43" s="68"/>
      <c r="E43" s="68"/>
      <c r="F43" s="99"/>
    </row>
    <row r="44" spans="1:7" x14ac:dyDescent="0.25">
      <c r="A44" s="68"/>
      <c r="B44" s="69"/>
      <c r="C44" s="68"/>
      <c r="D44" s="68"/>
      <c r="E44" s="68"/>
      <c r="F44" s="99"/>
    </row>
    <row r="45" spans="1:7" x14ac:dyDescent="0.25">
      <c r="A45" s="68"/>
      <c r="B45" s="69"/>
      <c r="C45" s="68"/>
      <c r="D45" s="68"/>
      <c r="E45" s="68"/>
      <c r="F45" s="100" t="s">
        <v>180</v>
      </c>
    </row>
    <row r="46" spans="1:7" x14ac:dyDescent="0.25">
      <c r="A46" s="68"/>
      <c r="B46" s="69"/>
      <c r="C46" s="68"/>
      <c r="D46" s="68"/>
      <c r="E46" s="68"/>
      <c r="F46" s="101" t="s">
        <v>181</v>
      </c>
    </row>
  </sheetData>
  <mergeCells count="31">
    <mergeCell ref="A1:A2"/>
    <mergeCell ref="B1:E2"/>
    <mergeCell ref="F1:F2"/>
    <mergeCell ref="A5:A10"/>
    <mergeCell ref="B6:B7"/>
    <mergeCell ref="E6:E7"/>
    <mergeCell ref="B8:B10"/>
    <mergeCell ref="E8:E9"/>
    <mergeCell ref="F23:F27"/>
    <mergeCell ref="B29:B30"/>
    <mergeCell ref="E29:E30"/>
    <mergeCell ref="F29:F30"/>
    <mergeCell ref="A11:A15"/>
    <mergeCell ref="B11:B13"/>
    <mergeCell ref="E12:E13"/>
    <mergeCell ref="B15:B17"/>
    <mergeCell ref="E15:E17"/>
    <mergeCell ref="F15:F17"/>
    <mergeCell ref="A18:A30"/>
    <mergeCell ref="B18:B19"/>
    <mergeCell ref="B20:B22"/>
    <mergeCell ref="B23:B28"/>
    <mergeCell ref="E23:E27"/>
    <mergeCell ref="A31:A40"/>
    <mergeCell ref="B31:B36"/>
    <mergeCell ref="E31:E32"/>
    <mergeCell ref="F31:F36"/>
    <mergeCell ref="C34:C35"/>
    <mergeCell ref="B37:B38"/>
    <mergeCell ref="F37:F38"/>
    <mergeCell ref="B39:B40"/>
  </mergeCells>
  <pageMargins left="0.35433070866141736" right="0.39370078740157483" top="0.43307086614173229" bottom="0.43307086614173229" header="0.31496062992125984" footer="0.31496062992125984"/>
  <pageSetup scale="75" orientation="landscape"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19"/>
  <sheetViews>
    <sheetView workbookViewId="0">
      <selection activeCell="E10" sqref="E10"/>
    </sheetView>
  </sheetViews>
  <sheetFormatPr defaultColWidth="9.140625" defaultRowHeight="15" x14ac:dyDescent="0.25"/>
  <cols>
    <col min="1" max="1" width="9.140625" style="191"/>
    <col min="2" max="2" width="3.5703125" style="191" bestFit="1" customWidth="1"/>
    <col min="3" max="3" width="12.7109375" style="191" customWidth="1"/>
    <col min="4" max="4" width="23.5703125" style="226" bestFit="1" customWidth="1"/>
    <col min="5" max="5" width="39.42578125" style="214" customWidth="1"/>
    <col min="6" max="6" width="12.42578125" style="191" bestFit="1" customWidth="1"/>
    <col min="7" max="7" width="15.85546875" style="191" customWidth="1"/>
    <col min="8" max="8" width="20.7109375" style="226" bestFit="1" customWidth="1"/>
    <col min="9" max="9" width="21.7109375" style="226" customWidth="1"/>
    <col min="10" max="10" width="13.42578125" style="191" customWidth="1"/>
    <col min="11" max="11" width="13.5703125" style="214" customWidth="1"/>
    <col min="12" max="12" width="42.5703125" style="191" customWidth="1"/>
    <col min="13" max="16384" width="9.140625" style="191"/>
  </cols>
  <sheetData>
    <row r="2" spans="2:12" s="214" customFormat="1" ht="63" customHeight="1" x14ac:dyDescent="0.25">
      <c r="B2" s="219" t="s">
        <v>278</v>
      </c>
      <c r="C2" s="219" t="s">
        <v>331</v>
      </c>
      <c r="D2" s="227" t="s">
        <v>681</v>
      </c>
      <c r="E2" s="219" t="s">
        <v>384</v>
      </c>
      <c r="F2" s="219" t="s">
        <v>687</v>
      </c>
      <c r="G2" s="219" t="s">
        <v>680</v>
      </c>
      <c r="H2" s="227" t="s">
        <v>385</v>
      </c>
      <c r="I2" s="227" t="s">
        <v>386</v>
      </c>
      <c r="J2" s="219" t="s">
        <v>387</v>
      </c>
      <c r="K2" s="219" t="s">
        <v>379</v>
      </c>
      <c r="L2" s="219" t="s">
        <v>380</v>
      </c>
    </row>
    <row r="3" spans="2:12" ht="30" x14ac:dyDescent="0.25">
      <c r="B3" s="216">
        <v>1</v>
      </c>
      <c r="C3" s="216" t="s">
        <v>332</v>
      </c>
      <c r="D3" s="228">
        <v>45295</v>
      </c>
      <c r="E3" s="219" t="s">
        <v>682</v>
      </c>
      <c r="F3" s="216" t="s">
        <v>231</v>
      </c>
      <c r="G3" s="216" t="s">
        <v>688</v>
      </c>
      <c r="H3" s="228">
        <v>45296</v>
      </c>
      <c r="I3" s="228">
        <v>45295</v>
      </c>
      <c r="J3" s="216" t="s">
        <v>689</v>
      </c>
      <c r="K3" s="219" t="s">
        <v>690</v>
      </c>
      <c r="L3" s="216" t="s">
        <v>691</v>
      </c>
    </row>
    <row r="4" spans="2:12" ht="30" x14ac:dyDescent="0.25">
      <c r="B4" s="216">
        <v>2</v>
      </c>
      <c r="C4" s="216" t="s">
        <v>332</v>
      </c>
      <c r="D4" s="228">
        <v>45296</v>
      </c>
      <c r="E4" s="219" t="s">
        <v>683</v>
      </c>
      <c r="F4" s="216" t="s">
        <v>231</v>
      </c>
      <c r="G4" s="216" t="s">
        <v>688</v>
      </c>
      <c r="H4" s="228">
        <v>45297</v>
      </c>
      <c r="I4" s="228">
        <v>45296</v>
      </c>
      <c r="J4" s="216" t="s">
        <v>689</v>
      </c>
      <c r="K4" s="219" t="s">
        <v>690</v>
      </c>
      <c r="L4" s="216" t="s">
        <v>691</v>
      </c>
    </row>
    <row r="5" spans="2:12" ht="45" x14ac:dyDescent="0.25">
      <c r="B5" s="216">
        <v>3</v>
      </c>
      <c r="C5" s="216" t="s">
        <v>332</v>
      </c>
      <c r="D5" s="228">
        <v>45300</v>
      </c>
      <c r="E5" s="219" t="s">
        <v>684</v>
      </c>
      <c r="F5" s="216" t="s">
        <v>231</v>
      </c>
      <c r="G5" s="216" t="s">
        <v>688</v>
      </c>
      <c r="H5" s="228">
        <v>45301</v>
      </c>
      <c r="I5" s="228">
        <v>45301</v>
      </c>
      <c r="J5" s="216" t="s">
        <v>688</v>
      </c>
      <c r="K5" s="219" t="s">
        <v>690</v>
      </c>
      <c r="L5" s="216" t="s">
        <v>691</v>
      </c>
    </row>
    <row r="6" spans="2:12" ht="30" x14ac:dyDescent="0.25">
      <c r="B6" s="216">
        <v>4</v>
      </c>
      <c r="C6" s="216" t="s">
        <v>332</v>
      </c>
      <c r="D6" s="228">
        <v>45302</v>
      </c>
      <c r="E6" s="219" t="s">
        <v>685</v>
      </c>
      <c r="F6" s="216" t="s">
        <v>231</v>
      </c>
      <c r="G6" s="216" t="s">
        <v>688</v>
      </c>
      <c r="H6" s="228">
        <v>45303</v>
      </c>
      <c r="I6" s="228">
        <v>45302</v>
      </c>
      <c r="J6" s="216" t="s">
        <v>689</v>
      </c>
      <c r="K6" s="219" t="s">
        <v>690</v>
      </c>
      <c r="L6" s="216" t="s">
        <v>691</v>
      </c>
    </row>
    <row r="7" spans="2:12" ht="30" x14ac:dyDescent="0.25">
      <c r="B7" s="216">
        <v>5</v>
      </c>
      <c r="C7" s="216" t="s">
        <v>332</v>
      </c>
      <c r="D7" s="228">
        <v>45310</v>
      </c>
      <c r="E7" s="219" t="s">
        <v>686</v>
      </c>
      <c r="F7" s="216" t="s">
        <v>231</v>
      </c>
      <c r="G7" s="216" t="s">
        <v>688</v>
      </c>
      <c r="H7" s="228">
        <v>45311</v>
      </c>
      <c r="I7" s="228">
        <v>45310</v>
      </c>
      <c r="J7" s="216" t="s">
        <v>689</v>
      </c>
      <c r="K7" s="219" t="s">
        <v>690</v>
      </c>
      <c r="L7" s="216" t="s">
        <v>691</v>
      </c>
    </row>
    <row r="8" spans="2:12" ht="30" x14ac:dyDescent="0.25">
      <c r="B8" s="216">
        <v>6</v>
      </c>
      <c r="C8" s="588" t="s">
        <v>333</v>
      </c>
      <c r="D8" s="228"/>
      <c r="E8" s="589" t="s">
        <v>1592</v>
      </c>
      <c r="F8" s="588" t="s">
        <v>231</v>
      </c>
      <c r="G8" s="588" t="s">
        <v>688</v>
      </c>
      <c r="H8" s="228" t="s">
        <v>1593</v>
      </c>
      <c r="I8" s="228" t="s">
        <v>1594</v>
      </c>
      <c r="J8" s="588" t="s">
        <v>688</v>
      </c>
      <c r="K8" s="589" t="s">
        <v>690</v>
      </c>
      <c r="L8" s="588" t="s">
        <v>691</v>
      </c>
    </row>
    <row r="9" spans="2:12" x14ac:dyDescent="0.25">
      <c r="B9" s="216"/>
      <c r="C9" s="216"/>
      <c r="D9" s="228"/>
      <c r="E9" s="219"/>
      <c r="F9" s="216"/>
      <c r="G9" s="216"/>
      <c r="H9" s="228"/>
      <c r="I9" s="228"/>
      <c r="J9" s="216"/>
      <c r="K9" s="219"/>
      <c r="L9" s="216"/>
    </row>
    <row r="10" spans="2:12" x14ac:dyDescent="0.25">
      <c r="B10" s="216"/>
      <c r="C10" s="216"/>
      <c r="D10" s="228"/>
      <c r="E10" s="219"/>
      <c r="F10" s="216"/>
      <c r="G10" s="216"/>
      <c r="H10" s="228"/>
      <c r="I10" s="228"/>
      <c r="J10" s="216"/>
      <c r="K10" s="219"/>
      <c r="L10" s="216"/>
    </row>
    <row r="11" spans="2:12" x14ac:dyDescent="0.25">
      <c r="B11" s="216"/>
      <c r="C11" s="216"/>
      <c r="D11" s="228"/>
      <c r="E11" s="219"/>
      <c r="F11" s="216"/>
      <c r="G11" s="216"/>
      <c r="H11" s="228"/>
      <c r="I11" s="228"/>
      <c r="J11" s="216"/>
      <c r="K11" s="219"/>
      <c r="L11" s="216"/>
    </row>
    <row r="12" spans="2:12" x14ac:dyDescent="0.25">
      <c r="B12" s="216"/>
      <c r="C12" s="216"/>
      <c r="D12" s="228"/>
      <c r="E12" s="219"/>
      <c r="F12" s="216"/>
      <c r="G12" s="216"/>
      <c r="H12" s="228"/>
      <c r="I12" s="228"/>
      <c r="J12" s="216"/>
      <c r="K12" s="219"/>
      <c r="L12" s="216"/>
    </row>
    <row r="13" spans="2:12" x14ac:dyDescent="0.25">
      <c r="B13" s="216"/>
      <c r="C13" s="216"/>
      <c r="D13" s="228"/>
      <c r="E13" s="219"/>
      <c r="F13" s="216"/>
      <c r="G13" s="216"/>
      <c r="H13" s="228"/>
      <c r="I13" s="228"/>
      <c r="J13" s="216"/>
      <c r="K13" s="219"/>
      <c r="L13" s="216"/>
    </row>
    <row r="14" spans="2:12" x14ac:dyDescent="0.25">
      <c r="B14" s="216"/>
      <c r="C14" s="216"/>
      <c r="D14" s="228"/>
      <c r="E14" s="219"/>
      <c r="F14" s="216"/>
      <c r="G14" s="216"/>
      <c r="H14" s="228"/>
      <c r="I14" s="228"/>
      <c r="J14" s="216"/>
      <c r="K14" s="219"/>
      <c r="L14" s="216"/>
    </row>
    <row r="15" spans="2:12" x14ac:dyDescent="0.25">
      <c r="B15" s="216"/>
      <c r="C15" s="216"/>
      <c r="D15" s="228"/>
      <c r="E15" s="219"/>
      <c r="F15" s="216"/>
      <c r="G15" s="216"/>
      <c r="H15" s="228"/>
      <c r="I15" s="228"/>
      <c r="J15" s="216"/>
      <c r="K15" s="219"/>
      <c r="L15" s="216"/>
    </row>
    <row r="16" spans="2:12" x14ac:dyDescent="0.25">
      <c r="B16" s="216"/>
      <c r="C16" s="216"/>
      <c r="D16" s="228"/>
      <c r="E16" s="219"/>
      <c r="F16" s="216"/>
      <c r="G16" s="216"/>
      <c r="H16" s="228"/>
      <c r="I16" s="228"/>
      <c r="J16" s="216"/>
      <c r="K16" s="219"/>
      <c r="L16" s="216"/>
    </row>
    <row r="17" spans="2:12" x14ac:dyDescent="0.25">
      <c r="B17" s="216"/>
      <c r="C17" s="216"/>
      <c r="D17" s="228"/>
      <c r="E17" s="219"/>
      <c r="F17" s="216"/>
      <c r="G17" s="216"/>
      <c r="H17" s="228"/>
      <c r="I17" s="228"/>
      <c r="J17" s="216"/>
      <c r="K17" s="219"/>
      <c r="L17" s="216"/>
    </row>
    <row r="18" spans="2:12" x14ac:dyDescent="0.25">
      <c r="B18" s="216"/>
      <c r="C18" s="216"/>
      <c r="D18" s="228"/>
      <c r="E18" s="219"/>
      <c r="F18" s="216"/>
      <c r="G18" s="216"/>
      <c r="H18" s="228"/>
      <c r="I18" s="228"/>
      <c r="J18" s="216"/>
      <c r="K18" s="219"/>
      <c r="L18" s="216"/>
    </row>
    <row r="19" spans="2:12" x14ac:dyDescent="0.25">
      <c r="B19" s="216"/>
      <c r="C19" s="216"/>
      <c r="D19" s="228"/>
      <c r="E19" s="219"/>
      <c r="F19" s="216"/>
      <c r="G19" s="216"/>
      <c r="H19" s="228"/>
      <c r="I19" s="228"/>
      <c r="J19" s="216"/>
      <c r="K19" s="219"/>
      <c r="L19" s="216"/>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T431"/>
  <sheetViews>
    <sheetView zoomScaleNormal="100" workbookViewId="0">
      <pane ySplit="4" topLeftCell="A5" activePane="bottomLeft" state="frozen"/>
      <selection pane="bottomLeft" activeCell="J6" sqref="J5:J6"/>
    </sheetView>
  </sheetViews>
  <sheetFormatPr defaultColWidth="9.140625" defaultRowHeight="15" x14ac:dyDescent="0.25"/>
  <cols>
    <col min="1" max="1" width="3.7109375" style="205" customWidth="1"/>
    <col min="2" max="2" width="4.42578125" style="205" customWidth="1"/>
    <col min="3" max="3" width="10.85546875" style="205" bestFit="1" customWidth="1"/>
    <col min="4" max="4" width="10.140625" style="352" customWidth="1"/>
    <col min="5" max="7" width="9.140625" style="352"/>
    <col min="8" max="8" width="13.7109375" style="231" customWidth="1"/>
    <col min="9" max="9" width="38.7109375" style="213" customWidth="1"/>
    <col min="10" max="10" width="9.140625" style="205"/>
    <col min="11" max="11" width="3.140625" style="205" customWidth="1"/>
    <col min="12" max="12" width="4.7109375" style="205" customWidth="1"/>
    <col min="13" max="13" width="6.42578125" style="342" bestFit="1" customWidth="1"/>
    <col min="14" max="14" width="8.42578125" style="205" bestFit="1" customWidth="1"/>
    <col min="15" max="15" width="16.42578125" style="205" customWidth="1"/>
    <col min="16" max="16" width="23.5703125" style="213" bestFit="1" customWidth="1"/>
    <col min="17" max="17" width="11.140625" style="358" bestFit="1" customWidth="1"/>
    <col min="18" max="20" width="9.140625" style="358"/>
    <col min="21" max="21" width="3.42578125" style="205" customWidth="1"/>
    <col min="22" max="16384" width="9.140625" style="205"/>
  </cols>
  <sheetData>
    <row r="2" spans="2:20" x14ac:dyDescent="0.25">
      <c r="B2" s="205" t="s">
        <v>973</v>
      </c>
      <c r="L2" s="731" t="s">
        <v>968</v>
      </c>
      <c r="M2" s="731"/>
      <c r="N2" s="731"/>
      <c r="O2" s="731"/>
      <c r="P2" s="731"/>
      <c r="Q2" s="731"/>
      <c r="R2" s="731"/>
      <c r="S2" s="731"/>
      <c r="T2" s="731"/>
    </row>
    <row r="3" spans="2:20" x14ac:dyDescent="0.25">
      <c r="B3" s="205" t="s">
        <v>967</v>
      </c>
      <c r="D3" s="352">
        <v>2024</v>
      </c>
      <c r="L3" s="354"/>
      <c r="M3" s="354"/>
      <c r="N3" s="354"/>
      <c r="O3" s="354"/>
      <c r="P3" s="354"/>
      <c r="Q3" s="355"/>
      <c r="R3" s="355"/>
      <c r="S3" s="355"/>
      <c r="T3" s="355"/>
    </row>
    <row r="4" spans="2:20" s="342" customFormat="1" ht="60" x14ac:dyDescent="0.25">
      <c r="B4" s="343" t="s">
        <v>278</v>
      </c>
      <c r="C4" s="343" t="s">
        <v>331</v>
      </c>
      <c r="D4" s="237" t="s">
        <v>965</v>
      </c>
      <c r="E4" s="237" t="s">
        <v>969</v>
      </c>
      <c r="F4" s="237" t="s">
        <v>971</v>
      </c>
      <c r="G4" s="237" t="s">
        <v>972</v>
      </c>
      <c r="H4" s="237" t="s">
        <v>388</v>
      </c>
      <c r="I4" s="344" t="s">
        <v>380</v>
      </c>
      <c r="L4" s="351" t="s">
        <v>278</v>
      </c>
      <c r="M4" s="351" t="s">
        <v>966</v>
      </c>
      <c r="N4" s="351" t="s">
        <v>331</v>
      </c>
      <c r="O4" s="351" t="s">
        <v>870</v>
      </c>
      <c r="P4" s="350" t="s">
        <v>771</v>
      </c>
      <c r="Q4" s="356" t="s">
        <v>867</v>
      </c>
      <c r="R4" s="356" t="s">
        <v>868</v>
      </c>
      <c r="S4" s="356" t="s">
        <v>970</v>
      </c>
      <c r="T4" s="356" t="s">
        <v>869</v>
      </c>
    </row>
    <row r="5" spans="2:20" ht="45" x14ac:dyDescent="0.25">
      <c r="B5" s="215">
        <v>1</v>
      </c>
      <c r="C5" s="215" t="s">
        <v>332</v>
      </c>
      <c r="D5" s="353">
        <f>SUMIFS(Q5:$Q$1000000,N5:$N$1000000,C5,M5:$M$1000000,$D$3)</f>
        <v>146872</v>
      </c>
      <c r="E5" s="353">
        <f>SUMIFS($R5:R$1000000,$N5:N$1000000,C5,$M5:M$1000000,$D$3)</f>
        <v>390</v>
      </c>
      <c r="F5" s="353">
        <f>SUMIFS($S5:S$1000000,$N5:N$1000000,C5,$M5:M$1000000,$D$3)</f>
        <v>311</v>
      </c>
      <c r="G5" s="353">
        <f>SUMIFS($T5:T$1000000,$N5:N$1000000,C5,$M5:M$1000000,$D$3)</f>
        <v>0</v>
      </c>
      <c r="H5" s="322">
        <f>IFERROR(SUM(E5:G5)/D5,"Tidak Ada Data Pada Tahun dipilih!")</f>
        <v>4.7728634457214446E-3</v>
      </c>
      <c r="I5" s="220" t="s">
        <v>714</v>
      </c>
      <c r="L5" s="215">
        <v>1</v>
      </c>
      <c r="M5" s="346">
        <v>2024</v>
      </c>
      <c r="N5" s="215" t="s">
        <v>332</v>
      </c>
      <c r="O5" s="215" t="s">
        <v>871</v>
      </c>
      <c r="P5" s="220" t="s">
        <v>772</v>
      </c>
      <c r="Q5" s="357">
        <v>5939</v>
      </c>
      <c r="R5" s="357">
        <v>3</v>
      </c>
      <c r="S5" s="357">
        <v>0</v>
      </c>
      <c r="T5" s="357">
        <v>0</v>
      </c>
    </row>
    <row r="6" spans="2:20" ht="45" x14ac:dyDescent="0.25">
      <c r="B6" s="215">
        <v>2</v>
      </c>
      <c r="C6" s="215" t="s">
        <v>333</v>
      </c>
      <c r="D6" s="353">
        <f>SUMIFS(Q5:$Q$1000000,N5:$N$1000000,C6,M5:$M$1000000,$D$3)</f>
        <v>89198</v>
      </c>
      <c r="E6" s="353">
        <f>SUMIFS($R5:R$1000000,$N5:N$1000000,C6,$M5:M$1000000,$D$3)</f>
        <v>149</v>
      </c>
      <c r="F6" s="353">
        <f>SUMIFS($S5:S$1000000,$N5:N$1000000,C6,$M5:M$1000000,$D$3)</f>
        <v>69</v>
      </c>
      <c r="G6" s="353">
        <f>SUMIFS($T5:T$1000000,$N5:N$1000000,C6,$M5:M$1000000,$D$3)</f>
        <v>26</v>
      </c>
      <c r="H6" s="322">
        <f t="shared" ref="H6:H16" si="0">IFERROR(SUM(E6:G6)/D6,"Tidak Ada Data Pada Tahun dipilih!")</f>
        <v>2.735487342765533E-3</v>
      </c>
      <c r="I6" s="220" t="s">
        <v>714</v>
      </c>
      <c r="L6" s="215">
        <v>2</v>
      </c>
      <c r="M6" s="346">
        <v>2024</v>
      </c>
      <c r="N6" s="215" t="s">
        <v>332</v>
      </c>
      <c r="O6" s="215" t="s">
        <v>871</v>
      </c>
      <c r="P6" s="220" t="s">
        <v>773</v>
      </c>
      <c r="Q6" s="357">
        <v>0</v>
      </c>
      <c r="R6" s="357">
        <v>0</v>
      </c>
      <c r="S6" s="357">
        <v>0</v>
      </c>
      <c r="T6" s="357">
        <v>0</v>
      </c>
    </row>
    <row r="7" spans="2:20" ht="45" x14ac:dyDescent="0.25">
      <c r="B7" s="215">
        <v>3</v>
      </c>
      <c r="C7" s="215" t="s">
        <v>334</v>
      </c>
      <c r="D7" s="353">
        <f>SUMIFS(Q5:$Q$1000000,N5:$N$1000000,C7,M5:$M$1000000,$D$3)</f>
        <v>0</v>
      </c>
      <c r="E7" s="353">
        <f>SUMIFS($R5:R$1000000,$N5:N$1000000,C7,$M5:M$1000000,$D$3)</f>
        <v>0</v>
      </c>
      <c r="F7" s="353">
        <f>SUMIFS($S5:S$1000000,$N5:N$1000000,C7,$M5:M$1000000,$D$3)</f>
        <v>0</v>
      </c>
      <c r="G7" s="353">
        <f>SUMIFS($T5:T$1000000,$N5:N$1000000,C7,$M5:M$1000000,$D$3)</f>
        <v>0</v>
      </c>
      <c r="H7" s="322" t="str">
        <f t="shared" si="0"/>
        <v>Tidak Ada Data Pada Tahun dipilih!</v>
      </c>
      <c r="I7" s="220"/>
      <c r="L7" s="215">
        <v>3</v>
      </c>
      <c r="M7" s="346">
        <v>2024</v>
      </c>
      <c r="N7" s="215" t="s">
        <v>332</v>
      </c>
      <c r="O7" s="215" t="s">
        <v>871</v>
      </c>
      <c r="P7" s="220" t="s">
        <v>774</v>
      </c>
      <c r="Q7" s="357">
        <v>0</v>
      </c>
      <c r="R7" s="357">
        <v>0</v>
      </c>
      <c r="S7" s="357">
        <v>0</v>
      </c>
      <c r="T7" s="357">
        <v>0</v>
      </c>
    </row>
    <row r="8" spans="2:20" ht="45" x14ac:dyDescent="0.25">
      <c r="B8" s="215">
        <v>4</v>
      </c>
      <c r="C8" s="215" t="s">
        <v>335</v>
      </c>
      <c r="D8" s="353">
        <f>SUMIFS(Q5:$Q$1000000,N5:$N$1000000,C8,M5:$M$1000000,$D$3)</f>
        <v>0</v>
      </c>
      <c r="E8" s="353">
        <f>SUMIFS($R5:R$1000000,$N5:N$1000000,C8,$M5:M$1000000,$D$3)</f>
        <v>0</v>
      </c>
      <c r="F8" s="353">
        <f>SUMIFS($S5:S$1000000,$N5:N$1000000,C8,$M5:M$1000000,$D$3)</f>
        <v>0</v>
      </c>
      <c r="G8" s="353">
        <f>SUMIFS($T5:T$1000000,$N5:N$1000000,C8,$M5:M$1000000,$D$3)</f>
        <v>0</v>
      </c>
      <c r="H8" s="322" t="str">
        <f t="shared" si="0"/>
        <v>Tidak Ada Data Pada Tahun dipilih!</v>
      </c>
      <c r="I8" s="220"/>
      <c r="L8" s="215">
        <v>4</v>
      </c>
      <c r="M8" s="346">
        <v>2024</v>
      </c>
      <c r="N8" s="215" t="s">
        <v>332</v>
      </c>
      <c r="O8" s="215" t="s">
        <v>871</v>
      </c>
      <c r="P8" s="220" t="s">
        <v>775</v>
      </c>
      <c r="Q8" s="357">
        <v>4851</v>
      </c>
      <c r="R8" s="357">
        <v>19</v>
      </c>
      <c r="S8" s="357">
        <v>0</v>
      </c>
      <c r="T8" s="357">
        <v>0</v>
      </c>
    </row>
    <row r="9" spans="2:20" ht="45" x14ac:dyDescent="0.25">
      <c r="B9" s="215">
        <v>5</v>
      </c>
      <c r="C9" s="215" t="s">
        <v>336</v>
      </c>
      <c r="D9" s="353">
        <f>SUMIFS(Q5:$Q$1000000,N5:$N$1000000,C9,M5:$M$1000000,$D$3)</f>
        <v>0</v>
      </c>
      <c r="E9" s="353">
        <f>SUMIFS($R5:R$1000000,$N5:N$1000000,C9,$M5:M$1000000,$D$3)</f>
        <v>0</v>
      </c>
      <c r="F9" s="353">
        <f>SUMIFS($S5:S$1000000,$N5:N$1000000,C9,$M5:M$1000000,$D$3)</f>
        <v>0</v>
      </c>
      <c r="G9" s="353">
        <f>SUMIFS($T5:T$1000000,$N5:N$1000000,C9,$M5:M$1000000,$D$3)</f>
        <v>0</v>
      </c>
      <c r="H9" s="322" t="str">
        <f t="shared" si="0"/>
        <v>Tidak Ada Data Pada Tahun dipilih!</v>
      </c>
      <c r="I9" s="220"/>
      <c r="L9" s="215">
        <v>5</v>
      </c>
      <c r="M9" s="346">
        <v>2024</v>
      </c>
      <c r="N9" s="215" t="s">
        <v>332</v>
      </c>
      <c r="O9" s="215" t="s">
        <v>871</v>
      </c>
      <c r="P9" s="220" t="s">
        <v>776</v>
      </c>
      <c r="Q9" s="357">
        <v>3573</v>
      </c>
      <c r="R9" s="357">
        <v>12</v>
      </c>
      <c r="S9" s="357">
        <v>0</v>
      </c>
      <c r="T9" s="357">
        <v>0</v>
      </c>
    </row>
    <row r="10" spans="2:20" ht="45" x14ac:dyDescent="0.25">
      <c r="B10" s="215">
        <v>6</v>
      </c>
      <c r="C10" s="215" t="s">
        <v>337</v>
      </c>
      <c r="D10" s="353">
        <f>SUMIFS(Q5:$Q$1000000,N5:$N$1000000,C10,M5:$M$1000000,$D$3)</f>
        <v>0</v>
      </c>
      <c r="E10" s="353">
        <f>SUMIFS($R5:R$1000000,$N5:N$1000000,C10,$M5:M$1000000,$D$3)</f>
        <v>0</v>
      </c>
      <c r="F10" s="353">
        <f>SUMIFS($S5:S$1000000,$N5:N$1000000,C10,$M5:M$1000000,$D$3)</f>
        <v>0</v>
      </c>
      <c r="G10" s="353">
        <f>SUMIFS($T5:T$1000000,$N5:N$1000000,C10,$M5:M$1000000,$D$3)</f>
        <v>0</v>
      </c>
      <c r="H10" s="322" t="str">
        <f t="shared" si="0"/>
        <v>Tidak Ada Data Pada Tahun dipilih!</v>
      </c>
      <c r="I10" s="220"/>
      <c r="L10" s="215">
        <v>6</v>
      </c>
      <c r="M10" s="346">
        <v>2024</v>
      </c>
      <c r="N10" s="215" t="s">
        <v>332</v>
      </c>
      <c r="O10" s="215" t="s">
        <v>871</v>
      </c>
      <c r="P10" s="220" t="s">
        <v>777</v>
      </c>
      <c r="Q10" s="357">
        <v>6576</v>
      </c>
      <c r="R10" s="357">
        <v>99</v>
      </c>
      <c r="S10" s="357">
        <v>0</v>
      </c>
      <c r="T10" s="357">
        <v>0</v>
      </c>
    </row>
    <row r="11" spans="2:20" ht="45" x14ac:dyDescent="0.25">
      <c r="B11" s="215">
        <v>7</v>
      </c>
      <c r="C11" s="215" t="s">
        <v>338</v>
      </c>
      <c r="D11" s="353">
        <f>SUMIFS(Q5:$Q$1000000,N5:$N$1000000,C11,M5:$M$1000000,$D$3)</f>
        <v>0</v>
      </c>
      <c r="E11" s="353">
        <f>SUMIFS($R5:R$1000000,$N5:N$1000000,C11,$M5:M$1000000,$D$3)</f>
        <v>0</v>
      </c>
      <c r="F11" s="353">
        <f>SUMIFS($S5:S$1000000,$N5:N$1000000,C11,$M5:M$1000000,$D$3)</f>
        <v>0</v>
      </c>
      <c r="G11" s="353">
        <f>SUMIFS($T5:T$1000000,$N5:N$1000000,C11,$M5:M$1000000,$D$3)</f>
        <v>0</v>
      </c>
      <c r="H11" s="322" t="str">
        <f t="shared" si="0"/>
        <v>Tidak Ada Data Pada Tahun dipilih!</v>
      </c>
      <c r="I11" s="220"/>
      <c r="L11" s="215">
        <v>7</v>
      </c>
      <c r="M11" s="346">
        <v>2024</v>
      </c>
      <c r="N11" s="215" t="s">
        <v>332</v>
      </c>
      <c r="O11" s="215" t="s">
        <v>871</v>
      </c>
      <c r="P11" s="220" t="s">
        <v>778</v>
      </c>
      <c r="Q11" s="357">
        <v>19469</v>
      </c>
      <c r="R11" s="357">
        <v>0</v>
      </c>
      <c r="S11" s="357">
        <v>0</v>
      </c>
      <c r="T11" s="357">
        <v>0</v>
      </c>
    </row>
    <row r="12" spans="2:20" ht="45" x14ac:dyDescent="0.25">
      <c r="B12" s="215">
        <v>8</v>
      </c>
      <c r="C12" s="215" t="s">
        <v>339</v>
      </c>
      <c r="D12" s="353">
        <f>SUMIFS(Q5:$Q$1000000,N5:$N$1000000,C12,M5:$M$1000000,$D$3)</f>
        <v>0</v>
      </c>
      <c r="E12" s="353">
        <f>SUMIFS($R5:R$1000000,$N5:N$1000000,C12,$M5:M$1000000,$D$3)</f>
        <v>0</v>
      </c>
      <c r="F12" s="353">
        <f>SUMIFS($S5:S$1000000,$N5:N$1000000,C12,$M5:M$1000000,$D$3)</f>
        <v>0</v>
      </c>
      <c r="G12" s="353">
        <f>SUMIFS($T5:T$1000000,$N5:N$1000000,C12,$M5:M$1000000,$D$3)</f>
        <v>0</v>
      </c>
      <c r="H12" s="322" t="str">
        <f t="shared" si="0"/>
        <v>Tidak Ada Data Pada Tahun dipilih!</v>
      </c>
      <c r="I12" s="220"/>
      <c r="L12" s="215">
        <v>8</v>
      </c>
      <c r="M12" s="346">
        <v>2024</v>
      </c>
      <c r="N12" s="215" t="s">
        <v>332</v>
      </c>
      <c r="O12" s="215" t="s">
        <v>871</v>
      </c>
      <c r="P12" s="220" t="s">
        <v>779</v>
      </c>
      <c r="Q12" s="357">
        <v>4440</v>
      </c>
      <c r="R12" s="357">
        <v>12</v>
      </c>
      <c r="S12" s="357">
        <v>0</v>
      </c>
      <c r="T12" s="357">
        <v>0</v>
      </c>
    </row>
    <row r="13" spans="2:20" ht="45" x14ac:dyDescent="0.25">
      <c r="B13" s="215">
        <v>9</v>
      </c>
      <c r="C13" s="215" t="s">
        <v>340</v>
      </c>
      <c r="D13" s="353">
        <f>SUMIFS(Q5:$Q$1000000,N5:$N$1000000,C13,M5:$M$1000000,$D$3)</f>
        <v>0</v>
      </c>
      <c r="E13" s="353">
        <f>SUMIFS($R5:R$1000000,$N5:N$1000000,C13,$M5:M$1000000,$D$3)</f>
        <v>0</v>
      </c>
      <c r="F13" s="353">
        <f>SUMIFS($S5:S$1000000,$N5:N$1000000,C13,$M5:M$1000000,$D$3)</f>
        <v>0</v>
      </c>
      <c r="G13" s="353">
        <f>SUMIFS($T5:T$1000000,$N5:N$1000000,C13,$M5:M$1000000,$D$3)</f>
        <v>0</v>
      </c>
      <c r="H13" s="322" t="str">
        <f t="shared" si="0"/>
        <v>Tidak Ada Data Pada Tahun dipilih!</v>
      </c>
      <c r="I13" s="220"/>
      <c r="L13" s="215">
        <v>9</v>
      </c>
      <c r="M13" s="346">
        <v>2024</v>
      </c>
      <c r="N13" s="215" t="s">
        <v>332</v>
      </c>
      <c r="O13" s="215" t="s">
        <v>871</v>
      </c>
      <c r="P13" s="220" t="s">
        <v>780</v>
      </c>
      <c r="Q13" s="357">
        <v>0</v>
      </c>
      <c r="R13" s="357">
        <v>0</v>
      </c>
      <c r="S13" s="357">
        <v>0</v>
      </c>
      <c r="T13" s="357">
        <v>0</v>
      </c>
    </row>
    <row r="14" spans="2:20" ht="45" x14ac:dyDescent="0.25">
      <c r="B14" s="215">
        <v>10</v>
      </c>
      <c r="C14" s="215" t="s">
        <v>341</v>
      </c>
      <c r="D14" s="353">
        <f>SUMIFS(Q5:$Q$1000000,N5:$N$1000000,C14,M5:$M$1000000,$D$3)</f>
        <v>0</v>
      </c>
      <c r="E14" s="353">
        <f>SUMIFS($R5:R$1000000,$N5:N$1000000,C14,$M5:M$1000000,$D$3)</f>
        <v>0</v>
      </c>
      <c r="F14" s="353">
        <f>SUMIFS($S5:S$1000000,$N5:N$1000000,C14,$M5:M$1000000,$D$3)</f>
        <v>0</v>
      </c>
      <c r="G14" s="353">
        <f>SUMIFS($T5:T$1000000,$N5:N$1000000,C14,$M5:M$1000000,$D$3)</f>
        <v>0</v>
      </c>
      <c r="H14" s="322" t="str">
        <f t="shared" si="0"/>
        <v>Tidak Ada Data Pada Tahun dipilih!</v>
      </c>
      <c r="I14" s="220"/>
      <c r="L14" s="215">
        <v>10</v>
      </c>
      <c r="M14" s="346">
        <v>2024</v>
      </c>
      <c r="N14" s="215" t="s">
        <v>332</v>
      </c>
      <c r="O14" s="215" t="s">
        <v>871</v>
      </c>
      <c r="P14" s="220" t="s">
        <v>781</v>
      </c>
      <c r="Q14" s="357">
        <v>0</v>
      </c>
      <c r="R14" s="357">
        <v>0</v>
      </c>
      <c r="S14" s="357">
        <v>0</v>
      </c>
      <c r="T14" s="357">
        <v>0</v>
      </c>
    </row>
    <row r="15" spans="2:20" ht="45" x14ac:dyDescent="0.25">
      <c r="B15" s="215">
        <v>11</v>
      </c>
      <c r="C15" s="215" t="s">
        <v>342</v>
      </c>
      <c r="D15" s="353">
        <f>SUMIFS(Q5:$Q$1000000,N5:$N$1000000,C15,M5:$M$1000000,$D$3)</f>
        <v>0</v>
      </c>
      <c r="E15" s="353">
        <f>SUMIFS($R5:R$1000000,$N5:N$1000000,C15,$M5:M$1000000,$D$3)</f>
        <v>0</v>
      </c>
      <c r="F15" s="353">
        <f>SUMIFS($S5:S$1000000,$N5:N$1000000,C15,$M5:M$1000000,$D$3)</f>
        <v>0</v>
      </c>
      <c r="G15" s="353">
        <f>SUMIFS($T5:T$1000000,$N5:N$1000000,C15,$M5:M$1000000,$D$3)</f>
        <v>0</v>
      </c>
      <c r="H15" s="322" t="str">
        <f t="shared" si="0"/>
        <v>Tidak Ada Data Pada Tahun dipilih!</v>
      </c>
      <c r="I15" s="220"/>
      <c r="L15" s="215">
        <v>11</v>
      </c>
      <c r="M15" s="346">
        <v>2024</v>
      </c>
      <c r="N15" s="215" t="s">
        <v>332</v>
      </c>
      <c r="O15" s="215" t="s">
        <v>871</v>
      </c>
      <c r="P15" s="220" t="s">
        <v>782</v>
      </c>
      <c r="Q15" s="357">
        <v>0</v>
      </c>
      <c r="R15" s="357">
        <v>0</v>
      </c>
      <c r="S15" s="357">
        <v>0</v>
      </c>
      <c r="T15" s="357">
        <v>0</v>
      </c>
    </row>
    <row r="16" spans="2:20" ht="45" x14ac:dyDescent="0.25">
      <c r="B16" s="215">
        <v>12</v>
      </c>
      <c r="C16" s="215" t="s">
        <v>343</v>
      </c>
      <c r="D16" s="353">
        <f>SUMIFS(Q5:$Q$1000000,N5:$N$1000000,C16,M5:$M$1000000,$D$3)</f>
        <v>0</v>
      </c>
      <c r="E16" s="353">
        <f>SUMIFS($R5:R$1000000,$N5:N$1000000,C16,$M5:M$1000000,$D$3)</f>
        <v>0</v>
      </c>
      <c r="F16" s="353">
        <f>SUMIFS($S5:S$1000000,$N5:N$1000000,C16,$M5:M$1000000,$D$3)</f>
        <v>0</v>
      </c>
      <c r="G16" s="353">
        <f>SUMIFS($T5:T$1000000,$N5:N$1000000,C16,$M5:M$1000000,$D$3)</f>
        <v>0</v>
      </c>
      <c r="H16" s="322" t="str">
        <f t="shared" si="0"/>
        <v>Tidak Ada Data Pada Tahun dipilih!</v>
      </c>
      <c r="I16" s="220"/>
      <c r="L16" s="215">
        <v>12</v>
      </c>
      <c r="M16" s="346">
        <v>2024</v>
      </c>
      <c r="N16" s="215" t="s">
        <v>332</v>
      </c>
      <c r="O16" s="215" t="s">
        <v>871</v>
      </c>
      <c r="P16" s="220" t="s">
        <v>783</v>
      </c>
      <c r="Q16" s="357">
        <v>0</v>
      </c>
      <c r="R16" s="357">
        <v>0</v>
      </c>
      <c r="S16" s="357">
        <v>0</v>
      </c>
      <c r="T16" s="357">
        <v>0</v>
      </c>
    </row>
    <row r="17" spans="12:20" x14ac:dyDescent="0.25">
      <c r="L17" s="215">
        <v>13</v>
      </c>
      <c r="M17" s="346">
        <v>2024</v>
      </c>
      <c r="N17" s="215" t="s">
        <v>332</v>
      </c>
      <c r="O17" s="215" t="s">
        <v>871</v>
      </c>
      <c r="P17" s="220" t="s">
        <v>784</v>
      </c>
      <c r="Q17" s="357">
        <v>666</v>
      </c>
      <c r="R17" s="357">
        <v>94</v>
      </c>
      <c r="S17" s="357">
        <v>0</v>
      </c>
      <c r="T17" s="357">
        <v>0</v>
      </c>
    </row>
    <row r="18" spans="12:20" x14ac:dyDescent="0.25">
      <c r="L18" s="215">
        <v>14</v>
      </c>
      <c r="M18" s="346">
        <v>2024</v>
      </c>
      <c r="N18" s="215" t="s">
        <v>332</v>
      </c>
      <c r="O18" s="215" t="s">
        <v>871</v>
      </c>
      <c r="P18" s="220" t="s">
        <v>785</v>
      </c>
      <c r="Q18" s="357">
        <v>0</v>
      </c>
      <c r="R18" s="357">
        <v>0</v>
      </c>
      <c r="S18" s="357">
        <v>0</v>
      </c>
      <c r="T18" s="357">
        <v>0</v>
      </c>
    </row>
    <row r="19" spans="12:20" x14ac:dyDescent="0.25">
      <c r="L19" s="215">
        <v>15</v>
      </c>
      <c r="M19" s="346">
        <v>2024</v>
      </c>
      <c r="N19" s="215" t="s">
        <v>332</v>
      </c>
      <c r="O19" s="215" t="s">
        <v>871</v>
      </c>
      <c r="P19" s="220" t="s">
        <v>786</v>
      </c>
      <c r="Q19" s="357">
        <v>0</v>
      </c>
      <c r="R19" s="357">
        <v>0</v>
      </c>
      <c r="S19" s="357">
        <v>0</v>
      </c>
      <c r="T19" s="357">
        <v>0</v>
      </c>
    </row>
    <row r="20" spans="12:20" x14ac:dyDescent="0.25">
      <c r="L20" s="215">
        <v>16</v>
      </c>
      <c r="M20" s="346">
        <v>2024</v>
      </c>
      <c r="N20" s="215" t="s">
        <v>332</v>
      </c>
      <c r="O20" s="215" t="s">
        <v>871</v>
      </c>
      <c r="P20" s="220" t="s">
        <v>787</v>
      </c>
      <c r="Q20" s="357">
        <v>0</v>
      </c>
      <c r="R20" s="357">
        <v>0</v>
      </c>
      <c r="S20" s="357">
        <v>0</v>
      </c>
      <c r="T20" s="357">
        <v>0</v>
      </c>
    </row>
    <row r="21" spans="12:20" x14ac:dyDescent="0.25">
      <c r="L21" s="215">
        <v>17</v>
      </c>
      <c r="M21" s="346">
        <v>2024</v>
      </c>
      <c r="N21" s="215" t="s">
        <v>332</v>
      </c>
      <c r="O21" s="215" t="s">
        <v>871</v>
      </c>
      <c r="P21" s="220" t="s">
        <v>788</v>
      </c>
      <c r="Q21" s="357">
        <v>0</v>
      </c>
      <c r="R21" s="357">
        <v>0</v>
      </c>
      <c r="S21" s="357">
        <v>0</v>
      </c>
      <c r="T21" s="357">
        <v>0</v>
      </c>
    </row>
    <row r="22" spans="12:20" x14ac:dyDescent="0.25">
      <c r="L22" s="215">
        <v>18</v>
      </c>
      <c r="M22" s="346">
        <v>2024</v>
      </c>
      <c r="N22" s="215" t="s">
        <v>332</v>
      </c>
      <c r="O22" s="215" t="s">
        <v>871</v>
      </c>
      <c r="P22" s="220" t="s">
        <v>789</v>
      </c>
      <c r="Q22" s="357">
        <v>0</v>
      </c>
      <c r="R22" s="357">
        <v>0</v>
      </c>
      <c r="S22" s="357">
        <v>0</v>
      </c>
      <c r="T22" s="357">
        <v>0</v>
      </c>
    </row>
    <row r="23" spans="12:20" x14ac:dyDescent="0.25">
      <c r="L23" s="215">
        <v>19</v>
      </c>
      <c r="M23" s="346">
        <v>2024</v>
      </c>
      <c r="N23" s="215" t="s">
        <v>332</v>
      </c>
      <c r="O23" s="215" t="s">
        <v>871</v>
      </c>
      <c r="P23" s="220" t="s">
        <v>790</v>
      </c>
      <c r="Q23" s="357">
        <v>0</v>
      </c>
      <c r="R23" s="357">
        <v>0</v>
      </c>
      <c r="S23" s="357">
        <v>0</v>
      </c>
      <c r="T23" s="357">
        <v>0</v>
      </c>
    </row>
    <row r="24" spans="12:20" x14ac:dyDescent="0.25">
      <c r="L24" s="215">
        <v>20</v>
      </c>
      <c r="M24" s="346">
        <v>2024</v>
      </c>
      <c r="N24" s="215" t="s">
        <v>332</v>
      </c>
      <c r="O24" s="215" t="s">
        <v>871</v>
      </c>
      <c r="P24" s="220" t="s">
        <v>791</v>
      </c>
      <c r="Q24" s="357">
        <v>978</v>
      </c>
      <c r="R24" s="357">
        <v>0</v>
      </c>
      <c r="S24" s="357">
        <v>0</v>
      </c>
      <c r="T24" s="357">
        <v>0</v>
      </c>
    </row>
    <row r="25" spans="12:20" x14ac:dyDescent="0.25">
      <c r="L25" s="215">
        <v>21</v>
      </c>
      <c r="M25" s="346">
        <v>2024</v>
      </c>
      <c r="N25" s="215" t="s">
        <v>332</v>
      </c>
      <c r="O25" s="215" t="s">
        <v>871</v>
      </c>
      <c r="P25" s="220" t="s">
        <v>792</v>
      </c>
      <c r="Q25" s="357">
        <v>0</v>
      </c>
      <c r="R25" s="357">
        <v>0</v>
      </c>
      <c r="S25" s="357">
        <v>0</v>
      </c>
      <c r="T25" s="357">
        <v>0</v>
      </c>
    </row>
    <row r="26" spans="12:20" x14ac:dyDescent="0.25">
      <c r="L26" s="215">
        <v>22</v>
      </c>
      <c r="M26" s="346">
        <v>2024</v>
      </c>
      <c r="N26" s="215" t="s">
        <v>332</v>
      </c>
      <c r="O26" s="215" t="s">
        <v>871</v>
      </c>
      <c r="P26" s="220" t="s">
        <v>793</v>
      </c>
      <c r="Q26" s="357">
        <v>0</v>
      </c>
      <c r="R26" s="357">
        <v>0</v>
      </c>
      <c r="S26" s="357">
        <v>0</v>
      </c>
      <c r="T26" s="357">
        <v>0</v>
      </c>
    </row>
    <row r="27" spans="12:20" x14ac:dyDescent="0.25">
      <c r="L27" s="215">
        <v>23</v>
      </c>
      <c r="M27" s="346">
        <v>2024</v>
      </c>
      <c r="N27" s="215" t="s">
        <v>332</v>
      </c>
      <c r="O27" s="215" t="s">
        <v>871</v>
      </c>
      <c r="P27" s="220" t="s">
        <v>794</v>
      </c>
      <c r="Q27" s="357">
        <v>0</v>
      </c>
      <c r="R27" s="357">
        <v>0</v>
      </c>
      <c r="S27" s="357">
        <v>0</v>
      </c>
      <c r="T27" s="357">
        <v>0</v>
      </c>
    </row>
    <row r="28" spans="12:20" x14ac:dyDescent="0.25">
      <c r="L28" s="215">
        <v>24</v>
      </c>
      <c r="M28" s="346">
        <v>2024</v>
      </c>
      <c r="N28" s="215" t="s">
        <v>332</v>
      </c>
      <c r="O28" s="215" t="s">
        <v>871</v>
      </c>
      <c r="P28" s="220" t="s">
        <v>795</v>
      </c>
      <c r="Q28" s="357">
        <v>0</v>
      </c>
      <c r="R28" s="357">
        <v>0</v>
      </c>
      <c r="S28" s="357">
        <v>0</v>
      </c>
      <c r="T28" s="357">
        <v>0</v>
      </c>
    </row>
    <row r="29" spans="12:20" x14ac:dyDescent="0.25">
      <c r="L29" s="215">
        <v>25</v>
      </c>
      <c r="M29" s="346">
        <v>2024</v>
      </c>
      <c r="N29" s="215" t="s">
        <v>332</v>
      </c>
      <c r="O29" s="215" t="s">
        <v>871</v>
      </c>
      <c r="P29" s="220" t="s">
        <v>796</v>
      </c>
      <c r="Q29" s="357">
        <v>0</v>
      </c>
      <c r="R29" s="357">
        <v>0</v>
      </c>
      <c r="S29" s="357">
        <v>0</v>
      </c>
      <c r="T29" s="357">
        <v>0</v>
      </c>
    </row>
    <row r="30" spans="12:20" x14ac:dyDescent="0.25">
      <c r="L30" s="215">
        <v>26</v>
      </c>
      <c r="M30" s="346">
        <v>2024</v>
      </c>
      <c r="N30" s="215" t="s">
        <v>332</v>
      </c>
      <c r="O30" s="215" t="s">
        <v>871</v>
      </c>
      <c r="P30" s="220" t="s">
        <v>797</v>
      </c>
      <c r="Q30" s="357">
        <v>0</v>
      </c>
      <c r="R30" s="357">
        <v>0</v>
      </c>
      <c r="S30" s="357">
        <v>0</v>
      </c>
      <c r="T30" s="357">
        <v>0</v>
      </c>
    </row>
    <row r="31" spans="12:20" x14ac:dyDescent="0.25">
      <c r="L31" s="215">
        <v>27</v>
      </c>
      <c r="M31" s="346">
        <v>2024</v>
      </c>
      <c r="N31" s="215" t="s">
        <v>332</v>
      </c>
      <c r="O31" s="215" t="s">
        <v>871</v>
      </c>
      <c r="P31" s="220" t="s">
        <v>798</v>
      </c>
      <c r="Q31" s="357">
        <v>0</v>
      </c>
      <c r="R31" s="357">
        <v>0</v>
      </c>
      <c r="S31" s="357">
        <v>0</v>
      </c>
      <c r="T31" s="357">
        <v>0</v>
      </c>
    </row>
    <row r="32" spans="12:20" x14ac:dyDescent="0.25">
      <c r="L32" s="215">
        <v>28</v>
      </c>
      <c r="M32" s="346">
        <v>2024</v>
      </c>
      <c r="N32" s="215" t="s">
        <v>332</v>
      </c>
      <c r="O32" s="215" t="s">
        <v>871</v>
      </c>
      <c r="P32" s="220" t="s">
        <v>799</v>
      </c>
      <c r="Q32" s="357">
        <v>0</v>
      </c>
      <c r="R32" s="357">
        <v>0</v>
      </c>
      <c r="S32" s="357">
        <v>0</v>
      </c>
      <c r="T32" s="357">
        <v>0</v>
      </c>
    </row>
    <row r="33" spans="12:20" x14ac:dyDescent="0.25">
      <c r="L33" s="215">
        <v>29</v>
      </c>
      <c r="M33" s="346">
        <v>2024</v>
      </c>
      <c r="N33" s="215" t="s">
        <v>332</v>
      </c>
      <c r="O33" s="215" t="s">
        <v>871</v>
      </c>
      <c r="P33" s="220" t="s">
        <v>800</v>
      </c>
      <c r="Q33" s="357">
        <v>0</v>
      </c>
      <c r="R33" s="357">
        <v>0</v>
      </c>
      <c r="S33" s="357">
        <v>0</v>
      </c>
      <c r="T33" s="357">
        <v>0</v>
      </c>
    </row>
    <row r="34" spans="12:20" x14ac:dyDescent="0.25">
      <c r="L34" s="215">
        <v>30</v>
      </c>
      <c r="M34" s="346">
        <v>2024</v>
      </c>
      <c r="N34" s="215" t="s">
        <v>332</v>
      </c>
      <c r="O34" s="215" t="s">
        <v>871</v>
      </c>
      <c r="P34" s="220" t="s">
        <v>801</v>
      </c>
      <c r="Q34" s="357">
        <v>1030</v>
      </c>
      <c r="R34" s="357">
        <v>0</v>
      </c>
      <c r="S34" s="357">
        <v>0</v>
      </c>
      <c r="T34" s="357">
        <v>0</v>
      </c>
    </row>
    <row r="35" spans="12:20" x14ac:dyDescent="0.25">
      <c r="L35" s="215">
        <v>31</v>
      </c>
      <c r="M35" s="346">
        <v>2024</v>
      </c>
      <c r="N35" s="215" t="s">
        <v>332</v>
      </c>
      <c r="O35" s="215" t="s">
        <v>871</v>
      </c>
      <c r="P35" s="220" t="s">
        <v>802</v>
      </c>
      <c r="Q35" s="357">
        <v>0</v>
      </c>
      <c r="R35" s="357">
        <v>0</v>
      </c>
      <c r="S35" s="357">
        <v>0</v>
      </c>
      <c r="T35" s="357">
        <v>0</v>
      </c>
    </row>
    <row r="36" spans="12:20" x14ac:dyDescent="0.25">
      <c r="L36" s="215">
        <v>32</v>
      </c>
      <c r="M36" s="346">
        <v>2024</v>
      </c>
      <c r="N36" s="215" t="s">
        <v>332</v>
      </c>
      <c r="O36" s="215" t="s">
        <v>871</v>
      </c>
      <c r="P36" s="220" t="s">
        <v>803</v>
      </c>
      <c r="Q36" s="357">
        <v>0</v>
      </c>
      <c r="R36" s="357">
        <v>0</v>
      </c>
      <c r="S36" s="357">
        <v>0</v>
      </c>
      <c r="T36" s="357">
        <v>0</v>
      </c>
    </row>
    <row r="37" spans="12:20" x14ac:dyDescent="0.25">
      <c r="L37" s="215">
        <v>33</v>
      </c>
      <c r="M37" s="346">
        <v>2024</v>
      </c>
      <c r="N37" s="215" t="s">
        <v>332</v>
      </c>
      <c r="O37" s="215" t="s">
        <v>871</v>
      </c>
      <c r="P37" s="220" t="s">
        <v>804</v>
      </c>
      <c r="Q37" s="357">
        <v>0</v>
      </c>
      <c r="R37" s="357">
        <v>0</v>
      </c>
      <c r="S37" s="357">
        <v>0</v>
      </c>
      <c r="T37" s="357">
        <v>0</v>
      </c>
    </row>
    <row r="38" spans="12:20" x14ac:dyDescent="0.25">
      <c r="L38" s="215">
        <v>34</v>
      </c>
      <c r="M38" s="346">
        <v>2024</v>
      </c>
      <c r="N38" s="215" t="s">
        <v>332</v>
      </c>
      <c r="O38" s="215" t="s">
        <v>871</v>
      </c>
      <c r="P38" s="220" t="s">
        <v>805</v>
      </c>
      <c r="Q38" s="357">
        <v>0</v>
      </c>
      <c r="R38" s="357">
        <v>0</v>
      </c>
      <c r="S38" s="357">
        <v>0</v>
      </c>
      <c r="T38" s="357">
        <v>0</v>
      </c>
    </row>
    <row r="39" spans="12:20" x14ac:dyDescent="0.25">
      <c r="L39" s="215">
        <v>35</v>
      </c>
      <c r="M39" s="346">
        <v>2024</v>
      </c>
      <c r="N39" s="215" t="s">
        <v>332</v>
      </c>
      <c r="O39" s="215" t="s">
        <v>871</v>
      </c>
      <c r="P39" s="220" t="s">
        <v>806</v>
      </c>
      <c r="Q39" s="357">
        <v>0</v>
      </c>
      <c r="R39" s="357">
        <v>0</v>
      </c>
      <c r="S39" s="357">
        <v>0</v>
      </c>
      <c r="T39" s="357">
        <v>0</v>
      </c>
    </row>
    <row r="40" spans="12:20" x14ac:dyDescent="0.25">
      <c r="L40" s="215">
        <v>36</v>
      </c>
      <c r="M40" s="346">
        <v>2024</v>
      </c>
      <c r="N40" s="215" t="s">
        <v>332</v>
      </c>
      <c r="O40" s="215" t="s">
        <v>871</v>
      </c>
      <c r="P40" s="220" t="s">
        <v>807</v>
      </c>
      <c r="Q40" s="357">
        <v>0</v>
      </c>
      <c r="R40" s="357">
        <v>0</v>
      </c>
      <c r="S40" s="357">
        <v>0</v>
      </c>
      <c r="T40" s="357">
        <v>0</v>
      </c>
    </row>
    <row r="41" spans="12:20" x14ac:dyDescent="0.25">
      <c r="L41" s="215">
        <v>37</v>
      </c>
      <c r="M41" s="346">
        <v>2024</v>
      </c>
      <c r="N41" s="215" t="s">
        <v>332</v>
      </c>
      <c r="O41" s="215" t="s">
        <v>871</v>
      </c>
      <c r="P41" s="220" t="s">
        <v>808</v>
      </c>
      <c r="Q41" s="357">
        <v>0</v>
      </c>
      <c r="R41" s="357">
        <v>0</v>
      </c>
      <c r="S41" s="357">
        <v>0</v>
      </c>
      <c r="T41" s="357">
        <v>0</v>
      </c>
    </row>
    <row r="42" spans="12:20" x14ac:dyDescent="0.25">
      <c r="L42" s="215">
        <v>38</v>
      </c>
      <c r="M42" s="346">
        <v>2024</v>
      </c>
      <c r="N42" s="215" t="s">
        <v>332</v>
      </c>
      <c r="O42" s="215" t="s">
        <v>871</v>
      </c>
      <c r="P42" s="220" t="s">
        <v>809</v>
      </c>
      <c r="Q42" s="357">
        <v>0</v>
      </c>
      <c r="R42" s="357">
        <v>0</v>
      </c>
      <c r="S42" s="357">
        <v>0</v>
      </c>
      <c r="T42" s="357">
        <v>0</v>
      </c>
    </row>
    <row r="43" spans="12:20" x14ac:dyDescent="0.25">
      <c r="L43" s="215">
        <v>39</v>
      </c>
      <c r="M43" s="346">
        <v>2024</v>
      </c>
      <c r="N43" s="215" t="s">
        <v>332</v>
      </c>
      <c r="O43" s="215" t="s">
        <v>871</v>
      </c>
      <c r="P43" s="220" t="s">
        <v>810</v>
      </c>
      <c r="Q43" s="357">
        <v>0</v>
      </c>
      <c r="R43" s="357">
        <v>0</v>
      </c>
      <c r="S43" s="357">
        <v>0</v>
      </c>
      <c r="T43" s="357">
        <v>0</v>
      </c>
    </row>
    <row r="44" spans="12:20" x14ac:dyDescent="0.25">
      <c r="L44" s="215">
        <v>40</v>
      </c>
      <c r="M44" s="346">
        <v>2024</v>
      </c>
      <c r="N44" s="215" t="s">
        <v>332</v>
      </c>
      <c r="O44" s="215" t="s">
        <v>871</v>
      </c>
      <c r="P44" s="220" t="s">
        <v>811</v>
      </c>
      <c r="Q44" s="357">
        <v>0</v>
      </c>
      <c r="R44" s="357">
        <v>0</v>
      </c>
      <c r="S44" s="357">
        <v>0</v>
      </c>
      <c r="T44" s="357">
        <v>0</v>
      </c>
    </row>
    <row r="45" spans="12:20" x14ac:dyDescent="0.25">
      <c r="L45" s="215">
        <v>41</v>
      </c>
      <c r="M45" s="346">
        <v>2024</v>
      </c>
      <c r="N45" s="215" t="s">
        <v>332</v>
      </c>
      <c r="O45" s="215" t="s">
        <v>871</v>
      </c>
      <c r="P45" s="220" t="s">
        <v>812</v>
      </c>
      <c r="Q45" s="357">
        <v>45</v>
      </c>
      <c r="R45" s="357">
        <v>0</v>
      </c>
      <c r="S45" s="357">
        <v>0</v>
      </c>
      <c r="T45" s="357">
        <v>0</v>
      </c>
    </row>
    <row r="46" spans="12:20" x14ac:dyDescent="0.25">
      <c r="L46" s="215">
        <v>42</v>
      </c>
      <c r="M46" s="346">
        <v>2024</v>
      </c>
      <c r="N46" s="215" t="s">
        <v>332</v>
      </c>
      <c r="O46" s="215" t="s">
        <v>871</v>
      </c>
      <c r="P46" s="220" t="s">
        <v>813</v>
      </c>
      <c r="Q46" s="357">
        <v>107</v>
      </c>
      <c r="R46" s="357">
        <v>6</v>
      </c>
      <c r="S46" s="357">
        <v>0</v>
      </c>
      <c r="T46" s="357">
        <v>0</v>
      </c>
    </row>
    <row r="47" spans="12:20" x14ac:dyDescent="0.25">
      <c r="L47" s="215">
        <v>43</v>
      </c>
      <c r="M47" s="346">
        <v>2024</v>
      </c>
      <c r="N47" s="215" t="s">
        <v>332</v>
      </c>
      <c r="O47" s="215" t="s">
        <v>871</v>
      </c>
      <c r="P47" s="220" t="s">
        <v>814</v>
      </c>
      <c r="Q47" s="357">
        <v>110</v>
      </c>
      <c r="R47" s="357">
        <v>5</v>
      </c>
      <c r="S47" s="357">
        <v>0</v>
      </c>
      <c r="T47" s="357">
        <v>0</v>
      </c>
    </row>
    <row r="48" spans="12:20" x14ac:dyDescent="0.25">
      <c r="L48" s="215">
        <v>44</v>
      </c>
      <c r="M48" s="346">
        <v>2024</v>
      </c>
      <c r="N48" s="215" t="s">
        <v>332</v>
      </c>
      <c r="O48" s="215" t="s">
        <v>871</v>
      </c>
      <c r="P48" s="220" t="s">
        <v>815</v>
      </c>
      <c r="Q48" s="357">
        <v>0</v>
      </c>
      <c r="R48" s="357">
        <v>0</v>
      </c>
      <c r="S48" s="357">
        <v>0</v>
      </c>
      <c r="T48" s="357">
        <v>0</v>
      </c>
    </row>
    <row r="49" spans="12:20" x14ac:dyDescent="0.25">
      <c r="L49" s="215">
        <v>45</v>
      </c>
      <c r="M49" s="346">
        <v>2024</v>
      </c>
      <c r="N49" s="215" t="s">
        <v>332</v>
      </c>
      <c r="O49" s="215" t="s">
        <v>871</v>
      </c>
      <c r="P49" s="220" t="s">
        <v>816</v>
      </c>
      <c r="Q49" s="357">
        <v>170</v>
      </c>
      <c r="R49" s="357">
        <v>0</v>
      </c>
      <c r="S49" s="357">
        <v>0</v>
      </c>
      <c r="T49" s="357">
        <v>0</v>
      </c>
    </row>
    <row r="50" spans="12:20" x14ac:dyDescent="0.25">
      <c r="L50" s="215">
        <v>46</v>
      </c>
      <c r="M50" s="346">
        <v>2024</v>
      </c>
      <c r="N50" s="215" t="s">
        <v>332</v>
      </c>
      <c r="O50" s="215" t="s">
        <v>871</v>
      </c>
      <c r="P50" s="220" t="s">
        <v>817</v>
      </c>
      <c r="Q50" s="357">
        <v>222</v>
      </c>
      <c r="R50" s="357">
        <v>0</v>
      </c>
      <c r="S50" s="357">
        <v>0</v>
      </c>
      <c r="T50" s="357">
        <v>0</v>
      </c>
    </row>
    <row r="51" spans="12:20" x14ac:dyDescent="0.25">
      <c r="L51" s="215">
        <v>47</v>
      </c>
      <c r="M51" s="346">
        <v>2024</v>
      </c>
      <c r="N51" s="215" t="s">
        <v>332</v>
      </c>
      <c r="O51" s="215" t="s">
        <v>871</v>
      </c>
      <c r="P51" s="220" t="s">
        <v>818</v>
      </c>
      <c r="Q51" s="357">
        <v>0</v>
      </c>
      <c r="R51" s="357">
        <v>0</v>
      </c>
      <c r="S51" s="357">
        <v>0</v>
      </c>
      <c r="T51" s="357">
        <v>0</v>
      </c>
    </row>
    <row r="52" spans="12:20" x14ac:dyDescent="0.25">
      <c r="L52" s="215">
        <v>48</v>
      </c>
      <c r="M52" s="346">
        <v>2024</v>
      </c>
      <c r="N52" s="215" t="s">
        <v>332</v>
      </c>
      <c r="O52" s="215" t="s">
        <v>871</v>
      </c>
      <c r="P52" s="220" t="s">
        <v>819</v>
      </c>
      <c r="Q52" s="357">
        <v>100</v>
      </c>
      <c r="R52" s="357">
        <v>0</v>
      </c>
      <c r="S52" s="357">
        <v>0</v>
      </c>
      <c r="T52" s="357">
        <v>0</v>
      </c>
    </row>
    <row r="53" spans="12:20" x14ac:dyDescent="0.25">
      <c r="L53" s="215">
        <v>49</v>
      </c>
      <c r="M53" s="346">
        <v>2024</v>
      </c>
      <c r="N53" s="215" t="s">
        <v>332</v>
      </c>
      <c r="O53" s="215" t="s">
        <v>871</v>
      </c>
      <c r="P53" s="220" t="s">
        <v>820</v>
      </c>
      <c r="Q53" s="357">
        <v>154</v>
      </c>
      <c r="R53" s="357">
        <v>0</v>
      </c>
      <c r="S53" s="357">
        <v>0</v>
      </c>
      <c r="T53" s="357">
        <v>0</v>
      </c>
    </row>
    <row r="54" spans="12:20" x14ac:dyDescent="0.25">
      <c r="L54" s="215">
        <v>50</v>
      </c>
      <c r="M54" s="346">
        <v>2024</v>
      </c>
      <c r="N54" s="215" t="s">
        <v>332</v>
      </c>
      <c r="O54" s="215" t="s">
        <v>871</v>
      </c>
      <c r="P54" s="220" t="s">
        <v>821</v>
      </c>
      <c r="Q54" s="357">
        <v>119</v>
      </c>
      <c r="R54" s="357">
        <v>0</v>
      </c>
      <c r="S54" s="357">
        <v>0</v>
      </c>
      <c r="T54" s="357">
        <v>0</v>
      </c>
    </row>
    <row r="55" spans="12:20" x14ac:dyDescent="0.25">
      <c r="L55" s="215">
        <v>51</v>
      </c>
      <c r="M55" s="346">
        <v>2024</v>
      </c>
      <c r="N55" s="215" t="s">
        <v>332</v>
      </c>
      <c r="O55" s="215" t="s">
        <v>871</v>
      </c>
      <c r="P55" s="220" t="s">
        <v>822</v>
      </c>
      <c r="Q55" s="357">
        <v>0</v>
      </c>
      <c r="R55" s="357">
        <v>0</v>
      </c>
      <c r="S55" s="357">
        <v>0</v>
      </c>
      <c r="T55" s="357">
        <v>0</v>
      </c>
    </row>
    <row r="56" spans="12:20" x14ac:dyDescent="0.25">
      <c r="L56" s="215">
        <v>52</v>
      </c>
      <c r="M56" s="346">
        <v>2024</v>
      </c>
      <c r="N56" s="215" t="s">
        <v>332</v>
      </c>
      <c r="O56" s="215" t="s">
        <v>871</v>
      </c>
      <c r="P56" s="220" t="s">
        <v>823</v>
      </c>
      <c r="Q56" s="357">
        <v>0</v>
      </c>
      <c r="R56" s="357">
        <v>0</v>
      </c>
      <c r="S56" s="357">
        <v>0</v>
      </c>
      <c r="T56" s="357">
        <v>0</v>
      </c>
    </row>
    <row r="57" spans="12:20" x14ac:dyDescent="0.25">
      <c r="L57" s="215">
        <v>53</v>
      </c>
      <c r="M57" s="346">
        <v>2024</v>
      </c>
      <c r="N57" s="215" t="s">
        <v>332</v>
      </c>
      <c r="O57" s="215" t="s">
        <v>871</v>
      </c>
      <c r="P57" s="220" t="s">
        <v>824</v>
      </c>
      <c r="Q57" s="357">
        <v>0</v>
      </c>
      <c r="R57" s="357">
        <v>0</v>
      </c>
      <c r="S57" s="357">
        <v>0</v>
      </c>
      <c r="T57" s="357">
        <v>0</v>
      </c>
    </row>
    <row r="58" spans="12:20" x14ac:dyDescent="0.25">
      <c r="L58" s="215">
        <v>54</v>
      </c>
      <c r="M58" s="346">
        <v>2024</v>
      </c>
      <c r="N58" s="215" t="s">
        <v>332</v>
      </c>
      <c r="O58" s="215" t="s">
        <v>871</v>
      </c>
      <c r="P58" s="220" t="s">
        <v>825</v>
      </c>
      <c r="Q58" s="357">
        <v>0</v>
      </c>
      <c r="R58" s="357">
        <v>0</v>
      </c>
      <c r="S58" s="357">
        <v>0</v>
      </c>
      <c r="T58" s="357">
        <v>0</v>
      </c>
    </row>
    <row r="59" spans="12:20" x14ac:dyDescent="0.25">
      <c r="L59" s="215">
        <v>55</v>
      </c>
      <c r="M59" s="346">
        <v>2024</v>
      </c>
      <c r="N59" s="215" t="s">
        <v>332</v>
      </c>
      <c r="O59" s="215" t="s">
        <v>871</v>
      </c>
      <c r="P59" s="220" t="s">
        <v>826</v>
      </c>
      <c r="Q59" s="357">
        <v>0</v>
      </c>
      <c r="R59" s="357">
        <v>0</v>
      </c>
      <c r="S59" s="357">
        <v>0</v>
      </c>
      <c r="T59" s="357">
        <v>0</v>
      </c>
    </row>
    <row r="60" spans="12:20" x14ac:dyDescent="0.25">
      <c r="L60" s="215">
        <v>56</v>
      </c>
      <c r="M60" s="346">
        <v>2024</v>
      </c>
      <c r="N60" s="215" t="s">
        <v>332</v>
      </c>
      <c r="O60" s="215" t="s">
        <v>871</v>
      </c>
      <c r="P60" s="220" t="s">
        <v>827</v>
      </c>
      <c r="Q60" s="357">
        <v>0</v>
      </c>
      <c r="R60" s="357">
        <v>0</v>
      </c>
      <c r="S60" s="357">
        <v>0</v>
      </c>
      <c r="T60" s="357">
        <v>0</v>
      </c>
    </row>
    <row r="61" spans="12:20" x14ac:dyDescent="0.25">
      <c r="L61" s="215">
        <v>57</v>
      </c>
      <c r="M61" s="346">
        <v>2024</v>
      </c>
      <c r="N61" s="215" t="s">
        <v>332</v>
      </c>
      <c r="O61" s="215" t="s">
        <v>871</v>
      </c>
      <c r="P61" s="220" t="s">
        <v>828</v>
      </c>
      <c r="Q61" s="357">
        <v>0</v>
      </c>
      <c r="R61" s="357">
        <v>0</v>
      </c>
      <c r="S61" s="357">
        <v>0</v>
      </c>
      <c r="T61" s="357">
        <v>0</v>
      </c>
    </row>
    <row r="62" spans="12:20" x14ac:dyDescent="0.25">
      <c r="L62" s="215">
        <v>58</v>
      </c>
      <c r="M62" s="346">
        <v>2024</v>
      </c>
      <c r="N62" s="215" t="s">
        <v>332</v>
      </c>
      <c r="O62" s="215" t="s">
        <v>871</v>
      </c>
      <c r="P62" s="220" t="s">
        <v>829</v>
      </c>
      <c r="Q62" s="357">
        <v>106</v>
      </c>
      <c r="R62" s="357">
        <v>0</v>
      </c>
      <c r="S62" s="357">
        <v>0</v>
      </c>
      <c r="T62" s="357">
        <v>0</v>
      </c>
    </row>
    <row r="63" spans="12:20" x14ac:dyDescent="0.25">
      <c r="L63" s="215">
        <v>59</v>
      </c>
      <c r="M63" s="346">
        <v>2024</v>
      </c>
      <c r="N63" s="215" t="s">
        <v>332</v>
      </c>
      <c r="O63" s="215" t="s">
        <v>871</v>
      </c>
      <c r="P63" s="220" t="s">
        <v>830</v>
      </c>
      <c r="Q63" s="357">
        <v>12396</v>
      </c>
      <c r="R63" s="357">
        <v>72</v>
      </c>
      <c r="S63" s="357">
        <v>0</v>
      </c>
      <c r="T63" s="357">
        <v>0</v>
      </c>
    </row>
    <row r="64" spans="12:20" x14ac:dyDescent="0.25">
      <c r="L64" s="215">
        <v>60</v>
      </c>
      <c r="M64" s="346">
        <v>2024</v>
      </c>
      <c r="N64" s="215" t="s">
        <v>332</v>
      </c>
      <c r="O64" s="215" t="s">
        <v>871</v>
      </c>
      <c r="P64" s="220" t="s">
        <v>831</v>
      </c>
      <c r="Q64" s="357">
        <v>8919</v>
      </c>
      <c r="R64" s="357">
        <v>36</v>
      </c>
      <c r="S64" s="357">
        <v>0</v>
      </c>
      <c r="T64" s="357">
        <v>0</v>
      </c>
    </row>
    <row r="65" spans="12:20" x14ac:dyDescent="0.25">
      <c r="L65" s="215">
        <v>61</v>
      </c>
      <c r="M65" s="346">
        <v>2024</v>
      </c>
      <c r="N65" s="215" t="s">
        <v>332</v>
      </c>
      <c r="O65" s="215" t="s">
        <v>871</v>
      </c>
      <c r="P65" s="220" t="s">
        <v>832</v>
      </c>
      <c r="Q65" s="357">
        <v>11625</v>
      </c>
      <c r="R65" s="357">
        <v>32</v>
      </c>
      <c r="S65" s="357">
        <v>0</v>
      </c>
      <c r="T65" s="357">
        <v>0</v>
      </c>
    </row>
    <row r="66" spans="12:20" x14ac:dyDescent="0.25">
      <c r="L66" s="215">
        <v>62</v>
      </c>
      <c r="M66" s="346">
        <v>2024</v>
      </c>
      <c r="N66" s="215" t="s">
        <v>332</v>
      </c>
      <c r="O66" s="215" t="s">
        <v>871</v>
      </c>
      <c r="P66" s="220" t="s">
        <v>833</v>
      </c>
      <c r="Q66" s="357">
        <v>0</v>
      </c>
      <c r="R66" s="357">
        <v>0</v>
      </c>
      <c r="S66" s="357">
        <v>0</v>
      </c>
      <c r="T66" s="357">
        <v>0</v>
      </c>
    </row>
    <row r="67" spans="12:20" x14ac:dyDescent="0.25">
      <c r="L67" s="215">
        <v>63</v>
      </c>
      <c r="M67" s="346">
        <v>2024</v>
      </c>
      <c r="N67" s="215" t="s">
        <v>332</v>
      </c>
      <c r="O67" s="215" t="s">
        <v>871</v>
      </c>
      <c r="P67" s="220" t="s">
        <v>834</v>
      </c>
      <c r="Q67" s="357">
        <v>0</v>
      </c>
      <c r="R67" s="357">
        <v>0</v>
      </c>
      <c r="S67" s="357">
        <v>0</v>
      </c>
      <c r="T67" s="357">
        <v>0</v>
      </c>
    </row>
    <row r="68" spans="12:20" x14ac:dyDescent="0.25">
      <c r="L68" s="215">
        <v>64</v>
      </c>
      <c r="M68" s="346">
        <v>2024</v>
      </c>
      <c r="N68" s="215" t="s">
        <v>332</v>
      </c>
      <c r="O68" s="215" t="s">
        <v>871</v>
      </c>
      <c r="P68" s="220" t="s">
        <v>835</v>
      </c>
      <c r="Q68" s="357">
        <v>0</v>
      </c>
      <c r="R68" s="357">
        <v>0</v>
      </c>
      <c r="S68" s="357">
        <v>0</v>
      </c>
      <c r="T68" s="357">
        <v>0</v>
      </c>
    </row>
    <row r="69" spans="12:20" x14ac:dyDescent="0.25">
      <c r="L69" s="215">
        <v>65</v>
      </c>
      <c r="M69" s="346">
        <v>2024</v>
      </c>
      <c r="N69" s="215" t="s">
        <v>332</v>
      </c>
      <c r="O69" s="215" t="s">
        <v>871</v>
      </c>
      <c r="P69" s="220" t="s">
        <v>836</v>
      </c>
      <c r="Q69" s="357">
        <v>3711</v>
      </c>
      <c r="R69" s="357">
        <v>0</v>
      </c>
      <c r="S69" s="357">
        <v>0</v>
      </c>
      <c r="T69" s="357">
        <v>0</v>
      </c>
    </row>
    <row r="70" spans="12:20" x14ac:dyDescent="0.25">
      <c r="L70" s="215">
        <v>66</v>
      </c>
      <c r="M70" s="346">
        <v>2024</v>
      </c>
      <c r="N70" s="215" t="s">
        <v>332</v>
      </c>
      <c r="O70" s="215" t="s">
        <v>871</v>
      </c>
      <c r="P70" s="220" t="s">
        <v>837</v>
      </c>
      <c r="Q70" s="357">
        <v>0</v>
      </c>
      <c r="R70" s="357">
        <v>0</v>
      </c>
      <c r="S70" s="357">
        <v>0</v>
      </c>
      <c r="T70" s="357">
        <v>0</v>
      </c>
    </row>
    <row r="71" spans="12:20" x14ac:dyDescent="0.25">
      <c r="L71" s="215">
        <v>67</v>
      </c>
      <c r="M71" s="346">
        <v>2024</v>
      </c>
      <c r="N71" s="215" t="s">
        <v>332</v>
      </c>
      <c r="O71" s="215" t="s">
        <v>871</v>
      </c>
      <c r="P71" s="220" t="s">
        <v>838</v>
      </c>
      <c r="Q71" s="357">
        <v>0</v>
      </c>
      <c r="R71" s="357">
        <v>0</v>
      </c>
      <c r="S71" s="357">
        <v>0</v>
      </c>
      <c r="T71" s="357">
        <v>0</v>
      </c>
    </row>
    <row r="72" spans="12:20" x14ac:dyDescent="0.25">
      <c r="L72" s="215">
        <v>68</v>
      </c>
      <c r="M72" s="346">
        <v>2024</v>
      </c>
      <c r="N72" s="215" t="s">
        <v>332</v>
      </c>
      <c r="O72" s="215" t="s">
        <v>871</v>
      </c>
      <c r="P72" s="220" t="s">
        <v>839</v>
      </c>
      <c r="Q72" s="357">
        <v>0</v>
      </c>
      <c r="R72" s="357">
        <v>0</v>
      </c>
      <c r="S72" s="357">
        <v>0</v>
      </c>
      <c r="T72" s="357">
        <v>0</v>
      </c>
    </row>
    <row r="73" spans="12:20" x14ac:dyDescent="0.25">
      <c r="L73" s="215">
        <v>69</v>
      </c>
      <c r="M73" s="346">
        <v>2024</v>
      </c>
      <c r="N73" s="215" t="s">
        <v>332</v>
      </c>
      <c r="O73" s="215" t="s">
        <v>871</v>
      </c>
      <c r="P73" s="220" t="s">
        <v>840</v>
      </c>
      <c r="Q73" s="357">
        <v>0</v>
      </c>
      <c r="R73" s="357">
        <v>0</v>
      </c>
      <c r="S73" s="357">
        <v>0</v>
      </c>
      <c r="T73" s="357">
        <v>0</v>
      </c>
    </row>
    <row r="74" spans="12:20" x14ac:dyDescent="0.25">
      <c r="L74" s="215">
        <v>70</v>
      </c>
      <c r="M74" s="346">
        <v>2024</v>
      </c>
      <c r="N74" s="215" t="s">
        <v>332</v>
      </c>
      <c r="O74" s="215" t="s">
        <v>871</v>
      </c>
      <c r="P74" s="220" t="s">
        <v>841</v>
      </c>
      <c r="Q74" s="357">
        <v>0</v>
      </c>
      <c r="R74" s="357">
        <v>0</v>
      </c>
      <c r="S74" s="357">
        <v>0</v>
      </c>
      <c r="T74" s="357">
        <v>0</v>
      </c>
    </row>
    <row r="75" spans="12:20" x14ac:dyDescent="0.25">
      <c r="L75" s="215">
        <v>71</v>
      </c>
      <c r="M75" s="346">
        <v>2024</v>
      </c>
      <c r="N75" s="215" t="s">
        <v>332</v>
      </c>
      <c r="O75" s="215" t="s">
        <v>871</v>
      </c>
      <c r="P75" s="220" t="s">
        <v>842</v>
      </c>
      <c r="Q75" s="357">
        <v>0</v>
      </c>
      <c r="R75" s="357">
        <v>0</v>
      </c>
      <c r="S75" s="357">
        <v>0</v>
      </c>
      <c r="T75" s="357">
        <v>0</v>
      </c>
    </row>
    <row r="76" spans="12:20" x14ac:dyDescent="0.25">
      <c r="L76" s="215">
        <v>72</v>
      </c>
      <c r="M76" s="346">
        <v>2024</v>
      </c>
      <c r="N76" s="215" t="s">
        <v>332</v>
      </c>
      <c r="O76" s="215" t="s">
        <v>871</v>
      </c>
      <c r="P76" s="220" t="s">
        <v>843</v>
      </c>
      <c r="Q76" s="357">
        <v>0</v>
      </c>
      <c r="R76" s="357">
        <v>0</v>
      </c>
      <c r="S76" s="357">
        <v>0</v>
      </c>
      <c r="T76" s="357">
        <v>0</v>
      </c>
    </row>
    <row r="77" spans="12:20" x14ac:dyDescent="0.25">
      <c r="L77" s="215">
        <v>73</v>
      </c>
      <c r="M77" s="346">
        <v>2024</v>
      </c>
      <c r="N77" s="215" t="s">
        <v>332</v>
      </c>
      <c r="O77" s="215" t="s">
        <v>871</v>
      </c>
      <c r="P77" s="220" t="s">
        <v>844</v>
      </c>
      <c r="Q77" s="357">
        <v>0</v>
      </c>
      <c r="R77" s="357">
        <v>0</v>
      </c>
      <c r="S77" s="357">
        <v>0</v>
      </c>
      <c r="T77" s="357">
        <v>0</v>
      </c>
    </row>
    <row r="78" spans="12:20" x14ac:dyDescent="0.25">
      <c r="L78" s="215">
        <v>74</v>
      </c>
      <c r="M78" s="346">
        <v>2024</v>
      </c>
      <c r="N78" s="215" t="s">
        <v>332</v>
      </c>
      <c r="O78" s="215" t="s">
        <v>871</v>
      </c>
      <c r="P78" s="220" t="s">
        <v>845</v>
      </c>
      <c r="Q78" s="357">
        <v>0</v>
      </c>
      <c r="R78" s="357">
        <v>0</v>
      </c>
      <c r="S78" s="357">
        <v>0</v>
      </c>
      <c r="T78" s="357">
        <v>0</v>
      </c>
    </row>
    <row r="79" spans="12:20" x14ac:dyDescent="0.25">
      <c r="L79" s="215">
        <v>75</v>
      </c>
      <c r="M79" s="346">
        <v>2024</v>
      </c>
      <c r="N79" s="215" t="s">
        <v>332</v>
      </c>
      <c r="O79" s="215" t="s">
        <v>871</v>
      </c>
      <c r="P79" s="220" t="s">
        <v>846</v>
      </c>
      <c r="Q79" s="357">
        <v>0</v>
      </c>
      <c r="R79" s="357">
        <v>0</v>
      </c>
      <c r="S79" s="357">
        <v>0</v>
      </c>
      <c r="T79" s="357">
        <v>0</v>
      </c>
    </row>
    <row r="80" spans="12:20" x14ac:dyDescent="0.25">
      <c r="L80" s="215">
        <v>76</v>
      </c>
      <c r="M80" s="346">
        <v>2024</v>
      </c>
      <c r="N80" s="215" t="s">
        <v>332</v>
      </c>
      <c r="O80" s="215" t="s">
        <v>871</v>
      </c>
      <c r="P80" s="220" t="s">
        <v>847</v>
      </c>
      <c r="Q80" s="357">
        <v>0</v>
      </c>
      <c r="R80" s="357">
        <v>0</v>
      </c>
      <c r="S80" s="357">
        <v>0</v>
      </c>
      <c r="T80" s="357">
        <v>0</v>
      </c>
    </row>
    <row r="81" spans="12:20" x14ac:dyDescent="0.25">
      <c r="L81" s="215">
        <v>77</v>
      </c>
      <c r="M81" s="346">
        <v>2024</v>
      </c>
      <c r="N81" s="215" t="s">
        <v>332</v>
      </c>
      <c r="O81" s="215" t="s">
        <v>871</v>
      </c>
      <c r="P81" s="220" t="s">
        <v>848</v>
      </c>
      <c r="Q81" s="357">
        <v>0</v>
      </c>
      <c r="R81" s="357">
        <v>0</v>
      </c>
      <c r="S81" s="357">
        <v>0</v>
      </c>
      <c r="T81" s="357">
        <v>0</v>
      </c>
    </row>
    <row r="82" spans="12:20" x14ac:dyDescent="0.25">
      <c r="L82" s="215">
        <v>78</v>
      </c>
      <c r="M82" s="346">
        <v>2024</v>
      </c>
      <c r="N82" s="215" t="s">
        <v>332</v>
      </c>
      <c r="O82" s="215" t="s">
        <v>871</v>
      </c>
      <c r="P82" s="220" t="s">
        <v>849</v>
      </c>
      <c r="Q82" s="357">
        <v>0</v>
      </c>
      <c r="R82" s="357">
        <v>0</v>
      </c>
      <c r="S82" s="357">
        <v>0</v>
      </c>
      <c r="T82" s="357">
        <v>0</v>
      </c>
    </row>
    <row r="83" spans="12:20" x14ac:dyDescent="0.25">
      <c r="L83" s="215">
        <v>79</v>
      </c>
      <c r="M83" s="346">
        <v>2024</v>
      </c>
      <c r="N83" s="215" t="s">
        <v>332</v>
      </c>
      <c r="O83" s="215" t="s">
        <v>871</v>
      </c>
      <c r="P83" s="220" t="s">
        <v>850</v>
      </c>
      <c r="Q83" s="357">
        <v>71</v>
      </c>
      <c r="R83" s="357">
        <v>0</v>
      </c>
      <c r="S83" s="357">
        <v>0</v>
      </c>
      <c r="T83" s="357">
        <v>0</v>
      </c>
    </row>
    <row r="84" spans="12:20" x14ac:dyDescent="0.25">
      <c r="L84" s="215">
        <v>80</v>
      </c>
      <c r="M84" s="346">
        <v>2024</v>
      </c>
      <c r="N84" s="215" t="s">
        <v>332</v>
      </c>
      <c r="O84" s="215" t="s">
        <v>871</v>
      </c>
      <c r="P84" s="220" t="s">
        <v>851</v>
      </c>
      <c r="Q84" s="357">
        <v>47</v>
      </c>
      <c r="R84" s="357">
        <v>0</v>
      </c>
      <c r="S84" s="357">
        <v>0</v>
      </c>
      <c r="T84" s="357">
        <v>0</v>
      </c>
    </row>
    <row r="85" spans="12:20" x14ac:dyDescent="0.25">
      <c r="L85" s="215">
        <v>81</v>
      </c>
      <c r="M85" s="346">
        <v>2024</v>
      </c>
      <c r="N85" s="215" t="s">
        <v>332</v>
      </c>
      <c r="O85" s="215" t="s">
        <v>871</v>
      </c>
      <c r="P85" s="220" t="s">
        <v>852</v>
      </c>
      <c r="Q85" s="357">
        <v>102</v>
      </c>
      <c r="R85" s="357">
        <v>0</v>
      </c>
      <c r="S85" s="357">
        <v>0</v>
      </c>
      <c r="T85" s="357">
        <v>0</v>
      </c>
    </row>
    <row r="86" spans="12:20" x14ac:dyDescent="0.25">
      <c r="L86" s="215">
        <v>82</v>
      </c>
      <c r="M86" s="346">
        <v>2024</v>
      </c>
      <c r="N86" s="215" t="s">
        <v>332</v>
      </c>
      <c r="O86" s="215" t="s">
        <v>871</v>
      </c>
      <c r="P86" s="220" t="s">
        <v>853</v>
      </c>
      <c r="Q86" s="357">
        <v>49</v>
      </c>
      <c r="R86" s="357">
        <v>0</v>
      </c>
      <c r="S86" s="357">
        <v>0</v>
      </c>
      <c r="T86" s="357">
        <v>0</v>
      </c>
    </row>
    <row r="87" spans="12:20" x14ac:dyDescent="0.25">
      <c r="L87" s="215">
        <v>83</v>
      </c>
      <c r="M87" s="346">
        <v>2024</v>
      </c>
      <c r="N87" s="215" t="s">
        <v>332</v>
      </c>
      <c r="O87" s="215" t="s">
        <v>871</v>
      </c>
      <c r="P87" s="220" t="s">
        <v>854</v>
      </c>
      <c r="Q87" s="357">
        <v>210</v>
      </c>
      <c r="R87" s="357">
        <v>0</v>
      </c>
      <c r="S87" s="357">
        <v>0</v>
      </c>
      <c r="T87" s="357">
        <v>0</v>
      </c>
    </row>
    <row r="88" spans="12:20" x14ac:dyDescent="0.25">
      <c r="L88" s="215">
        <v>84</v>
      </c>
      <c r="M88" s="346">
        <v>2024</v>
      </c>
      <c r="N88" s="215" t="s">
        <v>332</v>
      </c>
      <c r="O88" s="215" t="s">
        <v>871</v>
      </c>
      <c r="P88" s="220" t="s">
        <v>855</v>
      </c>
      <c r="Q88" s="357">
        <v>0</v>
      </c>
      <c r="R88" s="357">
        <v>0</v>
      </c>
      <c r="S88" s="357">
        <v>0</v>
      </c>
      <c r="T88" s="357">
        <v>0</v>
      </c>
    </row>
    <row r="89" spans="12:20" x14ac:dyDescent="0.25">
      <c r="L89" s="215">
        <v>85</v>
      </c>
      <c r="M89" s="346">
        <v>2024</v>
      </c>
      <c r="N89" s="215" t="s">
        <v>332</v>
      </c>
      <c r="O89" s="215" t="s">
        <v>871</v>
      </c>
      <c r="P89" s="220" t="s">
        <v>856</v>
      </c>
      <c r="Q89" s="357">
        <v>0</v>
      </c>
      <c r="R89" s="357">
        <v>0</v>
      </c>
      <c r="S89" s="357">
        <v>0</v>
      </c>
      <c r="T89" s="357">
        <v>0</v>
      </c>
    </row>
    <row r="90" spans="12:20" x14ac:dyDescent="0.25">
      <c r="L90" s="215">
        <v>86</v>
      </c>
      <c r="M90" s="346">
        <v>2024</v>
      </c>
      <c r="N90" s="215" t="s">
        <v>332</v>
      </c>
      <c r="O90" s="215" t="s">
        <v>871</v>
      </c>
      <c r="P90" s="220" t="s">
        <v>857</v>
      </c>
      <c r="Q90" s="357">
        <v>0</v>
      </c>
      <c r="R90" s="357">
        <v>0</v>
      </c>
      <c r="S90" s="357">
        <v>0</v>
      </c>
      <c r="T90" s="357">
        <v>0</v>
      </c>
    </row>
    <row r="91" spans="12:20" x14ac:dyDescent="0.25">
      <c r="L91" s="215">
        <v>87</v>
      </c>
      <c r="M91" s="346">
        <v>2024</v>
      </c>
      <c r="N91" s="215" t="s">
        <v>332</v>
      </c>
      <c r="O91" s="215" t="s">
        <v>871</v>
      </c>
      <c r="P91" s="220" t="s">
        <v>858</v>
      </c>
      <c r="Q91" s="357">
        <v>0</v>
      </c>
      <c r="R91" s="357">
        <v>0</v>
      </c>
      <c r="S91" s="357">
        <v>0</v>
      </c>
      <c r="T91" s="357">
        <v>0</v>
      </c>
    </row>
    <row r="92" spans="12:20" x14ac:dyDescent="0.25">
      <c r="L92" s="215">
        <v>88</v>
      </c>
      <c r="M92" s="346">
        <v>2024</v>
      </c>
      <c r="N92" s="215" t="s">
        <v>332</v>
      </c>
      <c r="O92" s="215" t="s">
        <v>871</v>
      </c>
      <c r="P92" s="220" t="s">
        <v>859</v>
      </c>
      <c r="Q92" s="357">
        <v>0</v>
      </c>
      <c r="R92" s="357">
        <v>0</v>
      </c>
      <c r="S92" s="357">
        <v>0</v>
      </c>
      <c r="T92" s="357">
        <v>0</v>
      </c>
    </row>
    <row r="93" spans="12:20" x14ac:dyDescent="0.25">
      <c r="L93" s="215">
        <v>89</v>
      </c>
      <c r="M93" s="346">
        <v>2024</v>
      </c>
      <c r="N93" s="215" t="s">
        <v>332</v>
      </c>
      <c r="O93" s="215" t="s">
        <v>871</v>
      </c>
      <c r="P93" s="220" t="s">
        <v>860</v>
      </c>
      <c r="Q93" s="357">
        <v>0</v>
      </c>
      <c r="R93" s="357">
        <v>0</v>
      </c>
      <c r="S93" s="357">
        <v>0</v>
      </c>
      <c r="T93" s="357">
        <v>0</v>
      </c>
    </row>
    <row r="94" spans="12:20" x14ac:dyDescent="0.25">
      <c r="L94" s="215">
        <v>90</v>
      </c>
      <c r="M94" s="346">
        <v>2024</v>
      </c>
      <c r="N94" s="215" t="s">
        <v>332</v>
      </c>
      <c r="O94" s="215" t="s">
        <v>871</v>
      </c>
      <c r="P94" s="220" t="s">
        <v>861</v>
      </c>
      <c r="Q94" s="357">
        <v>0</v>
      </c>
      <c r="R94" s="357">
        <v>0</v>
      </c>
      <c r="S94" s="357">
        <v>0</v>
      </c>
      <c r="T94" s="357">
        <v>0</v>
      </c>
    </row>
    <row r="95" spans="12:20" x14ac:dyDescent="0.25">
      <c r="L95" s="215">
        <v>91</v>
      </c>
      <c r="M95" s="346">
        <v>2024</v>
      </c>
      <c r="N95" s="215" t="s">
        <v>332</v>
      </c>
      <c r="O95" s="215" t="s">
        <v>871</v>
      </c>
      <c r="P95" s="220" t="s">
        <v>862</v>
      </c>
      <c r="Q95" s="357">
        <v>0</v>
      </c>
      <c r="R95" s="357">
        <v>0</v>
      </c>
      <c r="S95" s="357">
        <v>0</v>
      </c>
      <c r="T95" s="357">
        <v>0</v>
      </c>
    </row>
    <row r="96" spans="12:20" x14ac:dyDescent="0.25">
      <c r="L96" s="215">
        <v>92</v>
      </c>
      <c r="M96" s="346">
        <v>2024</v>
      </c>
      <c r="N96" s="215" t="s">
        <v>332</v>
      </c>
      <c r="O96" s="215" t="s">
        <v>871</v>
      </c>
      <c r="P96" s="220" t="s">
        <v>863</v>
      </c>
      <c r="Q96" s="357">
        <v>0</v>
      </c>
      <c r="R96" s="357">
        <v>0</v>
      </c>
      <c r="S96" s="357">
        <v>0</v>
      </c>
      <c r="T96" s="357">
        <v>0</v>
      </c>
    </row>
    <row r="97" spans="12:20" x14ac:dyDescent="0.25">
      <c r="L97" s="215">
        <v>93</v>
      </c>
      <c r="M97" s="346">
        <v>2024</v>
      </c>
      <c r="N97" s="215" t="s">
        <v>332</v>
      </c>
      <c r="O97" s="215" t="s">
        <v>871</v>
      </c>
      <c r="P97" s="220" t="s">
        <v>864</v>
      </c>
      <c r="Q97" s="357">
        <v>0</v>
      </c>
      <c r="R97" s="357">
        <v>0</v>
      </c>
      <c r="S97" s="357">
        <v>0</v>
      </c>
      <c r="T97" s="357">
        <v>0</v>
      </c>
    </row>
    <row r="98" spans="12:20" x14ac:dyDescent="0.25">
      <c r="L98" s="215">
        <v>94</v>
      </c>
      <c r="M98" s="346">
        <v>2024</v>
      </c>
      <c r="N98" s="215" t="s">
        <v>332</v>
      </c>
      <c r="O98" s="215" t="s">
        <v>871</v>
      </c>
      <c r="P98" s="220" t="s">
        <v>865</v>
      </c>
      <c r="Q98" s="357">
        <v>0</v>
      </c>
      <c r="R98" s="357">
        <v>0</v>
      </c>
      <c r="S98" s="357">
        <v>0</v>
      </c>
      <c r="T98" s="357">
        <v>0</v>
      </c>
    </row>
    <row r="99" spans="12:20" x14ac:dyDescent="0.25">
      <c r="L99" s="215">
        <v>95</v>
      </c>
      <c r="M99" s="346">
        <v>2024</v>
      </c>
      <c r="N99" s="215" t="s">
        <v>332</v>
      </c>
      <c r="O99" s="215" t="s">
        <v>871</v>
      </c>
      <c r="P99" s="220" t="s">
        <v>866</v>
      </c>
      <c r="Q99" s="357">
        <v>0</v>
      </c>
      <c r="R99" s="357">
        <v>0</v>
      </c>
      <c r="S99" s="357">
        <v>0</v>
      </c>
      <c r="T99" s="357">
        <v>0</v>
      </c>
    </row>
    <row r="100" spans="12:20" x14ac:dyDescent="0.25">
      <c r="L100" s="215">
        <v>96</v>
      </c>
      <c r="M100" s="346">
        <v>2024</v>
      </c>
      <c r="N100" s="215" t="s">
        <v>332</v>
      </c>
      <c r="O100" s="215" t="s">
        <v>964</v>
      </c>
      <c r="P100" s="220" t="s">
        <v>800</v>
      </c>
      <c r="Q100" s="357">
        <v>0</v>
      </c>
      <c r="R100" s="357"/>
      <c r="S100" s="357">
        <v>0</v>
      </c>
      <c r="T100" s="357">
        <v>0</v>
      </c>
    </row>
    <row r="101" spans="12:20" x14ac:dyDescent="0.25">
      <c r="L101" s="215">
        <v>97</v>
      </c>
      <c r="M101" s="346">
        <v>2024</v>
      </c>
      <c r="N101" s="215" t="s">
        <v>332</v>
      </c>
      <c r="O101" s="215" t="s">
        <v>964</v>
      </c>
      <c r="P101" s="220" t="s">
        <v>801</v>
      </c>
      <c r="Q101" s="357">
        <v>0</v>
      </c>
      <c r="R101" s="357"/>
      <c r="S101" s="357">
        <v>0</v>
      </c>
      <c r="T101" s="357">
        <v>0</v>
      </c>
    </row>
    <row r="102" spans="12:20" x14ac:dyDescent="0.25">
      <c r="L102" s="215">
        <v>98</v>
      </c>
      <c r="M102" s="346">
        <v>2024</v>
      </c>
      <c r="N102" s="215" t="s">
        <v>332</v>
      </c>
      <c r="O102" s="215" t="s">
        <v>964</v>
      </c>
      <c r="P102" s="220" t="s">
        <v>872</v>
      </c>
      <c r="Q102" s="357">
        <v>0</v>
      </c>
      <c r="R102" s="357"/>
      <c r="S102" s="357">
        <v>0</v>
      </c>
      <c r="T102" s="357">
        <v>0</v>
      </c>
    </row>
    <row r="103" spans="12:20" x14ac:dyDescent="0.25">
      <c r="L103" s="215">
        <v>99</v>
      </c>
      <c r="M103" s="346">
        <v>2024</v>
      </c>
      <c r="N103" s="215" t="s">
        <v>332</v>
      </c>
      <c r="O103" s="215" t="s">
        <v>964</v>
      </c>
      <c r="P103" s="220" t="s">
        <v>873</v>
      </c>
      <c r="Q103" s="357">
        <v>0</v>
      </c>
      <c r="R103" s="357"/>
      <c r="S103" s="357">
        <v>0</v>
      </c>
      <c r="T103" s="357">
        <v>0</v>
      </c>
    </row>
    <row r="104" spans="12:20" x14ac:dyDescent="0.25">
      <c r="L104" s="215">
        <v>100</v>
      </c>
      <c r="M104" s="346">
        <v>2024</v>
      </c>
      <c r="N104" s="215" t="s">
        <v>332</v>
      </c>
      <c r="O104" s="215" t="s">
        <v>964</v>
      </c>
      <c r="P104" s="220" t="s">
        <v>874</v>
      </c>
      <c r="Q104" s="357">
        <v>0</v>
      </c>
      <c r="R104" s="357"/>
      <c r="S104" s="357">
        <v>0</v>
      </c>
      <c r="T104" s="357">
        <v>0</v>
      </c>
    </row>
    <row r="105" spans="12:20" ht="30" x14ac:dyDescent="0.25">
      <c r="L105" s="215">
        <v>101</v>
      </c>
      <c r="M105" s="346">
        <v>2024</v>
      </c>
      <c r="N105" s="215" t="s">
        <v>332</v>
      </c>
      <c r="O105" s="215" t="s">
        <v>964</v>
      </c>
      <c r="P105" s="220" t="s">
        <v>875</v>
      </c>
      <c r="Q105" s="357">
        <v>0</v>
      </c>
      <c r="R105" s="357"/>
      <c r="S105" s="357">
        <v>0</v>
      </c>
      <c r="T105" s="357">
        <v>0</v>
      </c>
    </row>
    <row r="106" spans="12:20" x14ac:dyDescent="0.25">
      <c r="L106" s="215">
        <v>102</v>
      </c>
      <c r="M106" s="346">
        <v>2024</v>
      </c>
      <c r="N106" s="215" t="s">
        <v>332</v>
      </c>
      <c r="O106" s="215" t="s">
        <v>964</v>
      </c>
      <c r="P106" s="220" t="s">
        <v>876</v>
      </c>
      <c r="Q106" s="357">
        <v>0</v>
      </c>
      <c r="R106" s="357"/>
      <c r="S106" s="357">
        <v>0</v>
      </c>
      <c r="T106" s="357">
        <v>0</v>
      </c>
    </row>
    <row r="107" spans="12:20" x14ac:dyDescent="0.25">
      <c r="L107" s="215">
        <v>103</v>
      </c>
      <c r="M107" s="346">
        <v>2024</v>
      </c>
      <c r="N107" s="215" t="s">
        <v>332</v>
      </c>
      <c r="O107" s="215" t="s">
        <v>964</v>
      </c>
      <c r="P107" s="220" t="s">
        <v>877</v>
      </c>
      <c r="Q107" s="357">
        <v>0</v>
      </c>
      <c r="R107" s="357"/>
      <c r="S107" s="357">
        <v>0</v>
      </c>
      <c r="T107" s="357">
        <v>0</v>
      </c>
    </row>
    <row r="108" spans="12:20" x14ac:dyDescent="0.25">
      <c r="L108" s="215">
        <v>104</v>
      </c>
      <c r="M108" s="346">
        <v>2024</v>
      </c>
      <c r="N108" s="215" t="s">
        <v>332</v>
      </c>
      <c r="O108" s="215" t="s">
        <v>964</v>
      </c>
      <c r="P108" s="220" t="s">
        <v>878</v>
      </c>
      <c r="Q108" s="357">
        <v>0</v>
      </c>
      <c r="R108" s="357"/>
      <c r="S108" s="357">
        <v>0</v>
      </c>
      <c r="T108" s="357">
        <v>0</v>
      </c>
    </row>
    <row r="109" spans="12:20" x14ac:dyDescent="0.25">
      <c r="L109" s="215">
        <v>105</v>
      </c>
      <c r="M109" s="346">
        <v>2024</v>
      </c>
      <c r="N109" s="215" t="s">
        <v>332</v>
      </c>
      <c r="O109" s="215" t="s">
        <v>964</v>
      </c>
      <c r="P109" s="220" t="s">
        <v>836</v>
      </c>
      <c r="Q109" s="357">
        <v>0</v>
      </c>
      <c r="R109" s="357"/>
      <c r="S109" s="357">
        <v>0</v>
      </c>
      <c r="T109" s="357">
        <v>0</v>
      </c>
    </row>
    <row r="110" spans="12:20" x14ac:dyDescent="0.25">
      <c r="L110" s="215">
        <v>106</v>
      </c>
      <c r="M110" s="346">
        <v>2024</v>
      </c>
      <c r="N110" s="215" t="s">
        <v>332</v>
      </c>
      <c r="O110" s="215" t="s">
        <v>964</v>
      </c>
      <c r="P110" s="220" t="s">
        <v>879</v>
      </c>
      <c r="Q110" s="357">
        <v>0</v>
      </c>
      <c r="R110" s="357"/>
      <c r="S110" s="357">
        <v>0</v>
      </c>
      <c r="T110" s="357">
        <v>0</v>
      </c>
    </row>
    <row r="111" spans="12:20" x14ac:dyDescent="0.25">
      <c r="L111" s="215">
        <v>107</v>
      </c>
      <c r="M111" s="346">
        <v>2024</v>
      </c>
      <c r="N111" s="215" t="s">
        <v>332</v>
      </c>
      <c r="O111" s="215" t="s">
        <v>964</v>
      </c>
      <c r="P111" s="220" t="s">
        <v>783</v>
      </c>
      <c r="Q111" s="357">
        <v>15561</v>
      </c>
      <c r="R111" s="357"/>
      <c r="S111" s="357">
        <v>138</v>
      </c>
      <c r="T111" s="357">
        <v>0</v>
      </c>
    </row>
    <row r="112" spans="12:20" x14ac:dyDescent="0.25">
      <c r="L112" s="215">
        <v>108</v>
      </c>
      <c r="M112" s="346">
        <v>2024</v>
      </c>
      <c r="N112" s="215" t="s">
        <v>332</v>
      </c>
      <c r="O112" s="215" t="s">
        <v>964</v>
      </c>
      <c r="P112" s="220" t="s">
        <v>782</v>
      </c>
      <c r="Q112" s="357">
        <v>0</v>
      </c>
      <c r="R112" s="357"/>
      <c r="S112" s="357">
        <v>0</v>
      </c>
      <c r="T112" s="357">
        <v>0</v>
      </c>
    </row>
    <row r="113" spans="12:20" x14ac:dyDescent="0.25">
      <c r="L113" s="215">
        <v>109</v>
      </c>
      <c r="M113" s="346">
        <v>2024</v>
      </c>
      <c r="N113" s="215" t="s">
        <v>332</v>
      </c>
      <c r="O113" s="215" t="s">
        <v>964</v>
      </c>
      <c r="P113" s="220" t="s">
        <v>880</v>
      </c>
      <c r="Q113" s="357">
        <v>0</v>
      </c>
      <c r="R113" s="357"/>
      <c r="S113" s="357">
        <v>0</v>
      </c>
      <c r="T113" s="357">
        <v>0</v>
      </c>
    </row>
    <row r="114" spans="12:20" x14ac:dyDescent="0.25">
      <c r="L114" s="215">
        <v>110</v>
      </c>
      <c r="M114" s="346">
        <v>2024</v>
      </c>
      <c r="N114" s="215" t="s">
        <v>332</v>
      </c>
      <c r="O114" s="215" t="s">
        <v>964</v>
      </c>
      <c r="P114" s="220" t="s">
        <v>881</v>
      </c>
      <c r="Q114" s="357">
        <v>0</v>
      </c>
      <c r="R114" s="357"/>
      <c r="S114" s="357">
        <v>0</v>
      </c>
      <c r="T114" s="357">
        <v>0</v>
      </c>
    </row>
    <row r="115" spans="12:20" x14ac:dyDescent="0.25">
      <c r="L115" s="215">
        <v>111</v>
      </c>
      <c r="M115" s="346">
        <v>2024</v>
      </c>
      <c r="N115" s="215" t="s">
        <v>332</v>
      </c>
      <c r="O115" s="215" t="s">
        <v>964</v>
      </c>
      <c r="P115" s="220" t="s">
        <v>882</v>
      </c>
      <c r="Q115" s="357">
        <v>0</v>
      </c>
      <c r="R115" s="357"/>
      <c r="S115" s="357">
        <v>0</v>
      </c>
      <c r="T115" s="357">
        <v>0</v>
      </c>
    </row>
    <row r="116" spans="12:20" x14ac:dyDescent="0.25">
      <c r="L116" s="215">
        <v>112</v>
      </c>
      <c r="M116" s="346">
        <v>2024</v>
      </c>
      <c r="N116" s="215" t="s">
        <v>332</v>
      </c>
      <c r="O116" s="215" t="s">
        <v>964</v>
      </c>
      <c r="P116" s="220" t="s">
        <v>883</v>
      </c>
      <c r="Q116" s="357">
        <v>0</v>
      </c>
      <c r="R116" s="357"/>
      <c r="S116" s="357">
        <v>0</v>
      </c>
      <c r="T116" s="357">
        <v>0</v>
      </c>
    </row>
    <row r="117" spans="12:20" x14ac:dyDescent="0.25">
      <c r="L117" s="215">
        <v>113</v>
      </c>
      <c r="M117" s="346">
        <v>2024</v>
      </c>
      <c r="N117" s="215" t="s">
        <v>332</v>
      </c>
      <c r="O117" s="215" t="s">
        <v>964</v>
      </c>
      <c r="P117" s="220" t="s">
        <v>884</v>
      </c>
      <c r="Q117" s="357">
        <v>0</v>
      </c>
      <c r="R117" s="357"/>
      <c r="S117" s="357">
        <v>0</v>
      </c>
      <c r="T117" s="357">
        <v>0</v>
      </c>
    </row>
    <row r="118" spans="12:20" x14ac:dyDescent="0.25">
      <c r="L118" s="215">
        <v>114</v>
      </c>
      <c r="M118" s="346">
        <v>2024</v>
      </c>
      <c r="N118" s="215" t="s">
        <v>332</v>
      </c>
      <c r="O118" s="215" t="s">
        <v>964</v>
      </c>
      <c r="P118" s="220" t="s">
        <v>885</v>
      </c>
      <c r="Q118" s="357">
        <v>24355</v>
      </c>
      <c r="R118" s="357"/>
      <c r="S118" s="357">
        <v>141</v>
      </c>
      <c r="T118" s="357">
        <v>0</v>
      </c>
    </row>
    <row r="119" spans="12:20" x14ac:dyDescent="0.25">
      <c r="L119" s="215">
        <v>115</v>
      </c>
      <c r="M119" s="346">
        <v>2024</v>
      </c>
      <c r="N119" s="215" t="s">
        <v>332</v>
      </c>
      <c r="O119" s="215" t="s">
        <v>964</v>
      </c>
      <c r="P119" s="220" t="s">
        <v>886</v>
      </c>
      <c r="Q119" s="357">
        <v>7262</v>
      </c>
      <c r="R119" s="357"/>
      <c r="S119" s="357">
        <v>20</v>
      </c>
      <c r="T119" s="357">
        <v>0</v>
      </c>
    </row>
    <row r="120" spans="12:20" x14ac:dyDescent="0.25">
      <c r="L120" s="215">
        <v>116</v>
      </c>
      <c r="M120" s="346">
        <v>2024</v>
      </c>
      <c r="N120" s="215" t="s">
        <v>332</v>
      </c>
      <c r="O120" s="215" t="s">
        <v>964</v>
      </c>
      <c r="P120" s="220" t="s">
        <v>887</v>
      </c>
      <c r="Q120" s="357">
        <v>13909</v>
      </c>
      <c r="R120" s="357"/>
      <c r="S120" s="357">
        <v>12</v>
      </c>
      <c r="T120" s="357">
        <v>0</v>
      </c>
    </row>
    <row r="121" spans="12:20" x14ac:dyDescent="0.25">
      <c r="L121" s="215">
        <v>117</v>
      </c>
      <c r="M121" s="346">
        <v>2024</v>
      </c>
      <c r="N121" s="215" t="s">
        <v>332</v>
      </c>
      <c r="O121" s="215" t="s">
        <v>964</v>
      </c>
      <c r="P121" s="220" t="s">
        <v>888</v>
      </c>
      <c r="Q121" s="357">
        <v>0</v>
      </c>
      <c r="R121" s="357"/>
      <c r="S121" s="357">
        <v>0</v>
      </c>
      <c r="T121" s="357">
        <v>0</v>
      </c>
    </row>
    <row r="122" spans="12:20" x14ac:dyDescent="0.25">
      <c r="L122" s="215">
        <v>118</v>
      </c>
      <c r="M122" s="346">
        <v>2024</v>
      </c>
      <c r="N122" s="215" t="s">
        <v>332</v>
      </c>
      <c r="O122" s="215" t="s">
        <v>964</v>
      </c>
      <c r="P122" s="220" t="s">
        <v>889</v>
      </c>
      <c r="Q122" s="357">
        <v>0</v>
      </c>
      <c r="R122" s="357"/>
      <c r="S122" s="357">
        <v>0</v>
      </c>
      <c r="T122" s="357">
        <v>0</v>
      </c>
    </row>
    <row r="123" spans="12:20" x14ac:dyDescent="0.25">
      <c r="L123" s="215">
        <v>119</v>
      </c>
      <c r="M123" s="346">
        <v>2024</v>
      </c>
      <c r="N123" s="215" t="s">
        <v>332</v>
      </c>
      <c r="O123" s="215" t="s">
        <v>964</v>
      </c>
      <c r="P123" s="220" t="s">
        <v>890</v>
      </c>
      <c r="Q123" s="357">
        <v>0</v>
      </c>
      <c r="R123" s="357"/>
      <c r="S123" s="357">
        <v>0</v>
      </c>
      <c r="T123" s="357">
        <v>0</v>
      </c>
    </row>
    <row r="124" spans="12:20" x14ac:dyDescent="0.25">
      <c r="L124" s="215">
        <v>120</v>
      </c>
      <c r="M124" s="346">
        <v>2024</v>
      </c>
      <c r="N124" s="215" t="s">
        <v>332</v>
      </c>
      <c r="O124" s="215" t="s">
        <v>964</v>
      </c>
      <c r="P124" s="220" t="s">
        <v>891</v>
      </c>
      <c r="Q124" s="357">
        <v>0</v>
      </c>
      <c r="R124" s="357"/>
      <c r="S124" s="357">
        <v>0</v>
      </c>
      <c r="T124" s="357">
        <v>0</v>
      </c>
    </row>
    <row r="125" spans="12:20" x14ac:dyDescent="0.25">
      <c r="L125" s="215">
        <v>121</v>
      </c>
      <c r="M125" s="346">
        <v>2024</v>
      </c>
      <c r="N125" s="215" t="s">
        <v>332</v>
      </c>
      <c r="O125" s="215" t="s">
        <v>964</v>
      </c>
      <c r="P125" s="220" t="s">
        <v>892</v>
      </c>
      <c r="Q125" s="357">
        <v>0</v>
      </c>
      <c r="R125" s="357"/>
      <c r="S125" s="357">
        <v>0</v>
      </c>
      <c r="T125" s="357">
        <v>0</v>
      </c>
    </row>
    <row r="126" spans="12:20" x14ac:dyDescent="0.25">
      <c r="L126" s="215">
        <v>122</v>
      </c>
      <c r="M126" s="346">
        <v>2024</v>
      </c>
      <c r="N126" s="215" t="s">
        <v>332</v>
      </c>
      <c r="O126" s="215" t="s">
        <v>964</v>
      </c>
      <c r="P126" s="220" t="s">
        <v>893</v>
      </c>
      <c r="Q126" s="357">
        <v>0</v>
      </c>
      <c r="R126" s="357"/>
      <c r="S126" s="357">
        <v>0</v>
      </c>
      <c r="T126" s="357">
        <v>0</v>
      </c>
    </row>
    <row r="127" spans="12:20" x14ac:dyDescent="0.25">
      <c r="L127" s="215">
        <v>123</v>
      </c>
      <c r="M127" s="346">
        <v>2024</v>
      </c>
      <c r="N127" s="215" t="s">
        <v>332</v>
      </c>
      <c r="O127" s="215" t="s">
        <v>964</v>
      </c>
      <c r="P127" s="220" t="s">
        <v>797</v>
      </c>
      <c r="Q127" s="357">
        <v>0</v>
      </c>
      <c r="R127" s="357"/>
      <c r="S127" s="357">
        <v>0</v>
      </c>
      <c r="T127" s="357">
        <v>0</v>
      </c>
    </row>
    <row r="128" spans="12:20" x14ac:dyDescent="0.25">
      <c r="L128" s="215">
        <v>124</v>
      </c>
      <c r="M128" s="346">
        <v>2024</v>
      </c>
      <c r="N128" s="215" t="s">
        <v>332</v>
      </c>
      <c r="O128" s="215" t="s">
        <v>964</v>
      </c>
      <c r="P128" s="220" t="s">
        <v>894</v>
      </c>
      <c r="Q128" s="357">
        <v>0</v>
      </c>
      <c r="R128" s="357"/>
      <c r="S128" s="357">
        <v>0</v>
      </c>
      <c r="T128" s="357">
        <v>0</v>
      </c>
    </row>
    <row r="129" spans="12:20" x14ac:dyDescent="0.25">
      <c r="L129" s="215">
        <v>125</v>
      </c>
      <c r="M129" s="346">
        <v>2024</v>
      </c>
      <c r="N129" s="215" t="s">
        <v>332</v>
      </c>
      <c r="O129" s="215" t="s">
        <v>964</v>
      </c>
      <c r="P129" s="220" t="s">
        <v>895</v>
      </c>
      <c r="Q129" s="357">
        <v>0</v>
      </c>
      <c r="R129" s="357"/>
      <c r="S129" s="357">
        <v>0</v>
      </c>
      <c r="T129" s="357">
        <v>0</v>
      </c>
    </row>
    <row r="130" spans="12:20" x14ac:dyDescent="0.25">
      <c r="L130" s="215">
        <v>126</v>
      </c>
      <c r="M130" s="346">
        <v>2024</v>
      </c>
      <c r="N130" s="215" t="s">
        <v>332</v>
      </c>
      <c r="O130" s="215" t="s">
        <v>964</v>
      </c>
      <c r="P130" s="220" t="s">
        <v>896</v>
      </c>
      <c r="Q130" s="357">
        <v>0</v>
      </c>
      <c r="R130" s="357"/>
      <c r="S130" s="357">
        <v>0</v>
      </c>
      <c r="T130" s="357">
        <v>0</v>
      </c>
    </row>
    <row r="131" spans="12:20" x14ac:dyDescent="0.25">
      <c r="L131" s="215">
        <v>127</v>
      </c>
      <c r="M131" s="346">
        <v>2024</v>
      </c>
      <c r="N131" s="215" t="s">
        <v>332</v>
      </c>
      <c r="O131" s="215" t="s">
        <v>964</v>
      </c>
      <c r="P131" s="220" t="s">
        <v>897</v>
      </c>
      <c r="Q131" s="357">
        <v>0</v>
      </c>
      <c r="R131" s="357"/>
      <c r="S131" s="357">
        <v>0</v>
      </c>
      <c r="T131" s="357">
        <v>0</v>
      </c>
    </row>
    <row r="132" spans="12:20" x14ac:dyDescent="0.25">
      <c r="L132" s="215">
        <v>128</v>
      </c>
      <c r="M132" s="346">
        <v>2024</v>
      </c>
      <c r="N132" s="215" t="s">
        <v>332</v>
      </c>
      <c r="O132" s="215" t="s">
        <v>964</v>
      </c>
      <c r="P132" s="220" t="s">
        <v>898</v>
      </c>
      <c r="Q132" s="357">
        <v>0</v>
      </c>
      <c r="R132" s="357"/>
      <c r="S132" s="357">
        <v>0</v>
      </c>
      <c r="T132" s="357">
        <v>0</v>
      </c>
    </row>
    <row r="133" spans="12:20" x14ac:dyDescent="0.25">
      <c r="L133" s="215">
        <v>129</v>
      </c>
      <c r="M133" s="346">
        <v>2024</v>
      </c>
      <c r="N133" s="215" t="s">
        <v>332</v>
      </c>
      <c r="O133" s="215" t="s">
        <v>964</v>
      </c>
      <c r="P133" s="220" t="s">
        <v>899</v>
      </c>
      <c r="Q133" s="357">
        <v>0</v>
      </c>
      <c r="R133" s="357"/>
      <c r="S133" s="357">
        <v>0</v>
      </c>
      <c r="T133" s="357">
        <v>0</v>
      </c>
    </row>
    <row r="134" spans="12:20" x14ac:dyDescent="0.25">
      <c r="L134" s="215">
        <v>130</v>
      </c>
      <c r="M134" s="346">
        <v>2024</v>
      </c>
      <c r="N134" s="215" t="s">
        <v>332</v>
      </c>
      <c r="O134" s="215" t="s">
        <v>964</v>
      </c>
      <c r="P134" s="220" t="s">
        <v>900</v>
      </c>
      <c r="Q134" s="357">
        <v>0</v>
      </c>
      <c r="R134" s="357"/>
      <c r="S134" s="357">
        <v>0</v>
      </c>
      <c r="T134" s="357">
        <v>0</v>
      </c>
    </row>
    <row r="135" spans="12:20" x14ac:dyDescent="0.25">
      <c r="L135" s="215">
        <v>131</v>
      </c>
      <c r="M135" s="346">
        <v>2024</v>
      </c>
      <c r="N135" s="215" t="s">
        <v>332</v>
      </c>
      <c r="O135" s="215" t="s">
        <v>964</v>
      </c>
      <c r="P135" s="220" t="s">
        <v>785</v>
      </c>
      <c r="Q135" s="357">
        <v>0</v>
      </c>
      <c r="R135" s="357"/>
      <c r="S135" s="357">
        <v>0</v>
      </c>
      <c r="T135" s="357">
        <v>0</v>
      </c>
    </row>
    <row r="136" spans="12:20" x14ac:dyDescent="0.25">
      <c r="L136" s="215">
        <v>132</v>
      </c>
      <c r="M136" s="346">
        <v>2024</v>
      </c>
      <c r="N136" s="215" t="s">
        <v>332</v>
      </c>
      <c r="O136" s="215" t="s">
        <v>964</v>
      </c>
      <c r="P136" s="220" t="s">
        <v>798</v>
      </c>
      <c r="Q136" s="357">
        <v>0</v>
      </c>
      <c r="R136" s="357"/>
      <c r="S136" s="357">
        <v>0</v>
      </c>
      <c r="T136" s="357">
        <v>0</v>
      </c>
    </row>
    <row r="137" spans="12:20" x14ac:dyDescent="0.25">
      <c r="L137" s="215">
        <v>133</v>
      </c>
      <c r="M137" s="346">
        <v>2024</v>
      </c>
      <c r="N137" s="215" t="s">
        <v>332</v>
      </c>
      <c r="O137" s="215" t="s">
        <v>964</v>
      </c>
      <c r="P137" s="220" t="s">
        <v>901</v>
      </c>
      <c r="Q137" s="357">
        <v>0</v>
      </c>
      <c r="R137" s="357"/>
      <c r="S137" s="357">
        <v>0</v>
      </c>
      <c r="T137" s="357">
        <v>0</v>
      </c>
    </row>
    <row r="138" spans="12:20" x14ac:dyDescent="0.25">
      <c r="L138" s="215">
        <v>134</v>
      </c>
      <c r="M138" s="346">
        <v>2024</v>
      </c>
      <c r="N138" s="215" t="s">
        <v>332</v>
      </c>
      <c r="O138" s="215" t="s">
        <v>964</v>
      </c>
      <c r="P138" s="220" t="s">
        <v>809</v>
      </c>
      <c r="Q138" s="357">
        <v>0</v>
      </c>
      <c r="R138" s="357"/>
      <c r="S138" s="357">
        <v>0</v>
      </c>
      <c r="T138" s="357">
        <v>0</v>
      </c>
    </row>
    <row r="139" spans="12:20" x14ac:dyDescent="0.25">
      <c r="L139" s="215">
        <v>135</v>
      </c>
      <c r="M139" s="346">
        <v>2024</v>
      </c>
      <c r="N139" s="215" t="s">
        <v>332</v>
      </c>
      <c r="O139" s="215" t="s">
        <v>964</v>
      </c>
      <c r="P139" s="220" t="s">
        <v>902</v>
      </c>
      <c r="Q139" s="357">
        <v>0</v>
      </c>
      <c r="R139" s="357"/>
      <c r="S139" s="357">
        <v>0</v>
      </c>
      <c r="T139" s="357">
        <v>0</v>
      </c>
    </row>
    <row r="140" spans="12:20" x14ac:dyDescent="0.25">
      <c r="L140" s="215">
        <v>136</v>
      </c>
      <c r="M140" s="346">
        <v>2024</v>
      </c>
      <c r="N140" s="215" t="s">
        <v>332</v>
      </c>
      <c r="O140" s="215" t="s">
        <v>964</v>
      </c>
      <c r="P140" s="220" t="s">
        <v>903</v>
      </c>
      <c r="Q140" s="357">
        <v>0</v>
      </c>
      <c r="R140" s="357"/>
      <c r="S140" s="357">
        <v>0</v>
      </c>
      <c r="T140" s="357">
        <v>0</v>
      </c>
    </row>
    <row r="141" spans="12:20" x14ac:dyDescent="0.25">
      <c r="L141" s="215">
        <v>137</v>
      </c>
      <c r="M141" s="346">
        <v>2024</v>
      </c>
      <c r="N141" s="215" t="s">
        <v>332</v>
      </c>
      <c r="O141" s="215" t="s">
        <v>964</v>
      </c>
      <c r="P141" s="220" t="s">
        <v>904</v>
      </c>
      <c r="Q141" s="357">
        <v>0</v>
      </c>
      <c r="R141" s="357"/>
      <c r="S141" s="357">
        <v>0</v>
      </c>
      <c r="T141" s="357">
        <v>0</v>
      </c>
    </row>
    <row r="142" spans="12:20" x14ac:dyDescent="0.25">
      <c r="L142" s="215">
        <v>138</v>
      </c>
      <c r="M142" s="346">
        <v>2024</v>
      </c>
      <c r="N142" s="215" t="s">
        <v>332</v>
      </c>
      <c r="O142" s="215" t="s">
        <v>964</v>
      </c>
      <c r="P142" s="220" t="s">
        <v>905</v>
      </c>
      <c r="Q142" s="357">
        <v>0</v>
      </c>
      <c r="R142" s="357"/>
      <c r="S142" s="357">
        <v>0</v>
      </c>
      <c r="T142" s="357">
        <v>0</v>
      </c>
    </row>
    <row r="143" spans="12:20" x14ac:dyDescent="0.25">
      <c r="L143" s="215">
        <v>139</v>
      </c>
      <c r="M143" s="346">
        <v>2024</v>
      </c>
      <c r="N143" s="215" t="s">
        <v>332</v>
      </c>
      <c r="O143" s="215" t="s">
        <v>964</v>
      </c>
      <c r="P143" s="220" t="s">
        <v>804</v>
      </c>
      <c r="Q143" s="357">
        <v>0</v>
      </c>
      <c r="R143" s="357"/>
      <c r="S143" s="357">
        <v>0</v>
      </c>
      <c r="T143" s="357">
        <v>0</v>
      </c>
    </row>
    <row r="144" spans="12:20" x14ac:dyDescent="0.25">
      <c r="L144" s="215">
        <v>140</v>
      </c>
      <c r="M144" s="346">
        <v>2024</v>
      </c>
      <c r="N144" s="215" t="s">
        <v>332</v>
      </c>
      <c r="O144" s="215" t="s">
        <v>964</v>
      </c>
      <c r="P144" s="220" t="s">
        <v>802</v>
      </c>
      <c r="Q144" s="357">
        <v>0</v>
      </c>
      <c r="R144" s="357"/>
      <c r="S144" s="357">
        <v>0</v>
      </c>
      <c r="T144" s="357">
        <v>0</v>
      </c>
    </row>
    <row r="145" spans="12:20" x14ac:dyDescent="0.25">
      <c r="L145" s="215">
        <v>141</v>
      </c>
      <c r="M145" s="346">
        <v>2024</v>
      </c>
      <c r="N145" s="215" t="s">
        <v>332</v>
      </c>
      <c r="O145" s="215" t="s">
        <v>964</v>
      </c>
      <c r="P145" s="220" t="s">
        <v>807</v>
      </c>
      <c r="Q145" s="357">
        <v>0</v>
      </c>
      <c r="R145" s="357"/>
      <c r="S145" s="357">
        <v>0</v>
      </c>
      <c r="T145" s="357">
        <v>0</v>
      </c>
    </row>
    <row r="146" spans="12:20" x14ac:dyDescent="0.25">
      <c r="L146" s="215">
        <v>142</v>
      </c>
      <c r="M146" s="346">
        <v>2024</v>
      </c>
      <c r="N146" s="215" t="s">
        <v>332</v>
      </c>
      <c r="O146" s="215" t="s">
        <v>964</v>
      </c>
      <c r="P146" s="220" t="s">
        <v>805</v>
      </c>
      <c r="Q146" s="357">
        <v>0</v>
      </c>
      <c r="R146" s="357"/>
      <c r="S146" s="357">
        <v>0</v>
      </c>
      <c r="T146" s="357">
        <v>0</v>
      </c>
    </row>
    <row r="147" spans="12:20" x14ac:dyDescent="0.25">
      <c r="L147" s="215">
        <v>143</v>
      </c>
      <c r="M147" s="346">
        <v>2024</v>
      </c>
      <c r="N147" s="215" t="s">
        <v>332</v>
      </c>
      <c r="O147" s="215" t="s">
        <v>964</v>
      </c>
      <c r="P147" s="220" t="s">
        <v>808</v>
      </c>
      <c r="Q147" s="357">
        <v>0</v>
      </c>
      <c r="R147" s="357"/>
      <c r="S147" s="357">
        <v>0</v>
      </c>
      <c r="T147" s="357">
        <v>0</v>
      </c>
    </row>
    <row r="148" spans="12:20" x14ac:dyDescent="0.25">
      <c r="L148" s="215">
        <v>144</v>
      </c>
      <c r="M148" s="346">
        <v>2024</v>
      </c>
      <c r="N148" s="215" t="s">
        <v>332</v>
      </c>
      <c r="O148" s="215" t="s">
        <v>964</v>
      </c>
      <c r="P148" s="220" t="s">
        <v>906</v>
      </c>
      <c r="Q148" s="357">
        <v>0</v>
      </c>
      <c r="R148" s="357"/>
      <c r="S148" s="357">
        <v>0</v>
      </c>
      <c r="T148" s="357">
        <v>0</v>
      </c>
    </row>
    <row r="149" spans="12:20" x14ac:dyDescent="0.25">
      <c r="L149" s="215">
        <v>145</v>
      </c>
      <c r="M149" s="346">
        <v>2024</v>
      </c>
      <c r="N149" s="215" t="s">
        <v>332</v>
      </c>
      <c r="O149" s="215" t="s">
        <v>964</v>
      </c>
      <c r="P149" s="220" t="s">
        <v>907</v>
      </c>
      <c r="Q149" s="357">
        <v>0</v>
      </c>
      <c r="R149" s="357"/>
      <c r="S149" s="357">
        <v>0</v>
      </c>
      <c r="T149" s="357">
        <v>0</v>
      </c>
    </row>
    <row r="150" spans="12:20" x14ac:dyDescent="0.25">
      <c r="L150" s="215">
        <v>146</v>
      </c>
      <c r="M150" s="346">
        <v>2024</v>
      </c>
      <c r="N150" s="215" t="s">
        <v>332</v>
      </c>
      <c r="O150" s="215" t="s">
        <v>964</v>
      </c>
      <c r="P150" s="220" t="s">
        <v>847</v>
      </c>
      <c r="Q150" s="357">
        <v>0</v>
      </c>
      <c r="R150" s="357"/>
      <c r="S150" s="357">
        <v>0</v>
      </c>
      <c r="T150" s="357">
        <v>0</v>
      </c>
    </row>
    <row r="151" spans="12:20" x14ac:dyDescent="0.25">
      <c r="L151" s="215">
        <v>147</v>
      </c>
      <c r="M151" s="346">
        <v>2024</v>
      </c>
      <c r="N151" s="215" t="s">
        <v>332</v>
      </c>
      <c r="O151" s="215" t="s">
        <v>964</v>
      </c>
      <c r="P151" s="220" t="s">
        <v>813</v>
      </c>
      <c r="Q151" s="357">
        <v>0</v>
      </c>
      <c r="R151" s="357"/>
      <c r="S151" s="357">
        <v>0</v>
      </c>
      <c r="T151" s="357">
        <v>0</v>
      </c>
    </row>
    <row r="152" spans="12:20" x14ac:dyDescent="0.25">
      <c r="L152" s="215">
        <v>148</v>
      </c>
      <c r="M152" s="346">
        <v>2024</v>
      </c>
      <c r="N152" s="215" t="s">
        <v>332</v>
      </c>
      <c r="O152" s="215" t="s">
        <v>964</v>
      </c>
      <c r="P152" s="220" t="s">
        <v>815</v>
      </c>
      <c r="Q152" s="357">
        <v>0</v>
      </c>
      <c r="R152" s="357"/>
      <c r="S152" s="357">
        <v>0</v>
      </c>
      <c r="T152" s="357">
        <v>0</v>
      </c>
    </row>
    <row r="153" spans="12:20" x14ac:dyDescent="0.25">
      <c r="L153" s="215">
        <v>149</v>
      </c>
      <c r="M153" s="346">
        <v>2024</v>
      </c>
      <c r="N153" s="215" t="s">
        <v>332</v>
      </c>
      <c r="O153" s="215" t="s">
        <v>964</v>
      </c>
      <c r="P153" s="220" t="s">
        <v>816</v>
      </c>
      <c r="Q153" s="357">
        <v>0</v>
      </c>
      <c r="R153" s="357"/>
      <c r="S153" s="357">
        <v>0</v>
      </c>
      <c r="T153" s="357">
        <v>0</v>
      </c>
    </row>
    <row r="154" spans="12:20" x14ac:dyDescent="0.25">
      <c r="L154" s="215">
        <v>150</v>
      </c>
      <c r="M154" s="346">
        <v>2024</v>
      </c>
      <c r="N154" s="215" t="s">
        <v>332</v>
      </c>
      <c r="O154" s="215" t="s">
        <v>964</v>
      </c>
      <c r="P154" s="220" t="s">
        <v>908</v>
      </c>
      <c r="Q154" s="357">
        <v>0</v>
      </c>
      <c r="R154" s="357"/>
      <c r="S154" s="357">
        <v>0</v>
      </c>
      <c r="T154" s="357">
        <v>0</v>
      </c>
    </row>
    <row r="155" spans="12:20" x14ac:dyDescent="0.25">
      <c r="L155" s="215">
        <v>151</v>
      </c>
      <c r="M155" s="346">
        <v>2024</v>
      </c>
      <c r="N155" s="215" t="s">
        <v>332</v>
      </c>
      <c r="O155" s="215" t="s">
        <v>964</v>
      </c>
      <c r="P155" s="220" t="s">
        <v>909</v>
      </c>
      <c r="Q155" s="357">
        <v>0</v>
      </c>
      <c r="R155" s="357"/>
      <c r="S155" s="357">
        <v>0</v>
      </c>
      <c r="T155" s="357">
        <v>0</v>
      </c>
    </row>
    <row r="156" spans="12:20" x14ac:dyDescent="0.25">
      <c r="L156" s="215">
        <v>152</v>
      </c>
      <c r="M156" s="346">
        <v>2024</v>
      </c>
      <c r="N156" s="215" t="s">
        <v>332</v>
      </c>
      <c r="O156" s="215" t="s">
        <v>964</v>
      </c>
      <c r="P156" s="220" t="s">
        <v>910</v>
      </c>
      <c r="Q156" s="357">
        <v>0</v>
      </c>
      <c r="R156" s="357"/>
      <c r="S156" s="357">
        <v>0</v>
      </c>
      <c r="T156" s="357">
        <v>0</v>
      </c>
    </row>
    <row r="157" spans="12:20" x14ac:dyDescent="0.25">
      <c r="L157" s="215">
        <v>153</v>
      </c>
      <c r="M157" s="346">
        <v>2024</v>
      </c>
      <c r="N157" s="215" t="s">
        <v>332</v>
      </c>
      <c r="O157" s="215" t="s">
        <v>964</v>
      </c>
      <c r="P157" s="220" t="s">
        <v>819</v>
      </c>
      <c r="Q157" s="357">
        <v>0</v>
      </c>
      <c r="R157" s="357"/>
      <c r="S157" s="357">
        <v>0</v>
      </c>
      <c r="T157" s="357">
        <v>0</v>
      </c>
    </row>
    <row r="158" spans="12:20" x14ac:dyDescent="0.25">
      <c r="L158" s="215">
        <v>154</v>
      </c>
      <c r="M158" s="346">
        <v>2024</v>
      </c>
      <c r="N158" s="215" t="s">
        <v>332</v>
      </c>
      <c r="O158" s="215" t="s">
        <v>964</v>
      </c>
      <c r="P158" s="220" t="s">
        <v>821</v>
      </c>
      <c r="Q158" s="357">
        <v>0</v>
      </c>
      <c r="R158" s="357"/>
      <c r="S158" s="357">
        <v>0</v>
      </c>
      <c r="T158" s="357">
        <v>0</v>
      </c>
    </row>
    <row r="159" spans="12:20" x14ac:dyDescent="0.25">
      <c r="L159" s="215">
        <v>155</v>
      </c>
      <c r="M159" s="346">
        <v>2024</v>
      </c>
      <c r="N159" s="215" t="s">
        <v>332</v>
      </c>
      <c r="O159" s="215" t="s">
        <v>964</v>
      </c>
      <c r="P159" s="220" t="s">
        <v>911</v>
      </c>
      <c r="Q159" s="357">
        <v>0</v>
      </c>
      <c r="R159" s="357"/>
      <c r="S159" s="357">
        <v>0</v>
      </c>
      <c r="T159" s="357">
        <v>0</v>
      </c>
    </row>
    <row r="160" spans="12:20" x14ac:dyDescent="0.25">
      <c r="L160" s="215">
        <v>156</v>
      </c>
      <c r="M160" s="346">
        <v>2024</v>
      </c>
      <c r="N160" s="215" t="s">
        <v>332</v>
      </c>
      <c r="O160" s="215" t="s">
        <v>964</v>
      </c>
      <c r="P160" s="220" t="s">
        <v>912</v>
      </c>
      <c r="Q160" s="357">
        <v>0</v>
      </c>
      <c r="R160" s="357"/>
      <c r="S160" s="357">
        <v>0</v>
      </c>
      <c r="T160" s="357">
        <v>0</v>
      </c>
    </row>
    <row r="161" spans="12:20" x14ac:dyDescent="0.25">
      <c r="L161" s="215">
        <v>157</v>
      </c>
      <c r="M161" s="346">
        <v>2024</v>
      </c>
      <c r="N161" s="215" t="s">
        <v>332</v>
      </c>
      <c r="O161" s="215" t="s">
        <v>964</v>
      </c>
      <c r="P161" s="220" t="s">
        <v>913</v>
      </c>
      <c r="Q161" s="357">
        <v>0</v>
      </c>
      <c r="R161" s="357"/>
      <c r="S161" s="357">
        <v>0</v>
      </c>
      <c r="T161" s="357">
        <v>0</v>
      </c>
    </row>
    <row r="162" spans="12:20" x14ac:dyDescent="0.25">
      <c r="L162" s="215">
        <v>158</v>
      </c>
      <c r="M162" s="346">
        <v>2024</v>
      </c>
      <c r="N162" s="215" t="s">
        <v>332</v>
      </c>
      <c r="O162" s="215" t="s">
        <v>964</v>
      </c>
      <c r="P162" s="220" t="s">
        <v>914</v>
      </c>
      <c r="Q162" s="357">
        <v>0</v>
      </c>
      <c r="R162" s="357"/>
      <c r="S162" s="357">
        <v>0</v>
      </c>
      <c r="T162" s="357">
        <v>0</v>
      </c>
    </row>
    <row r="163" spans="12:20" x14ac:dyDescent="0.25">
      <c r="L163" s="215">
        <v>159</v>
      </c>
      <c r="M163" s="346">
        <v>2024</v>
      </c>
      <c r="N163" s="215" t="s">
        <v>332</v>
      </c>
      <c r="O163" s="215" t="s">
        <v>964</v>
      </c>
      <c r="P163" s="220" t="s">
        <v>915</v>
      </c>
      <c r="Q163" s="357">
        <v>0</v>
      </c>
      <c r="R163" s="357"/>
      <c r="S163" s="357">
        <v>0</v>
      </c>
      <c r="T163" s="357">
        <v>0</v>
      </c>
    </row>
    <row r="164" spans="12:20" x14ac:dyDescent="0.25">
      <c r="L164" s="215">
        <v>160</v>
      </c>
      <c r="M164" s="346">
        <v>2024</v>
      </c>
      <c r="N164" s="215" t="s">
        <v>332</v>
      </c>
      <c r="O164" s="215" t="s">
        <v>964</v>
      </c>
      <c r="P164" s="220" t="s">
        <v>916</v>
      </c>
      <c r="Q164" s="357">
        <v>0</v>
      </c>
      <c r="R164" s="357"/>
      <c r="S164" s="357">
        <v>0</v>
      </c>
      <c r="T164" s="357">
        <v>0</v>
      </c>
    </row>
    <row r="165" spans="12:20" x14ac:dyDescent="0.25">
      <c r="L165" s="215">
        <v>161</v>
      </c>
      <c r="M165" s="346">
        <v>2024</v>
      </c>
      <c r="N165" s="215" t="s">
        <v>332</v>
      </c>
      <c r="O165" s="215" t="s">
        <v>964</v>
      </c>
      <c r="P165" s="220" t="s">
        <v>917</v>
      </c>
      <c r="Q165" s="357">
        <v>0</v>
      </c>
      <c r="R165" s="357"/>
      <c r="S165" s="357">
        <v>0</v>
      </c>
      <c r="T165" s="357">
        <v>0</v>
      </c>
    </row>
    <row r="166" spans="12:20" x14ac:dyDescent="0.25">
      <c r="L166" s="215">
        <v>162</v>
      </c>
      <c r="M166" s="346">
        <v>2024</v>
      </c>
      <c r="N166" s="215" t="s">
        <v>332</v>
      </c>
      <c r="O166" s="215" t="s">
        <v>964</v>
      </c>
      <c r="P166" s="220" t="s">
        <v>918</v>
      </c>
      <c r="Q166" s="357">
        <v>0</v>
      </c>
      <c r="R166" s="357"/>
      <c r="S166" s="357">
        <v>0</v>
      </c>
      <c r="T166" s="357">
        <v>0</v>
      </c>
    </row>
    <row r="167" spans="12:20" ht="30" x14ac:dyDescent="0.25">
      <c r="L167" s="215">
        <v>163</v>
      </c>
      <c r="M167" s="346">
        <v>2024</v>
      </c>
      <c r="N167" s="215" t="s">
        <v>332</v>
      </c>
      <c r="O167" s="215" t="s">
        <v>964</v>
      </c>
      <c r="P167" s="220" t="s">
        <v>919</v>
      </c>
      <c r="Q167" s="357">
        <v>0</v>
      </c>
      <c r="R167" s="357"/>
      <c r="S167" s="357">
        <v>0</v>
      </c>
      <c r="T167" s="357">
        <v>0</v>
      </c>
    </row>
    <row r="168" spans="12:20" ht="30" x14ac:dyDescent="0.25">
      <c r="L168" s="215">
        <v>164</v>
      </c>
      <c r="M168" s="346">
        <v>2024</v>
      </c>
      <c r="N168" s="215" t="s">
        <v>332</v>
      </c>
      <c r="O168" s="215" t="s">
        <v>964</v>
      </c>
      <c r="P168" s="220" t="s">
        <v>920</v>
      </c>
      <c r="Q168" s="357">
        <v>0</v>
      </c>
      <c r="R168" s="357"/>
      <c r="S168" s="357">
        <v>0</v>
      </c>
      <c r="T168" s="357">
        <v>0</v>
      </c>
    </row>
    <row r="169" spans="12:20" x14ac:dyDescent="0.25">
      <c r="L169" s="215">
        <v>165</v>
      </c>
      <c r="M169" s="346">
        <v>2024</v>
      </c>
      <c r="N169" s="215" t="s">
        <v>332</v>
      </c>
      <c r="O169" s="215" t="s">
        <v>964</v>
      </c>
      <c r="P169" s="220" t="s">
        <v>921</v>
      </c>
      <c r="Q169" s="357">
        <v>0</v>
      </c>
      <c r="R169" s="357"/>
      <c r="S169" s="357">
        <v>0</v>
      </c>
      <c r="T169" s="357">
        <v>0</v>
      </c>
    </row>
    <row r="170" spans="12:20" x14ac:dyDescent="0.25">
      <c r="L170" s="215">
        <v>166</v>
      </c>
      <c r="M170" s="346">
        <v>2024</v>
      </c>
      <c r="N170" s="215" t="s">
        <v>332</v>
      </c>
      <c r="O170" s="215" t="s">
        <v>964</v>
      </c>
      <c r="P170" s="220" t="s">
        <v>922</v>
      </c>
      <c r="Q170" s="357">
        <v>0</v>
      </c>
      <c r="R170" s="357"/>
      <c r="S170" s="357">
        <v>0</v>
      </c>
      <c r="T170" s="357">
        <v>0</v>
      </c>
    </row>
    <row r="171" spans="12:20" x14ac:dyDescent="0.25">
      <c r="L171" s="215">
        <v>167</v>
      </c>
      <c r="M171" s="346">
        <v>2024</v>
      </c>
      <c r="N171" s="215" t="s">
        <v>332</v>
      </c>
      <c r="O171" s="215" t="s">
        <v>964</v>
      </c>
      <c r="P171" s="220" t="s">
        <v>923</v>
      </c>
      <c r="Q171" s="357">
        <v>0</v>
      </c>
      <c r="R171" s="357"/>
      <c r="S171" s="357">
        <v>0</v>
      </c>
      <c r="T171" s="357">
        <v>0</v>
      </c>
    </row>
    <row r="172" spans="12:20" x14ac:dyDescent="0.25">
      <c r="L172" s="215">
        <v>168</v>
      </c>
      <c r="M172" s="346">
        <v>2024</v>
      </c>
      <c r="N172" s="215" t="s">
        <v>332</v>
      </c>
      <c r="O172" s="215" t="s">
        <v>964</v>
      </c>
      <c r="P172" s="220" t="s">
        <v>817</v>
      </c>
      <c r="Q172" s="357">
        <v>0</v>
      </c>
      <c r="R172" s="357"/>
      <c r="S172" s="357">
        <v>0</v>
      </c>
      <c r="T172" s="357">
        <v>0</v>
      </c>
    </row>
    <row r="173" spans="12:20" x14ac:dyDescent="0.25">
      <c r="L173" s="215">
        <v>169</v>
      </c>
      <c r="M173" s="346">
        <v>2024</v>
      </c>
      <c r="N173" s="215" t="s">
        <v>332</v>
      </c>
      <c r="O173" s="215" t="s">
        <v>964</v>
      </c>
      <c r="P173" s="220" t="s">
        <v>840</v>
      </c>
      <c r="Q173" s="357">
        <v>0</v>
      </c>
      <c r="R173" s="357"/>
      <c r="S173" s="357">
        <v>0</v>
      </c>
      <c r="T173" s="357">
        <v>0</v>
      </c>
    </row>
    <row r="174" spans="12:20" x14ac:dyDescent="0.25">
      <c r="L174" s="215">
        <v>170</v>
      </c>
      <c r="M174" s="346">
        <v>2024</v>
      </c>
      <c r="N174" s="215" t="s">
        <v>332</v>
      </c>
      <c r="O174" s="215" t="s">
        <v>964</v>
      </c>
      <c r="P174" s="220" t="s">
        <v>924</v>
      </c>
      <c r="Q174" s="357">
        <v>0</v>
      </c>
      <c r="R174" s="357"/>
      <c r="S174" s="357">
        <v>0</v>
      </c>
      <c r="T174" s="357">
        <v>0</v>
      </c>
    </row>
    <row r="175" spans="12:20" x14ac:dyDescent="0.25">
      <c r="L175" s="215">
        <v>171</v>
      </c>
      <c r="M175" s="346">
        <v>2024</v>
      </c>
      <c r="N175" s="215" t="s">
        <v>332</v>
      </c>
      <c r="O175" s="215" t="s">
        <v>964</v>
      </c>
      <c r="P175" s="220" t="s">
        <v>925</v>
      </c>
      <c r="Q175" s="357">
        <v>0</v>
      </c>
      <c r="R175" s="357"/>
      <c r="S175" s="357">
        <v>0</v>
      </c>
      <c r="T175" s="357">
        <v>0</v>
      </c>
    </row>
    <row r="176" spans="12:20" x14ac:dyDescent="0.25">
      <c r="L176" s="215">
        <v>172</v>
      </c>
      <c r="M176" s="346">
        <v>2024</v>
      </c>
      <c r="N176" s="215" t="s">
        <v>332</v>
      </c>
      <c r="O176" s="215" t="s">
        <v>964</v>
      </c>
      <c r="P176" s="220" t="s">
        <v>926</v>
      </c>
      <c r="Q176" s="357">
        <v>0</v>
      </c>
      <c r="R176" s="357"/>
      <c r="S176" s="357">
        <v>0</v>
      </c>
      <c r="T176" s="357">
        <v>0</v>
      </c>
    </row>
    <row r="177" spans="12:20" x14ac:dyDescent="0.25">
      <c r="L177" s="215">
        <v>173</v>
      </c>
      <c r="M177" s="346">
        <v>2024</v>
      </c>
      <c r="N177" s="215" t="s">
        <v>332</v>
      </c>
      <c r="O177" s="215" t="s">
        <v>964</v>
      </c>
      <c r="P177" s="220" t="s">
        <v>927</v>
      </c>
      <c r="Q177" s="357">
        <v>0</v>
      </c>
      <c r="R177" s="357"/>
      <c r="S177" s="357">
        <v>0</v>
      </c>
      <c r="T177" s="357">
        <v>0</v>
      </c>
    </row>
    <row r="178" spans="12:20" x14ac:dyDescent="0.25">
      <c r="L178" s="215">
        <v>174</v>
      </c>
      <c r="M178" s="346">
        <v>2024</v>
      </c>
      <c r="N178" s="215" t="s">
        <v>332</v>
      </c>
      <c r="O178" s="215" t="s">
        <v>964</v>
      </c>
      <c r="P178" s="220" t="s">
        <v>928</v>
      </c>
      <c r="Q178" s="357">
        <v>0</v>
      </c>
      <c r="R178" s="357"/>
      <c r="S178" s="357">
        <v>0</v>
      </c>
      <c r="T178" s="357">
        <v>0</v>
      </c>
    </row>
    <row r="179" spans="12:20" x14ac:dyDescent="0.25">
      <c r="L179" s="215">
        <v>175</v>
      </c>
      <c r="M179" s="346">
        <v>2024</v>
      </c>
      <c r="N179" s="215" t="s">
        <v>332</v>
      </c>
      <c r="O179" s="215" t="s">
        <v>964</v>
      </c>
      <c r="P179" s="220" t="s">
        <v>929</v>
      </c>
      <c r="Q179" s="357">
        <v>0</v>
      </c>
      <c r="R179" s="357"/>
      <c r="S179" s="357">
        <v>0</v>
      </c>
      <c r="T179" s="357">
        <v>0</v>
      </c>
    </row>
    <row r="180" spans="12:20" x14ac:dyDescent="0.25">
      <c r="L180" s="215">
        <v>176</v>
      </c>
      <c r="M180" s="346">
        <v>2024</v>
      </c>
      <c r="N180" s="215" t="s">
        <v>332</v>
      </c>
      <c r="O180" s="215" t="s">
        <v>964</v>
      </c>
      <c r="P180" s="220" t="s">
        <v>930</v>
      </c>
      <c r="Q180" s="357">
        <v>0</v>
      </c>
      <c r="R180" s="357"/>
      <c r="S180" s="357">
        <v>0</v>
      </c>
      <c r="T180" s="357">
        <v>0</v>
      </c>
    </row>
    <row r="181" spans="12:20" x14ac:dyDescent="0.25">
      <c r="L181" s="215">
        <v>177</v>
      </c>
      <c r="M181" s="346">
        <v>2024</v>
      </c>
      <c r="N181" s="215" t="s">
        <v>332</v>
      </c>
      <c r="O181" s="215" t="s">
        <v>964</v>
      </c>
      <c r="P181" s="220" t="s">
        <v>931</v>
      </c>
      <c r="Q181" s="357">
        <v>0</v>
      </c>
      <c r="R181" s="357"/>
      <c r="S181" s="357">
        <v>0</v>
      </c>
      <c r="T181" s="357">
        <v>0</v>
      </c>
    </row>
    <row r="182" spans="12:20" x14ac:dyDescent="0.25">
      <c r="L182" s="215">
        <v>178</v>
      </c>
      <c r="M182" s="346">
        <v>2024</v>
      </c>
      <c r="N182" s="215" t="s">
        <v>332</v>
      </c>
      <c r="O182" s="215" t="s">
        <v>964</v>
      </c>
      <c r="P182" s="220" t="s">
        <v>932</v>
      </c>
      <c r="Q182" s="357">
        <v>0</v>
      </c>
      <c r="R182" s="357"/>
      <c r="S182" s="357">
        <v>0</v>
      </c>
      <c r="T182" s="357">
        <v>0</v>
      </c>
    </row>
    <row r="183" spans="12:20" x14ac:dyDescent="0.25">
      <c r="L183" s="215">
        <v>179</v>
      </c>
      <c r="M183" s="346">
        <v>2024</v>
      </c>
      <c r="N183" s="215" t="s">
        <v>332</v>
      </c>
      <c r="O183" s="215" t="s">
        <v>964</v>
      </c>
      <c r="P183" s="220" t="s">
        <v>933</v>
      </c>
      <c r="Q183" s="357">
        <v>0</v>
      </c>
      <c r="R183" s="357"/>
      <c r="S183" s="357">
        <v>0</v>
      </c>
      <c r="T183" s="357">
        <v>0</v>
      </c>
    </row>
    <row r="184" spans="12:20" x14ac:dyDescent="0.25">
      <c r="L184" s="215">
        <v>180</v>
      </c>
      <c r="M184" s="346">
        <v>2024</v>
      </c>
      <c r="N184" s="215" t="s">
        <v>332</v>
      </c>
      <c r="O184" s="215" t="s">
        <v>964</v>
      </c>
      <c r="P184" s="220" t="s">
        <v>934</v>
      </c>
      <c r="Q184" s="357">
        <v>0</v>
      </c>
      <c r="R184" s="357"/>
      <c r="S184" s="357">
        <v>0</v>
      </c>
      <c r="T184" s="357">
        <v>0</v>
      </c>
    </row>
    <row r="185" spans="12:20" x14ac:dyDescent="0.25">
      <c r="L185" s="215">
        <v>181</v>
      </c>
      <c r="M185" s="346">
        <v>2024</v>
      </c>
      <c r="N185" s="215" t="s">
        <v>332</v>
      </c>
      <c r="O185" s="215" t="s">
        <v>964</v>
      </c>
      <c r="P185" s="220" t="s">
        <v>935</v>
      </c>
      <c r="Q185" s="357">
        <v>0</v>
      </c>
      <c r="R185" s="357"/>
      <c r="S185" s="357">
        <v>0</v>
      </c>
      <c r="T185" s="357">
        <v>0</v>
      </c>
    </row>
    <row r="186" spans="12:20" x14ac:dyDescent="0.25">
      <c r="L186" s="215">
        <v>182</v>
      </c>
      <c r="M186" s="346">
        <v>2024</v>
      </c>
      <c r="N186" s="215" t="s">
        <v>332</v>
      </c>
      <c r="O186" s="215" t="s">
        <v>964</v>
      </c>
      <c r="P186" s="220" t="s">
        <v>936</v>
      </c>
      <c r="Q186" s="357">
        <v>0</v>
      </c>
      <c r="R186" s="357"/>
      <c r="S186" s="357">
        <v>0</v>
      </c>
      <c r="T186" s="357">
        <v>0</v>
      </c>
    </row>
    <row r="187" spans="12:20" x14ac:dyDescent="0.25">
      <c r="L187" s="215">
        <v>183</v>
      </c>
      <c r="M187" s="346">
        <v>2024</v>
      </c>
      <c r="N187" s="215" t="s">
        <v>332</v>
      </c>
      <c r="O187" s="215" t="s">
        <v>964</v>
      </c>
      <c r="P187" s="220" t="s">
        <v>863</v>
      </c>
      <c r="Q187" s="357">
        <v>0</v>
      </c>
      <c r="R187" s="357"/>
      <c r="S187" s="357">
        <v>0</v>
      </c>
      <c r="T187" s="357">
        <v>0</v>
      </c>
    </row>
    <row r="188" spans="12:20" x14ac:dyDescent="0.25">
      <c r="L188" s="215">
        <v>184</v>
      </c>
      <c r="M188" s="346">
        <v>2024</v>
      </c>
      <c r="N188" s="215" t="s">
        <v>332</v>
      </c>
      <c r="O188" s="215" t="s">
        <v>964</v>
      </c>
      <c r="P188" s="220" t="s">
        <v>937</v>
      </c>
      <c r="Q188" s="357">
        <v>0</v>
      </c>
      <c r="R188" s="357"/>
      <c r="S188" s="357">
        <v>0</v>
      </c>
      <c r="T188" s="357">
        <v>0</v>
      </c>
    </row>
    <row r="189" spans="12:20" x14ac:dyDescent="0.25">
      <c r="L189" s="215">
        <v>185</v>
      </c>
      <c r="M189" s="346">
        <v>2024</v>
      </c>
      <c r="N189" s="215" t="s">
        <v>332</v>
      </c>
      <c r="O189" s="215" t="s">
        <v>964</v>
      </c>
      <c r="P189" s="220" t="s">
        <v>938</v>
      </c>
      <c r="Q189" s="357">
        <v>0</v>
      </c>
      <c r="R189" s="357"/>
      <c r="S189" s="357">
        <v>0</v>
      </c>
      <c r="T189" s="357">
        <v>0</v>
      </c>
    </row>
    <row r="190" spans="12:20" x14ac:dyDescent="0.25">
      <c r="L190" s="215">
        <v>186</v>
      </c>
      <c r="M190" s="346">
        <v>2024</v>
      </c>
      <c r="N190" s="215" t="s">
        <v>332</v>
      </c>
      <c r="O190" s="215" t="s">
        <v>964</v>
      </c>
      <c r="P190" s="220" t="s">
        <v>939</v>
      </c>
      <c r="Q190" s="357">
        <v>0</v>
      </c>
      <c r="R190" s="357"/>
      <c r="S190" s="357">
        <v>0</v>
      </c>
      <c r="T190" s="357">
        <v>0</v>
      </c>
    </row>
    <row r="191" spans="12:20" x14ac:dyDescent="0.25">
      <c r="L191" s="215">
        <v>187</v>
      </c>
      <c r="M191" s="346">
        <v>2024</v>
      </c>
      <c r="N191" s="215" t="s">
        <v>332</v>
      </c>
      <c r="O191" s="215" t="s">
        <v>964</v>
      </c>
      <c r="P191" s="220" t="s">
        <v>829</v>
      </c>
      <c r="Q191" s="357">
        <v>0</v>
      </c>
      <c r="R191" s="357"/>
      <c r="S191" s="357">
        <v>0</v>
      </c>
      <c r="T191" s="357">
        <v>0</v>
      </c>
    </row>
    <row r="192" spans="12:20" ht="30" x14ac:dyDescent="0.25">
      <c r="L192" s="215">
        <v>188</v>
      </c>
      <c r="M192" s="346">
        <v>2024</v>
      </c>
      <c r="N192" s="215" t="s">
        <v>332</v>
      </c>
      <c r="O192" s="215" t="s">
        <v>964</v>
      </c>
      <c r="P192" s="220" t="s">
        <v>940</v>
      </c>
      <c r="Q192" s="357">
        <v>0</v>
      </c>
      <c r="R192" s="357"/>
      <c r="S192" s="357">
        <v>0</v>
      </c>
      <c r="T192" s="357">
        <v>0</v>
      </c>
    </row>
    <row r="193" spans="12:20" x14ac:dyDescent="0.25">
      <c r="L193" s="215">
        <v>189</v>
      </c>
      <c r="M193" s="346">
        <v>2024</v>
      </c>
      <c r="N193" s="215" t="s">
        <v>332</v>
      </c>
      <c r="O193" s="215" t="s">
        <v>964</v>
      </c>
      <c r="P193" s="220" t="s">
        <v>941</v>
      </c>
      <c r="Q193" s="357">
        <v>0</v>
      </c>
      <c r="R193" s="357"/>
      <c r="S193" s="357">
        <v>0</v>
      </c>
      <c r="T193" s="357">
        <v>0</v>
      </c>
    </row>
    <row r="194" spans="12:20" x14ac:dyDescent="0.25">
      <c r="L194" s="215">
        <v>190</v>
      </c>
      <c r="M194" s="346">
        <v>2024</v>
      </c>
      <c r="N194" s="215" t="s">
        <v>332</v>
      </c>
      <c r="O194" s="215" t="s">
        <v>964</v>
      </c>
      <c r="P194" s="220" t="s">
        <v>942</v>
      </c>
      <c r="Q194" s="357">
        <v>0</v>
      </c>
      <c r="R194" s="357"/>
      <c r="S194" s="357">
        <v>0</v>
      </c>
      <c r="T194" s="357">
        <v>0</v>
      </c>
    </row>
    <row r="195" spans="12:20" x14ac:dyDescent="0.25">
      <c r="L195" s="215">
        <v>191</v>
      </c>
      <c r="M195" s="346">
        <v>2024</v>
      </c>
      <c r="N195" s="215" t="s">
        <v>332</v>
      </c>
      <c r="O195" s="215" t="s">
        <v>964</v>
      </c>
      <c r="P195" s="220" t="s">
        <v>943</v>
      </c>
      <c r="Q195" s="357">
        <v>0</v>
      </c>
      <c r="R195" s="357"/>
      <c r="S195" s="357">
        <v>0</v>
      </c>
      <c r="T195" s="357">
        <v>0</v>
      </c>
    </row>
    <row r="196" spans="12:20" x14ac:dyDescent="0.25">
      <c r="L196" s="215">
        <v>192</v>
      </c>
      <c r="M196" s="346">
        <v>2024</v>
      </c>
      <c r="N196" s="215" t="s">
        <v>332</v>
      </c>
      <c r="O196" s="215" t="s">
        <v>964</v>
      </c>
      <c r="P196" s="220" t="s">
        <v>812</v>
      </c>
      <c r="Q196" s="357">
        <v>0</v>
      </c>
      <c r="R196" s="357"/>
      <c r="S196" s="357">
        <v>0</v>
      </c>
      <c r="T196" s="357">
        <v>0</v>
      </c>
    </row>
    <row r="197" spans="12:20" x14ac:dyDescent="0.25">
      <c r="L197" s="215">
        <v>193</v>
      </c>
      <c r="M197" s="346">
        <v>2024</v>
      </c>
      <c r="N197" s="215" t="s">
        <v>332</v>
      </c>
      <c r="O197" s="215" t="s">
        <v>964</v>
      </c>
      <c r="P197" s="220" t="s">
        <v>944</v>
      </c>
      <c r="Q197" s="357">
        <v>0</v>
      </c>
      <c r="R197" s="357"/>
      <c r="S197" s="357">
        <v>0</v>
      </c>
      <c r="T197" s="357">
        <v>0</v>
      </c>
    </row>
    <row r="198" spans="12:20" x14ac:dyDescent="0.25">
      <c r="L198" s="215">
        <v>194</v>
      </c>
      <c r="M198" s="346">
        <v>2024</v>
      </c>
      <c r="N198" s="215" t="s">
        <v>332</v>
      </c>
      <c r="O198" s="215" t="s">
        <v>964</v>
      </c>
      <c r="P198" s="220" t="s">
        <v>945</v>
      </c>
      <c r="Q198" s="357">
        <v>0</v>
      </c>
      <c r="R198" s="357"/>
      <c r="S198" s="357">
        <v>0</v>
      </c>
      <c r="T198" s="357">
        <v>0</v>
      </c>
    </row>
    <row r="199" spans="12:20" x14ac:dyDescent="0.25">
      <c r="L199" s="215">
        <v>195</v>
      </c>
      <c r="M199" s="346">
        <v>2024</v>
      </c>
      <c r="N199" s="215" t="s">
        <v>332</v>
      </c>
      <c r="O199" s="215" t="s">
        <v>964</v>
      </c>
      <c r="P199" s="220" t="s">
        <v>946</v>
      </c>
      <c r="Q199" s="357">
        <v>0</v>
      </c>
      <c r="R199" s="357"/>
      <c r="S199" s="357">
        <v>0</v>
      </c>
      <c r="T199" s="357">
        <v>0</v>
      </c>
    </row>
    <row r="200" spans="12:20" x14ac:dyDescent="0.25">
      <c r="L200" s="215">
        <v>196</v>
      </c>
      <c r="M200" s="346">
        <v>2024</v>
      </c>
      <c r="N200" s="215" t="s">
        <v>332</v>
      </c>
      <c r="O200" s="215" t="s">
        <v>964</v>
      </c>
      <c r="P200" s="220" t="s">
        <v>947</v>
      </c>
      <c r="Q200" s="357">
        <v>0</v>
      </c>
      <c r="R200" s="357"/>
      <c r="S200" s="357">
        <v>0</v>
      </c>
      <c r="T200" s="357">
        <v>0</v>
      </c>
    </row>
    <row r="201" spans="12:20" x14ac:dyDescent="0.25">
      <c r="L201" s="215">
        <v>197</v>
      </c>
      <c r="M201" s="346">
        <v>2024</v>
      </c>
      <c r="N201" s="215" t="s">
        <v>332</v>
      </c>
      <c r="O201" s="215" t="s">
        <v>964</v>
      </c>
      <c r="P201" s="220" t="s">
        <v>849</v>
      </c>
      <c r="Q201" s="357">
        <v>0</v>
      </c>
      <c r="R201" s="357"/>
      <c r="S201" s="357">
        <v>0</v>
      </c>
      <c r="T201" s="357">
        <v>0</v>
      </c>
    </row>
    <row r="202" spans="12:20" x14ac:dyDescent="0.25">
      <c r="L202" s="215">
        <v>198</v>
      </c>
      <c r="M202" s="346">
        <v>2024</v>
      </c>
      <c r="N202" s="215" t="s">
        <v>332</v>
      </c>
      <c r="O202" s="215" t="s">
        <v>964</v>
      </c>
      <c r="P202" s="220" t="s">
        <v>948</v>
      </c>
      <c r="Q202" s="357">
        <v>0</v>
      </c>
      <c r="R202" s="357"/>
      <c r="S202" s="357">
        <v>0</v>
      </c>
      <c r="T202" s="357">
        <v>0</v>
      </c>
    </row>
    <row r="203" spans="12:20" x14ac:dyDescent="0.25">
      <c r="L203" s="215">
        <v>199</v>
      </c>
      <c r="M203" s="346">
        <v>2024</v>
      </c>
      <c r="N203" s="215" t="s">
        <v>332</v>
      </c>
      <c r="O203" s="215" t="s">
        <v>964</v>
      </c>
      <c r="P203" s="220" t="s">
        <v>949</v>
      </c>
      <c r="Q203" s="357">
        <v>0</v>
      </c>
      <c r="R203" s="357"/>
      <c r="S203" s="357">
        <v>0</v>
      </c>
      <c r="T203" s="357">
        <v>0</v>
      </c>
    </row>
    <row r="204" spans="12:20" x14ac:dyDescent="0.25">
      <c r="L204" s="215">
        <v>200</v>
      </c>
      <c r="M204" s="346">
        <v>2024</v>
      </c>
      <c r="N204" s="215" t="s">
        <v>332</v>
      </c>
      <c r="O204" s="215" t="s">
        <v>964</v>
      </c>
      <c r="P204" s="220" t="s">
        <v>950</v>
      </c>
      <c r="Q204" s="357">
        <v>0</v>
      </c>
      <c r="R204" s="357"/>
      <c r="S204" s="357">
        <v>0</v>
      </c>
      <c r="T204" s="357">
        <v>0</v>
      </c>
    </row>
    <row r="205" spans="12:20" x14ac:dyDescent="0.25">
      <c r="L205" s="215">
        <v>201</v>
      </c>
      <c r="M205" s="346">
        <v>2024</v>
      </c>
      <c r="N205" s="215" t="s">
        <v>332</v>
      </c>
      <c r="O205" s="215" t="s">
        <v>964</v>
      </c>
      <c r="P205" s="220" t="s">
        <v>951</v>
      </c>
      <c r="Q205" s="357">
        <v>0</v>
      </c>
      <c r="R205" s="357"/>
      <c r="S205" s="357">
        <v>0</v>
      </c>
      <c r="T205" s="357">
        <v>0</v>
      </c>
    </row>
    <row r="206" spans="12:20" x14ac:dyDescent="0.25">
      <c r="L206" s="215">
        <v>202</v>
      </c>
      <c r="M206" s="346">
        <v>2024</v>
      </c>
      <c r="N206" s="215" t="s">
        <v>332</v>
      </c>
      <c r="O206" s="215" t="s">
        <v>964</v>
      </c>
      <c r="P206" s="220" t="s">
        <v>952</v>
      </c>
      <c r="Q206" s="357">
        <v>0</v>
      </c>
      <c r="R206" s="357"/>
      <c r="S206" s="357">
        <v>0</v>
      </c>
      <c r="T206" s="357">
        <v>0</v>
      </c>
    </row>
    <row r="207" spans="12:20" x14ac:dyDescent="0.25">
      <c r="L207" s="215">
        <v>203</v>
      </c>
      <c r="M207" s="346">
        <v>2024</v>
      </c>
      <c r="N207" s="215" t="s">
        <v>332</v>
      </c>
      <c r="O207" s="215" t="s">
        <v>964</v>
      </c>
      <c r="P207" s="220" t="s">
        <v>953</v>
      </c>
      <c r="Q207" s="357">
        <v>0</v>
      </c>
      <c r="R207" s="357"/>
      <c r="S207" s="357">
        <v>0</v>
      </c>
      <c r="T207" s="357">
        <v>0</v>
      </c>
    </row>
    <row r="208" spans="12:20" x14ac:dyDescent="0.25">
      <c r="L208" s="215">
        <v>204</v>
      </c>
      <c r="M208" s="346">
        <v>2024</v>
      </c>
      <c r="N208" s="215" t="s">
        <v>332</v>
      </c>
      <c r="O208" s="215" t="s">
        <v>964</v>
      </c>
      <c r="P208" s="220" t="s">
        <v>954</v>
      </c>
      <c r="Q208" s="357">
        <v>0</v>
      </c>
      <c r="R208" s="357"/>
      <c r="S208" s="357">
        <v>0</v>
      </c>
      <c r="T208" s="357">
        <v>0</v>
      </c>
    </row>
    <row r="209" spans="12:20" x14ac:dyDescent="0.25">
      <c r="L209" s="215">
        <v>205</v>
      </c>
      <c r="M209" s="346">
        <v>2024</v>
      </c>
      <c r="N209" s="215" t="s">
        <v>332</v>
      </c>
      <c r="O209" s="215" t="s">
        <v>964</v>
      </c>
      <c r="P209" s="220" t="s">
        <v>955</v>
      </c>
      <c r="Q209" s="357">
        <v>0</v>
      </c>
      <c r="R209" s="357"/>
      <c r="S209" s="357">
        <v>0</v>
      </c>
      <c r="T209" s="357">
        <v>0</v>
      </c>
    </row>
    <row r="210" spans="12:20" x14ac:dyDescent="0.25">
      <c r="L210" s="215">
        <v>206</v>
      </c>
      <c r="M210" s="346">
        <v>2024</v>
      </c>
      <c r="N210" s="215" t="s">
        <v>332</v>
      </c>
      <c r="O210" s="215" t="s">
        <v>964</v>
      </c>
      <c r="P210" s="220" t="s">
        <v>956</v>
      </c>
      <c r="Q210" s="357">
        <v>0</v>
      </c>
      <c r="R210" s="357"/>
      <c r="S210" s="357">
        <v>0</v>
      </c>
      <c r="T210" s="357">
        <v>0</v>
      </c>
    </row>
    <row r="211" spans="12:20" x14ac:dyDescent="0.25">
      <c r="L211" s="215">
        <v>207</v>
      </c>
      <c r="M211" s="346">
        <v>2024</v>
      </c>
      <c r="N211" s="215" t="s">
        <v>332</v>
      </c>
      <c r="O211" s="215" t="s">
        <v>964</v>
      </c>
      <c r="P211" s="220" t="s">
        <v>957</v>
      </c>
      <c r="Q211" s="357">
        <v>0</v>
      </c>
      <c r="R211" s="357"/>
      <c r="S211" s="357">
        <v>0</v>
      </c>
      <c r="T211" s="357">
        <v>0</v>
      </c>
    </row>
    <row r="212" spans="12:20" x14ac:dyDescent="0.25">
      <c r="L212" s="215">
        <v>208</v>
      </c>
      <c r="M212" s="346">
        <v>2024</v>
      </c>
      <c r="N212" s="215" t="s">
        <v>332</v>
      </c>
      <c r="O212" s="215" t="s">
        <v>964</v>
      </c>
      <c r="P212" s="220" t="s">
        <v>958</v>
      </c>
      <c r="Q212" s="357">
        <v>0</v>
      </c>
      <c r="R212" s="357"/>
      <c r="S212" s="357">
        <v>0</v>
      </c>
      <c r="T212" s="357">
        <v>0</v>
      </c>
    </row>
    <row r="213" spans="12:20" x14ac:dyDescent="0.25">
      <c r="L213" s="215">
        <v>209</v>
      </c>
      <c r="M213" s="346">
        <v>2024</v>
      </c>
      <c r="N213" s="215" t="s">
        <v>332</v>
      </c>
      <c r="O213" s="215" t="s">
        <v>964</v>
      </c>
      <c r="P213" s="220" t="s">
        <v>959</v>
      </c>
      <c r="Q213" s="357">
        <v>0</v>
      </c>
      <c r="R213" s="357"/>
      <c r="S213" s="357">
        <v>0</v>
      </c>
      <c r="T213" s="357">
        <v>0</v>
      </c>
    </row>
    <row r="214" spans="12:20" x14ac:dyDescent="0.25">
      <c r="L214" s="215">
        <v>210</v>
      </c>
      <c r="M214" s="346">
        <v>2024</v>
      </c>
      <c r="N214" s="215" t="s">
        <v>332</v>
      </c>
      <c r="O214" s="215" t="s">
        <v>964</v>
      </c>
      <c r="P214" s="220" t="s">
        <v>960</v>
      </c>
      <c r="Q214" s="357">
        <v>0</v>
      </c>
      <c r="R214" s="357"/>
      <c r="S214" s="357">
        <v>0</v>
      </c>
      <c r="T214" s="357">
        <v>0</v>
      </c>
    </row>
    <row r="215" spans="12:20" x14ac:dyDescent="0.25">
      <c r="L215" s="215">
        <v>211</v>
      </c>
      <c r="M215" s="346">
        <v>2024</v>
      </c>
      <c r="N215" s="215" t="s">
        <v>332</v>
      </c>
      <c r="O215" s="215" t="s">
        <v>964</v>
      </c>
      <c r="P215" s="220" t="s">
        <v>961</v>
      </c>
      <c r="Q215" s="357">
        <v>0</v>
      </c>
      <c r="R215" s="357"/>
      <c r="S215" s="357">
        <v>0</v>
      </c>
      <c r="T215" s="357">
        <v>0</v>
      </c>
    </row>
    <row r="216" spans="12:20" x14ac:dyDescent="0.25">
      <c r="L216" s="215">
        <v>212</v>
      </c>
      <c r="M216" s="346">
        <v>2024</v>
      </c>
      <c r="N216" s="215" t="s">
        <v>332</v>
      </c>
      <c r="O216" s="215" t="s">
        <v>964</v>
      </c>
      <c r="P216" s="220" t="s">
        <v>962</v>
      </c>
      <c r="Q216" s="357">
        <v>0</v>
      </c>
      <c r="R216" s="357"/>
      <c r="S216" s="357">
        <v>0</v>
      </c>
      <c r="T216" s="357">
        <v>0</v>
      </c>
    </row>
    <row r="217" spans="12:20" x14ac:dyDescent="0.25">
      <c r="L217" s="215">
        <v>213</v>
      </c>
      <c r="M217" s="346">
        <v>2024</v>
      </c>
      <c r="N217" s="215" t="s">
        <v>332</v>
      </c>
      <c r="O217" s="215" t="s">
        <v>964</v>
      </c>
      <c r="P217" s="220" t="s">
        <v>963</v>
      </c>
      <c r="Q217" s="357">
        <v>0</v>
      </c>
      <c r="R217" s="357"/>
      <c r="S217" s="357">
        <v>0</v>
      </c>
      <c r="T217" s="357">
        <v>0</v>
      </c>
    </row>
    <row r="218" spans="12:20" x14ac:dyDescent="0.25">
      <c r="L218" s="215">
        <v>214</v>
      </c>
      <c r="M218" s="346">
        <v>2024</v>
      </c>
      <c r="N218" s="215" t="s">
        <v>332</v>
      </c>
      <c r="O218" s="215" t="s">
        <v>964</v>
      </c>
      <c r="P218" s="220" t="s">
        <v>862</v>
      </c>
      <c r="Q218" s="357">
        <v>0</v>
      </c>
      <c r="R218" s="357"/>
      <c r="S218" s="357">
        <v>0</v>
      </c>
      <c r="T218" s="357">
        <v>0</v>
      </c>
    </row>
    <row r="219" spans="12:20" x14ac:dyDescent="0.25">
      <c r="L219" s="215">
        <v>215</v>
      </c>
      <c r="M219" s="346">
        <v>2024</v>
      </c>
      <c r="N219" s="215" t="s">
        <v>332</v>
      </c>
      <c r="O219" s="215" t="s">
        <v>964</v>
      </c>
      <c r="P219" s="220" t="s">
        <v>860</v>
      </c>
      <c r="Q219" s="357">
        <v>0</v>
      </c>
      <c r="R219" s="357"/>
      <c r="S219" s="357">
        <v>0</v>
      </c>
      <c r="T219" s="357">
        <v>0</v>
      </c>
    </row>
    <row r="220" spans="12:20" x14ac:dyDescent="0.25">
      <c r="L220" s="215">
        <v>216</v>
      </c>
      <c r="M220" s="346">
        <v>2024</v>
      </c>
      <c r="N220" s="215" t="s">
        <v>333</v>
      </c>
      <c r="O220" s="215" t="s">
        <v>871</v>
      </c>
      <c r="P220" s="220" t="s">
        <v>772</v>
      </c>
      <c r="Q220" s="357">
        <v>1470</v>
      </c>
      <c r="R220" s="357">
        <v>0</v>
      </c>
      <c r="S220" s="357">
        <v>0</v>
      </c>
      <c r="T220" s="357">
        <v>0</v>
      </c>
    </row>
    <row r="221" spans="12:20" x14ac:dyDescent="0.25">
      <c r="L221" s="215">
        <v>217</v>
      </c>
      <c r="M221" s="346">
        <v>2024</v>
      </c>
      <c r="N221" s="215" t="s">
        <v>333</v>
      </c>
      <c r="O221" s="215" t="s">
        <v>871</v>
      </c>
      <c r="P221" s="220" t="s">
        <v>773</v>
      </c>
      <c r="Q221" s="357">
        <v>0</v>
      </c>
      <c r="R221" s="357">
        <v>0</v>
      </c>
      <c r="S221" s="357">
        <v>0</v>
      </c>
      <c r="T221" s="357">
        <v>0</v>
      </c>
    </row>
    <row r="222" spans="12:20" x14ac:dyDescent="0.25">
      <c r="L222" s="215">
        <v>218</v>
      </c>
      <c r="M222" s="346">
        <v>2024</v>
      </c>
      <c r="N222" s="215" t="s">
        <v>333</v>
      </c>
      <c r="O222" s="215" t="s">
        <v>871</v>
      </c>
      <c r="P222" s="220" t="s">
        <v>774</v>
      </c>
      <c r="Q222" s="357">
        <v>0</v>
      </c>
      <c r="R222" s="357">
        <v>0</v>
      </c>
      <c r="S222" s="357">
        <v>0</v>
      </c>
      <c r="T222" s="357">
        <v>0</v>
      </c>
    </row>
    <row r="223" spans="12:20" x14ac:dyDescent="0.25">
      <c r="L223" s="215">
        <v>219</v>
      </c>
      <c r="M223" s="346">
        <v>2024</v>
      </c>
      <c r="N223" s="215" t="s">
        <v>333</v>
      </c>
      <c r="O223" s="215" t="s">
        <v>871</v>
      </c>
      <c r="P223" s="220" t="s">
        <v>775</v>
      </c>
      <c r="Q223" s="353">
        <v>2297</v>
      </c>
      <c r="R223" s="357">
        <v>0</v>
      </c>
      <c r="S223" s="357">
        <v>4</v>
      </c>
      <c r="T223" s="357">
        <v>2</v>
      </c>
    </row>
    <row r="224" spans="12:20" x14ac:dyDescent="0.25">
      <c r="L224" s="215">
        <v>220</v>
      </c>
      <c r="M224" s="346">
        <v>2024</v>
      </c>
      <c r="N224" s="215" t="s">
        <v>333</v>
      </c>
      <c r="O224" s="215" t="s">
        <v>871</v>
      </c>
      <c r="P224" s="220" t="s">
        <v>776</v>
      </c>
      <c r="Q224" s="357">
        <v>1725</v>
      </c>
      <c r="R224" s="357">
        <v>0</v>
      </c>
      <c r="S224" s="357">
        <v>0</v>
      </c>
      <c r="T224" s="357">
        <v>0</v>
      </c>
    </row>
    <row r="225" spans="12:20" x14ac:dyDescent="0.25">
      <c r="L225" s="215">
        <v>221</v>
      </c>
      <c r="M225" s="346">
        <v>2024</v>
      </c>
      <c r="N225" s="215" t="s">
        <v>333</v>
      </c>
      <c r="O225" s="215" t="s">
        <v>871</v>
      </c>
      <c r="P225" s="220" t="s">
        <v>777</v>
      </c>
      <c r="Q225" s="357">
        <v>981</v>
      </c>
      <c r="R225" s="357">
        <v>22</v>
      </c>
      <c r="S225" s="357">
        <v>0</v>
      </c>
      <c r="T225" s="357">
        <v>0</v>
      </c>
    </row>
    <row r="226" spans="12:20" x14ac:dyDescent="0.25">
      <c r="L226" s="215">
        <v>222</v>
      </c>
      <c r="M226" s="346">
        <v>2024</v>
      </c>
      <c r="N226" s="215" t="s">
        <v>333</v>
      </c>
      <c r="O226" s="215" t="s">
        <v>871</v>
      </c>
      <c r="P226" s="220" t="s">
        <v>778</v>
      </c>
      <c r="Q226" s="357">
        <v>9885</v>
      </c>
      <c r="R226" s="357">
        <v>0</v>
      </c>
      <c r="S226" s="357">
        <v>0</v>
      </c>
      <c r="T226" s="357">
        <v>0</v>
      </c>
    </row>
    <row r="227" spans="12:20" x14ac:dyDescent="0.25">
      <c r="L227" s="215">
        <v>223</v>
      </c>
      <c r="M227" s="346">
        <v>2024</v>
      </c>
      <c r="N227" s="215" t="s">
        <v>333</v>
      </c>
      <c r="O227" s="215" t="s">
        <v>871</v>
      </c>
      <c r="P227" s="220" t="s">
        <v>779</v>
      </c>
      <c r="Q227" s="357">
        <v>626</v>
      </c>
      <c r="R227" s="357">
        <v>0</v>
      </c>
      <c r="S227" s="357">
        <v>0</v>
      </c>
      <c r="T227" s="357">
        <v>0</v>
      </c>
    </row>
    <row r="228" spans="12:20" x14ac:dyDescent="0.25">
      <c r="L228" s="215">
        <v>224</v>
      </c>
      <c r="M228" s="346">
        <v>2024</v>
      </c>
      <c r="N228" s="215" t="s">
        <v>333</v>
      </c>
      <c r="O228" s="215" t="s">
        <v>871</v>
      </c>
      <c r="P228" s="220" t="s">
        <v>780</v>
      </c>
      <c r="Q228" s="357">
        <v>522</v>
      </c>
      <c r="R228" s="357">
        <v>0</v>
      </c>
      <c r="S228" s="357">
        <v>0</v>
      </c>
      <c r="T228" s="357">
        <v>0</v>
      </c>
    </row>
    <row r="229" spans="12:20" x14ac:dyDescent="0.25">
      <c r="L229" s="215">
        <v>225</v>
      </c>
      <c r="M229" s="346">
        <v>2024</v>
      </c>
      <c r="N229" s="215" t="s">
        <v>333</v>
      </c>
      <c r="O229" s="215" t="s">
        <v>871</v>
      </c>
      <c r="P229" s="220" t="s">
        <v>781</v>
      </c>
      <c r="Q229" s="357">
        <v>0</v>
      </c>
      <c r="R229" s="357">
        <v>0</v>
      </c>
      <c r="S229" s="357">
        <v>0</v>
      </c>
      <c r="T229" s="357">
        <v>0</v>
      </c>
    </row>
    <row r="230" spans="12:20" x14ac:dyDescent="0.25">
      <c r="L230" s="215">
        <v>226</v>
      </c>
      <c r="M230" s="346">
        <v>2024</v>
      </c>
      <c r="N230" s="215" t="s">
        <v>333</v>
      </c>
      <c r="O230" s="215" t="s">
        <v>871</v>
      </c>
      <c r="P230" s="220" t="s">
        <v>782</v>
      </c>
      <c r="Q230" s="357">
        <v>0</v>
      </c>
      <c r="R230" s="357">
        <v>0</v>
      </c>
      <c r="S230" s="357">
        <v>0</v>
      </c>
      <c r="T230" s="357">
        <v>0</v>
      </c>
    </row>
    <row r="231" spans="12:20" x14ac:dyDescent="0.25">
      <c r="L231" s="215">
        <v>227</v>
      </c>
      <c r="M231" s="346">
        <v>2024</v>
      </c>
      <c r="N231" s="215" t="s">
        <v>333</v>
      </c>
      <c r="O231" s="215" t="s">
        <v>871</v>
      </c>
      <c r="P231" s="220" t="s">
        <v>783</v>
      </c>
      <c r="Q231" s="357">
        <v>15</v>
      </c>
      <c r="R231" s="357">
        <v>0</v>
      </c>
      <c r="S231" s="357">
        <v>0</v>
      </c>
      <c r="T231" s="357">
        <v>0</v>
      </c>
    </row>
    <row r="232" spans="12:20" x14ac:dyDescent="0.25">
      <c r="L232" s="215">
        <v>228</v>
      </c>
      <c r="M232" s="346">
        <v>2024</v>
      </c>
      <c r="N232" s="215" t="s">
        <v>333</v>
      </c>
      <c r="O232" s="215" t="s">
        <v>871</v>
      </c>
      <c r="P232" s="220" t="s">
        <v>784</v>
      </c>
      <c r="Q232" s="357">
        <v>633</v>
      </c>
      <c r="R232" s="357">
        <v>33</v>
      </c>
      <c r="S232" s="357">
        <v>0</v>
      </c>
      <c r="T232" s="357">
        <v>0</v>
      </c>
    </row>
    <row r="233" spans="12:20" x14ac:dyDescent="0.25">
      <c r="L233" s="215">
        <v>229</v>
      </c>
      <c r="M233" s="346">
        <v>2024</v>
      </c>
      <c r="N233" s="215" t="s">
        <v>333</v>
      </c>
      <c r="O233" s="215" t="s">
        <v>871</v>
      </c>
      <c r="P233" s="220" t="s">
        <v>785</v>
      </c>
      <c r="Q233" s="357">
        <v>0</v>
      </c>
      <c r="R233" s="357">
        <v>0</v>
      </c>
      <c r="S233" s="357">
        <v>0</v>
      </c>
      <c r="T233" s="357">
        <v>0</v>
      </c>
    </row>
    <row r="234" spans="12:20" x14ac:dyDescent="0.25">
      <c r="L234" s="215">
        <v>230</v>
      </c>
      <c r="M234" s="346">
        <v>2024</v>
      </c>
      <c r="N234" s="215" t="s">
        <v>333</v>
      </c>
      <c r="O234" s="215" t="s">
        <v>871</v>
      </c>
      <c r="P234" s="220" t="s">
        <v>786</v>
      </c>
      <c r="Q234" s="357">
        <v>0</v>
      </c>
      <c r="R234" s="357">
        <v>0</v>
      </c>
      <c r="S234" s="357">
        <v>0</v>
      </c>
      <c r="T234" s="357">
        <v>0</v>
      </c>
    </row>
    <row r="235" spans="12:20" x14ac:dyDescent="0.25">
      <c r="L235" s="215">
        <v>231</v>
      </c>
      <c r="M235" s="346">
        <v>2024</v>
      </c>
      <c r="N235" s="215" t="s">
        <v>333</v>
      </c>
      <c r="O235" s="215" t="s">
        <v>871</v>
      </c>
      <c r="P235" s="220" t="s">
        <v>787</v>
      </c>
      <c r="Q235" s="357">
        <v>0</v>
      </c>
      <c r="R235" s="357">
        <v>0</v>
      </c>
      <c r="S235" s="357">
        <v>0</v>
      </c>
      <c r="T235" s="357">
        <v>0</v>
      </c>
    </row>
    <row r="236" spans="12:20" x14ac:dyDescent="0.25">
      <c r="L236" s="215">
        <v>232</v>
      </c>
      <c r="M236" s="346">
        <v>2024</v>
      </c>
      <c r="N236" s="215" t="s">
        <v>333</v>
      </c>
      <c r="O236" s="215" t="s">
        <v>871</v>
      </c>
      <c r="P236" s="220" t="s">
        <v>788</v>
      </c>
      <c r="Q236" s="357">
        <v>0</v>
      </c>
      <c r="R236" s="357">
        <v>0</v>
      </c>
      <c r="S236" s="357">
        <v>0</v>
      </c>
      <c r="T236" s="357">
        <v>0</v>
      </c>
    </row>
    <row r="237" spans="12:20" x14ac:dyDescent="0.25">
      <c r="L237" s="215">
        <v>233</v>
      </c>
      <c r="M237" s="346">
        <v>2024</v>
      </c>
      <c r="N237" s="215" t="s">
        <v>333</v>
      </c>
      <c r="O237" s="215" t="s">
        <v>871</v>
      </c>
      <c r="P237" s="220" t="s">
        <v>789</v>
      </c>
      <c r="Q237" s="357">
        <v>0</v>
      </c>
      <c r="R237" s="357">
        <v>0</v>
      </c>
      <c r="S237" s="357">
        <v>0</v>
      </c>
      <c r="T237" s="357">
        <v>0</v>
      </c>
    </row>
    <row r="238" spans="12:20" x14ac:dyDescent="0.25">
      <c r="L238" s="215">
        <v>234</v>
      </c>
      <c r="M238" s="346">
        <v>2024</v>
      </c>
      <c r="N238" s="215" t="s">
        <v>333</v>
      </c>
      <c r="O238" s="215" t="s">
        <v>871</v>
      </c>
      <c r="P238" s="220" t="s">
        <v>790</v>
      </c>
      <c r="Q238" s="357">
        <v>0</v>
      </c>
      <c r="R238" s="357">
        <v>0</v>
      </c>
      <c r="S238" s="357">
        <v>0</v>
      </c>
      <c r="T238" s="357">
        <v>0</v>
      </c>
    </row>
    <row r="239" spans="12:20" x14ac:dyDescent="0.25">
      <c r="L239" s="215">
        <v>235</v>
      </c>
      <c r="M239" s="346">
        <v>2024</v>
      </c>
      <c r="N239" s="215" t="s">
        <v>333</v>
      </c>
      <c r="O239" s="215" t="s">
        <v>871</v>
      </c>
      <c r="P239" s="220" t="s">
        <v>791</v>
      </c>
      <c r="Q239" s="357">
        <v>58</v>
      </c>
      <c r="R239" s="357">
        <v>0</v>
      </c>
      <c r="S239" s="357">
        <v>0</v>
      </c>
      <c r="T239" s="357">
        <v>0</v>
      </c>
    </row>
    <row r="240" spans="12:20" x14ac:dyDescent="0.25">
      <c r="L240" s="215">
        <v>236</v>
      </c>
      <c r="M240" s="346">
        <v>2024</v>
      </c>
      <c r="N240" s="215" t="s">
        <v>333</v>
      </c>
      <c r="O240" s="215" t="s">
        <v>871</v>
      </c>
      <c r="P240" s="220" t="s">
        <v>792</v>
      </c>
      <c r="Q240" s="357">
        <v>0</v>
      </c>
      <c r="R240" s="357">
        <v>0</v>
      </c>
      <c r="S240" s="357">
        <v>0</v>
      </c>
      <c r="T240" s="357">
        <v>0</v>
      </c>
    </row>
    <row r="241" spans="12:20" x14ac:dyDescent="0.25">
      <c r="L241" s="215">
        <v>237</v>
      </c>
      <c r="M241" s="346">
        <v>2024</v>
      </c>
      <c r="N241" s="215" t="s">
        <v>333</v>
      </c>
      <c r="O241" s="215" t="s">
        <v>871</v>
      </c>
      <c r="P241" s="220" t="s">
        <v>793</v>
      </c>
      <c r="Q241" s="357">
        <v>0</v>
      </c>
      <c r="R241" s="357">
        <v>0</v>
      </c>
      <c r="S241" s="357">
        <v>0</v>
      </c>
      <c r="T241" s="357">
        <v>0</v>
      </c>
    </row>
    <row r="242" spans="12:20" x14ac:dyDescent="0.25">
      <c r="L242" s="215">
        <v>238</v>
      </c>
      <c r="M242" s="346">
        <v>2024</v>
      </c>
      <c r="N242" s="215" t="s">
        <v>333</v>
      </c>
      <c r="O242" s="215" t="s">
        <v>871</v>
      </c>
      <c r="P242" s="220" t="s">
        <v>794</v>
      </c>
      <c r="Q242" s="357">
        <v>32</v>
      </c>
      <c r="R242" s="357">
        <v>0</v>
      </c>
      <c r="S242" s="357">
        <v>0</v>
      </c>
      <c r="T242" s="357">
        <v>0</v>
      </c>
    </row>
    <row r="243" spans="12:20" x14ac:dyDescent="0.25">
      <c r="L243" s="215">
        <v>239</v>
      </c>
      <c r="M243" s="346">
        <v>2024</v>
      </c>
      <c r="N243" s="215" t="s">
        <v>333</v>
      </c>
      <c r="O243" s="215" t="s">
        <v>871</v>
      </c>
      <c r="P243" s="220" t="s">
        <v>795</v>
      </c>
      <c r="Q243" s="357">
        <v>0</v>
      </c>
      <c r="R243" s="357">
        <v>0</v>
      </c>
      <c r="S243" s="357">
        <v>0</v>
      </c>
      <c r="T243" s="357">
        <v>0</v>
      </c>
    </row>
    <row r="244" spans="12:20" x14ac:dyDescent="0.25">
      <c r="L244" s="215">
        <v>240</v>
      </c>
      <c r="M244" s="346">
        <v>2024</v>
      </c>
      <c r="N244" s="215" t="s">
        <v>333</v>
      </c>
      <c r="O244" s="215" t="s">
        <v>871</v>
      </c>
      <c r="P244" s="220" t="s">
        <v>796</v>
      </c>
      <c r="Q244" s="357">
        <v>0</v>
      </c>
      <c r="R244" s="357">
        <v>0</v>
      </c>
      <c r="S244" s="357">
        <v>0</v>
      </c>
      <c r="T244" s="357">
        <v>0</v>
      </c>
    </row>
    <row r="245" spans="12:20" x14ac:dyDescent="0.25">
      <c r="L245" s="215">
        <v>241</v>
      </c>
      <c r="M245" s="346">
        <v>2024</v>
      </c>
      <c r="N245" s="215" t="s">
        <v>333</v>
      </c>
      <c r="O245" s="215" t="s">
        <v>871</v>
      </c>
      <c r="P245" s="220" t="s">
        <v>797</v>
      </c>
      <c r="Q245" s="357">
        <v>0</v>
      </c>
      <c r="R245" s="357">
        <v>0</v>
      </c>
      <c r="S245" s="357">
        <v>0</v>
      </c>
      <c r="T245" s="357">
        <v>0</v>
      </c>
    </row>
    <row r="246" spans="12:20" x14ac:dyDescent="0.25">
      <c r="L246" s="215">
        <v>242</v>
      </c>
      <c r="M246" s="346">
        <v>2024</v>
      </c>
      <c r="N246" s="215" t="s">
        <v>333</v>
      </c>
      <c r="O246" s="215" t="s">
        <v>871</v>
      </c>
      <c r="P246" s="220" t="s">
        <v>798</v>
      </c>
      <c r="Q246" s="357">
        <v>0</v>
      </c>
      <c r="R246" s="357">
        <v>0</v>
      </c>
      <c r="S246" s="357">
        <v>0</v>
      </c>
      <c r="T246" s="357">
        <v>0</v>
      </c>
    </row>
    <row r="247" spans="12:20" x14ac:dyDescent="0.25">
      <c r="L247" s="215">
        <v>243</v>
      </c>
      <c r="M247" s="346">
        <v>2024</v>
      </c>
      <c r="N247" s="215" t="s">
        <v>333</v>
      </c>
      <c r="O247" s="215" t="s">
        <v>871</v>
      </c>
      <c r="P247" s="220" t="s">
        <v>799</v>
      </c>
      <c r="Q247" s="357">
        <v>0</v>
      </c>
      <c r="R247" s="357">
        <v>0</v>
      </c>
      <c r="S247" s="357">
        <v>0</v>
      </c>
      <c r="T247" s="357">
        <v>0</v>
      </c>
    </row>
    <row r="248" spans="12:20" x14ac:dyDescent="0.25">
      <c r="L248" s="215">
        <v>244</v>
      </c>
      <c r="M248" s="346">
        <v>2024</v>
      </c>
      <c r="N248" s="215" t="s">
        <v>333</v>
      </c>
      <c r="O248" s="215" t="s">
        <v>871</v>
      </c>
      <c r="P248" s="220" t="s">
        <v>800</v>
      </c>
      <c r="Q248" s="357">
        <v>0</v>
      </c>
      <c r="R248" s="357">
        <v>0</v>
      </c>
      <c r="S248" s="357">
        <v>0</v>
      </c>
      <c r="T248" s="357">
        <v>0</v>
      </c>
    </row>
    <row r="249" spans="12:20" x14ac:dyDescent="0.25">
      <c r="L249" s="215">
        <v>245</v>
      </c>
      <c r="M249" s="346">
        <v>2024</v>
      </c>
      <c r="N249" s="215" t="s">
        <v>333</v>
      </c>
      <c r="O249" s="215" t="s">
        <v>871</v>
      </c>
      <c r="P249" s="220" t="s">
        <v>801</v>
      </c>
      <c r="Q249" s="357">
        <v>99</v>
      </c>
      <c r="R249" s="357">
        <v>0</v>
      </c>
      <c r="S249" s="357">
        <v>0</v>
      </c>
      <c r="T249" s="357">
        <v>0</v>
      </c>
    </row>
    <row r="250" spans="12:20" x14ac:dyDescent="0.25">
      <c r="L250" s="215">
        <v>246</v>
      </c>
      <c r="M250" s="346">
        <v>2024</v>
      </c>
      <c r="N250" s="215" t="s">
        <v>333</v>
      </c>
      <c r="O250" s="215" t="s">
        <v>871</v>
      </c>
      <c r="P250" s="220" t="s">
        <v>802</v>
      </c>
      <c r="Q250" s="357">
        <v>533</v>
      </c>
      <c r="R250" s="357">
        <v>0</v>
      </c>
      <c r="S250" s="357">
        <v>0</v>
      </c>
      <c r="T250" s="357">
        <v>0</v>
      </c>
    </row>
    <row r="251" spans="12:20" x14ac:dyDescent="0.25">
      <c r="L251" s="215">
        <v>247</v>
      </c>
      <c r="M251" s="346">
        <v>2024</v>
      </c>
      <c r="N251" s="215" t="s">
        <v>333</v>
      </c>
      <c r="O251" s="215" t="s">
        <v>871</v>
      </c>
      <c r="P251" s="220" t="s">
        <v>803</v>
      </c>
      <c r="Q251" s="357">
        <v>501</v>
      </c>
      <c r="R251" s="357">
        <v>0</v>
      </c>
      <c r="S251" s="357">
        <v>0</v>
      </c>
      <c r="T251" s="357">
        <v>0</v>
      </c>
    </row>
    <row r="252" spans="12:20" x14ac:dyDescent="0.25">
      <c r="L252" s="215">
        <v>248</v>
      </c>
      <c r="M252" s="346">
        <v>2024</v>
      </c>
      <c r="N252" s="215" t="s">
        <v>333</v>
      </c>
      <c r="O252" s="215" t="s">
        <v>871</v>
      </c>
      <c r="P252" s="220" t="s">
        <v>804</v>
      </c>
      <c r="Q252" s="357">
        <v>611</v>
      </c>
      <c r="R252" s="357">
        <v>0</v>
      </c>
      <c r="S252" s="357">
        <v>0</v>
      </c>
      <c r="T252" s="357">
        <v>0</v>
      </c>
    </row>
    <row r="253" spans="12:20" x14ac:dyDescent="0.25">
      <c r="L253" s="215">
        <v>249</v>
      </c>
      <c r="M253" s="346">
        <v>2024</v>
      </c>
      <c r="N253" s="215" t="s">
        <v>333</v>
      </c>
      <c r="O253" s="215" t="s">
        <v>871</v>
      </c>
      <c r="P253" s="220" t="s">
        <v>805</v>
      </c>
      <c r="Q253" s="357">
        <v>575</v>
      </c>
      <c r="R253" s="357">
        <v>0</v>
      </c>
      <c r="S253" s="357">
        <v>0</v>
      </c>
      <c r="T253" s="357">
        <v>0</v>
      </c>
    </row>
    <row r="254" spans="12:20" x14ac:dyDescent="0.25">
      <c r="L254" s="215">
        <v>250</v>
      </c>
      <c r="M254" s="346">
        <v>2024</v>
      </c>
      <c r="N254" s="215" t="s">
        <v>333</v>
      </c>
      <c r="O254" s="215" t="s">
        <v>871</v>
      </c>
      <c r="P254" s="220" t="s">
        <v>806</v>
      </c>
      <c r="Q254" s="357">
        <v>535</v>
      </c>
      <c r="R254" s="357">
        <v>0</v>
      </c>
      <c r="S254" s="357">
        <v>0</v>
      </c>
      <c r="T254" s="357">
        <v>0</v>
      </c>
    </row>
    <row r="255" spans="12:20" x14ac:dyDescent="0.25">
      <c r="L255" s="215">
        <v>251</v>
      </c>
      <c r="M255" s="346">
        <v>2024</v>
      </c>
      <c r="N255" s="215" t="s">
        <v>333</v>
      </c>
      <c r="O255" s="215" t="s">
        <v>871</v>
      </c>
      <c r="P255" s="220" t="s">
        <v>807</v>
      </c>
      <c r="Q255" s="357">
        <v>31</v>
      </c>
      <c r="R255" s="357">
        <v>0</v>
      </c>
      <c r="S255" s="357">
        <v>0</v>
      </c>
      <c r="T255" s="357">
        <v>0</v>
      </c>
    </row>
    <row r="256" spans="12:20" x14ac:dyDescent="0.25">
      <c r="L256" s="215">
        <v>252</v>
      </c>
      <c r="M256" s="346">
        <v>2024</v>
      </c>
      <c r="N256" s="215" t="s">
        <v>333</v>
      </c>
      <c r="O256" s="215" t="s">
        <v>871</v>
      </c>
      <c r="P256" s="220" t="s">
        <v>808</v>
      </c>
      <c r="Q256" s="357">
        <v>0</v>
      </c>
      <c r="R256" s="357">
        <v>0</v>
      </c>
      <c r="S256" s="357">
        <v>0</v>
      </c>
      <c r="T256" s="357">
        <v>0</v>
      </c>
    </row>
    <row r="257" spans="12:20" x14ac:dyDescent="0.25">
      <c r="L257" s="215">
        <v>253</v>
      </c>
      <c r="M257" s="346">
        <v>2024</v>
      </c>
      <c r="N257" s="215" t="s">
        <v>333</v>
      </c>
      <c r="O257" s="215" t="s">
        <v>871</v>
      </c>
      <c r="P257" s="220" t="s">
        <v>809</v>
      </c>
      <c r="Q257" s="357">
        <v>0</v>
      </c>
      <c r="R257" s="357">
        <v>0</v>
      </c>
      <c r="S257" s="357">
        <v>0</v>
      </c>
      <c r="T257" s="357">
        <v>0</v>
      </c>
    </row>
    <row r="258" spans="12:20" x14ac:dyDescent="0.25">
      <c r="L258" s="215">
        <v>254</v>
      </c>
      <c r="M258" s="346">
        <v>2024</v>
      </c>
      <c r="N258" s="215" t="s">
        <v>333</v>
      </c>
      <c r="O258" s="215" t="s">
        <v>871</v>
      </c>
      <c r="P258" s="220" t="s">
        <v>810</v>
      </c>
      <c r="Q258" s="357">
        <v>0</v>
      </c>
      <c r="R258" s="357">
        <v>0</v>
      </c>
      <c r="S258" s="357">
        <v>0</v>
      </c>
      <c r="T258" s="357">
        <v>0</v>
      </c>
    </row>
    <row r="259" spans="12:20" x14ac:dyDescent="0.25">
      <c r="L259" s="215">
        <v>255</v>
      </c>
      <c r="M259" s="346">
        <v>2024</v>
      </c>
      <c r="N259" s="215" t="s">
        <v>333</v>
      </c>
      <c r="O259" s="215" t="s">
        <v>871</v>
      </c>
      <c r="P259" s="220" t="s">
        <v>811</v>
      </c>
      <c r="Q259" s="357">
        <v>0</v>
      </c>
      <c r="R259" s="357">
        <v>0</v>
      </c>
      <c r="S259" s="357">
        <v>0</v>
      </c>
      <c r="T259" s="357">
        <v>0</v>
      </c>
    </row>
    <row r="260" spans="12:20" x14ac:dyDescent="0.25">
      <c r="L260" s="215">
        <v>256</v>
      </c>
      <c r="M260" s="346">
        <v>2024</v>
      </c>
      <c r="N260" s="215" t="s">
        <v>333</v>
      </c>
      <c r="O260" s="215" t="s">
        <v>871</v>
      </c>
      <c r="P260" s="220" t="s">
        <v>812</v>
      </c>
      <c r="Q260" s="357">
        <v>0</v>
      </c>
      <c r="R260" s="357">
        <v>0</v>
      </c>
      <c r="S260" s="357">
        <v>0</v>
      </c>
      <c r="T260" s="357">
        <v>0</v>
      </c>
    </row>
    <row r="261" spans="12:20" x14ac:dyDescent="0.25">
      <c r="L261" s="215">
        <v>257</v>
      </c>
      <c r="M261" s="346">
        <v>2024</v>
      </c>
      <c r="N261" s="215" t="s">
        <v>333</v>
      </c>
      <c r="O261" s="215" t="s">
        <v>871</v>
      </c>
      <c r="P261" s="220" t="s">
        <v>813</v>
      </c>
      <c r="Q261" s="357">
        <v>0</v>
      </c>
      <c r="R261" s="357">
        <v>0</v>
      </c>
      <c r="S261" s="357">
        <v>0</v>
      </c>
      <c r="T261" s="357">
        <v>0</v>
      </c>
    </row>
    <row r="262" spans="12:20" x14ac:dyDescent="0.25">
      <c r="L262" s="215">
        <v>258</v>
      </c>
      <c r="M262" s="346">
        <v>2024</v>
      </c>
      <c r="N262" s="215" t="s">
        <v>333</v>
      </c>
      <c r="O262" s="215" t="s">
        <v>871</v>
      </c>
      <c r="P262" s="220" t="s">
        <v>814</v>
      </c>
      <c r="Q262" s="357">
        <v>0</v>
      </c>
      <c r="R262" s="357">
        <v>0</v>
      </c>
      <c r="S262" s="357">
        <v>0</v>
      </c>
      <c r="T262" s="357">
        <v>0</v>
      </c>
    </row>
    <row r="263" spans="12:20" x14ac:dyDescent="0.25">
      <c r="L263" s="215">
        <v>259</v>
      </c>
      <c r="M263" s="346">
        <v>2024</v>
      </c>
      <c r="N263" s="215" t="s">
        <v>333</v>
      </c>
      <c r="O263" s="215" t="s">
        <v>871</v>
      </c>
      <c r="P263" s="220" t="s">
        <v>815</v>
      </c>
      <c r="Q263" s="357">
        <v>0</v>
      </c>
      <c r="R263" s="357">
        <v>0</v>
      </c>
      <c r="S263" s="357">
        <v>0</v>
      </c>
      <c r="T263" s="357">
        <v>0</v>
      </c>
    </row>
    <row r="264" spans="12:20" x14ac:dyDescent="0.25">
      <c r="L264" s="215">
        <v>260</v>
      </c>
      <c r="M264" s="346">
        <v>2024</v>
      </c>
      <c r="N264" s="215" t="s">
        <v>333</v>
      </c>
      <c r="O264" s="215" t="s">
        <v>871</v>
      </c>
      <c r="P264" s="220" t="s">
        <v>816</v>
      </c>
      <c r="Q264" s="357">
        <v>0</v>
      </c>
      <c r="R264" s="357">
        <v>0</v>
      </c>
      <c r="S264" s="357">
        <v>0</v>
      </c>
      <c r="T264" s="357">
        <v>0</v>
      </c>
    </row>
    <row r="265" spans="12:20" x14ac:dyDescent="0.25">
      <c r="L265" s="215">
        <v>261</v>
      </c>
      <c r="M265" s="346">
        <v>2024</v>
      </c>
      <c r="N265" s="215" t="s">
        <v>333</v>
      </c>
      <c r="O265" s="215" t="s">
        <v>871</v>
      </c>
      <c r="P265" s="220" t="s">
        <v>817</v>
      </c>
      <c r="Q265" s="357">
        <v>528</v>
      </c>
      <c r="R265" s="357">
        <v>0</v>
      </c>
      <c r="S265" s="357">
        <v>0</v>
      </c>
      <c r="T265" s="357">
        <v>0</v>
      </c>
    </row>
    <row r="266" spans="12:20" x14ac:dyDescent="0.25">
      <c r="L266" s="215">
        <v>262</v>
      </c>
      <c r="M266" s="346">
        <v>2024</v>
      </c>
      <c r="N266" s="215" t="s">
        <v>333</v>
      </c>
      <c r="O266" s="215" t="s">
        <v>871</v>
      </c>
      <c r="P266" s="220" t="s">
        <v>818</v>
      </c>
      <c r="Q266" s="357">
        <v>0</v>
      </c>
      <c r="R266" s="357">
        <v>0</v>
      </c>
      <c r="S266" s="357">
        <v>0</v>
      </c>
      <c r="T266" s="357">
        <v>0</v>
      </c>
    </row>
    <row r="267" spans="12:20" x14ac:dyDescent="0.25">
      <c r="L267" s="215">
        <v>263</v>
      </c>
      <c r="M267" s="346">
        <v>2024</v>
      </c>
      <c r="N267" s="215" t="s">
        <v>333</v>
      </c>
      <c r="O267" s="215" t="s">
        <v>871</v>
      </c>
      <c r="P267" s="220" t="s">
        <v>819</v>
      </c>
      <c r="Q267" s="357">
        <v>0</v>
      </c>
      <c r="R267" s="357">
        <v>0</v>
      </c>
      <c r="S267" s="357">
        <v>0</v>
      </c>
      <c r="T267" s="357">
        <v>0</v>
      </c>
    </row>
    <row r="268" spans="12:20" x14ac:dyDescent="0.25">
      <c r="L268" s="215">
        <v>264</v>
      </c>
      <c r="M268" s="346">
        <v>2024</v>
      </c>
      <c r="N268" s="215" t="s">
        <v>333</v>
      </c>
      <c r="O268" s="215" t="s">
        <v>871</v>
      </c>
      <c r="P268" s="220" t="s">
        <v>820</v>
      </c>
      <c r="Q268" s="357">
        <v>0</v>
      </c>
      <c r="R268" s="357">
        <v>0</v>
      </c>
      <c r="S268" s="357">
        <v>0</v>
      </c>
      <c r="T268" s="357">
        <v>0</v>
      </c>
    </row>
    <row r="269" spans="12:20" x14ac:dyDescent="0.25">
      <c r="L269" s="215">
        <v>265</v>
      </c>
      <c r="M269" s="346">
        <v>2024</v>
      </c>
      <c r="N269" s="215" t="s">
        <v>333</v>
      </c>
      <c r="O269" s="215" t="s">
        <v>871</v>
      </c>
      <c r="P269" s="220" t="s">
        <v>821</v>
      </c>
      <c r="Q269" s="357">
        <v>0</v>
      </c>
      <c r="R269" s="357">
        <v>0</v>
      </c>
      <c r="S269" s="357">
        <v>0</v>
      </c>
      <c r="T269" s="357">
        <v>0</v>
      </c>
    </row>
    <row r="270" spans="12:20" x14ac:dyDescent="0.25">
      <c r="L270" s="215">
        <v>266</v>
      </c>
      <c r="M270" s="346">
        <v>2024</v>
      </c>
      <c r="N270" s="215" t="s">
        <v>333</v>
      </c>
      <c r="O270" s="215" t="s">
        <v>871</v>
      </c>
      <c r="P270" s="220" t="s">
        <v>822</v>
      </c>
      <c r="Q270" s="357">
        <v>0</v>
      </c>
      <c r="R270" s="357">
        <v>0</v>
      </c>
      <c r="S270" s="357">
        <v>0</v>
      </c>
      <c r="T270" s="357">
        <v>0</v>
      </c>
    </row>
    <row r="271" spans="12:20" x14ac:dyDescent="0.25">
      <c r="L271" s="215">
        <v>267</v>
      </c>
      <c r="M271" s="346">
        <v>2024</v>
      </c>
      <c r="N271" s="215" t="s">
        <v>333</v>
      </c>
      <c r="O271" s="215" t="s">
        <v>871</v>
      </c>
      <c r="P271" s="220" t="s">
        <v>823</v>
      </c>
      <c r="Q271" s="357">
        <v>0</v>
      </c>
      <c r="R271" s="357">
        <v>0</v>
      </c>
      <c r="S271" s="357">
        <v>0</v>
      </c>
      <c r="T271" s="357">
        <v>0</v>
      </c>
    </row>
    <row r="272" spans="12:20" x14ac:dyDescent="0.25">
      <c r="L272" s="215">
        <v>268</v>
      </c>
      <c r="M272" s="346">
        <v>2024</v>
      </c>
      <c r="N272" s="215" t="s">
        <v>333</v>
      </c>
      <c r="O272" s="215" t="s">
        <v>871</v>
      </c>
      <c r="P272" s="220" t="s">
        <v>824</v>
      </c>
      <c r="Q272" s="357">
        <v>0</v>
      </c>
      <c r="R272" s="357">
        <v>0</v>
      </c>
      <c r="S272" s="357">
        <v>0</v>
      </c>
      <c r="T272" s="357">
        <v>0</v>
      </c>
    </row>
    <row r="273" spans="12:20" x14ac:dyDescent="0.25">
      <c r="L273" s="215">
        <v>269</v>
      </c>
      <c r="M273" s="346">
        <v>2024</v>
      </c>
      <c r="N273" s="215" t="s">
        <v>333</v>
      </c>
      <c r="O273" s="215" t="s">
        <v>871</v>
      </c>
      <c r="P273" s="220" t="s">
        <v>825</v>
      </c>
      <c r="Q273" s="357">
        <v>0</v>
      </c>
      <c r="R273" s="357">
        <v>0</v>
      </c>
      <c r="S273" s="357">
        <v>0</v>
      </c>
      <c r="T273" s="357">
        <v>0</v>
      </c>
    </row>
    <row r="274" spans="12:20" x14ac:dyDescent="0.25">
      <c r="L274" s="215">
        <v>270</v>
      </c>
      <c r="M274" s="346">
        <v>2024</v>
      </c>
      <c r="N274" s="215" t="s">
        <v>333</v>
      </c>
      <c r="O274" s="215" t="s">
        <v>871</v>
      </c>
      <c r="P274" s="220" t="s">
        <v>826</v>
      </c>
      <c r="Q274" s="357">
        <v>0</v>
      </c>
      <c r="R274" s="357">
        <v>0</v>
      </c>
      <c r="S274" s="357">
        <v>0</v>
      </c>
      <c r="T274" s="357">
        <v>0</v>
      </c>
    </row>
    <row r="275" spans="12:20" x14ac:dyDescent="0.25">
      <c r="L275" s="215">
        <v>271</v>
      </c>
      <c r="M275" s="346">
        <v>2024</v>
      </c>
      <c r="N275" s="215" t="s">
        <v>333</v>
      </c>
      <c r="O275" s="215" t="s">
        <v>871</v>
      </c>
      <c r="P275" s="220" t="s">
        <v>827</v>
      </c>
      <c r="Q275" s="357">
        <v>0</v>
      </c>
      <c r="R275" s="357">
        <v>0</v>
      </c>
      <c r="S275" s="357">
        <v>0</v>
      </c>
      <c r="T275" s="357">
        <v>0</v>
      </c>
    </row>
    <row r="276" spans="12:20" x14ac:dyDescent="0.25">
      <c r="L276" s="215">
        <v>272</v>
      </c>
      <c r="M276" s="346">
        <v>2024</v>
      </c>
      <c r="N276" s="215" t="s">
        <v>333</v>
      </c>
      <c r="O276" s="215" t="s">
        <v>871</v>
      </c>
      <c r="P276" s="220" t="s">
        <v>828</v>
      </c>
      <c r="Q276" s="357">
        <v>0</v>
      </c>
      <c r="R276" s="357">
        <v>0</v>
      </c>
      <c r="S276" s="357">
        <v>0</v>
      </c>
      <c r="T276" s="357">
        <v>0</v>
      </c>
    </row>
    <row r="277" spans="12:20" x14ac:dyDescent="0.25">
      <c r="L277" s="215">
        <v>273</v>
      </c>
      <c r="M277" s="346">
        <v>2024</v>
      </c>
      <c r="N277" s="215" t="s">
        <v>333</v>
      </c>
      <c r="O277" s="215" t="s">
        <v>871</v>
      </c>
      <c r="P277" s="220" t="s">
        <v>829</v>
      </c>
      <c r="Q277" s="357">
        <v>153</v>
      </c>
      <c r="R277" s="357">
        <v>0</v>
      </c>
      <c r="S277" s="357">
        <v>0</v>
      </c>
      <c r="T277" s="357">
        <v>0</v>
      </c>
    </row>
    <row r="278" spans="12:20" x14ac:dyDescent="0.25">
      <c r="L278" s="215">
        <v>274</v>
      </c>
      <c r="M278" s="346">
        <v>2024</v>
      </c>
      <c r="N278" s="215" t="s">
        <v>333</v>
      </c>
      <c r="O278" s="215" t="s">
        <v>871</v>
      </c>
      <c r="P278" s="220" t="s">
        <v>830</v>
      </c>
      <c r="Q278" s="357">
        <v>16644</v>
      </c>
      <c r="R278" s="357">
        <v>68</v>
      </c>
      <c r="S278" s="357">
        <v>16</v>
      </c>
      <c r="T278" s="357">
        <v>0</v>
      </c>
    </row>
    <row r="279" spans="12:20" x14ac:dyDescent="0.25">
      <c r="L279" s="215">
        <v>275</v>
      </c>
      <c r="M279" s="346">
        <v>2024</v>
      </c>
      <c r="N279" s="215" t="s">
        <v>333</v>
      </c>
      <c r="O279" s="215" t="s">
        <v>871</v>
      </c>
      <c r="P279" s="220" t="s">
        <v>831</v>
      </c>
      <c r="Q279" s="357">
        <v>9269</v>
      </c>
      <c r="R279" s="357">
        <v>0</v>
      </c>
      <c r="S279" s="357">
        <v>0</v>
      </c>
      <c r="T279" s="357">
        <v>24</v>
      </c>
    </row>
    <row r="280" spans="12:20" x14ac:dyDescent="0.25">
      <c r="L280" s="215">
        <v>276</v>
      </c>
      <c r="M280" s="346">
        <v>2024</v>
      </c>
      <c r="N280" s="215" t="s">
        <v>333</v>
      </c>
      <c r="O280" s="215" t="s">
        <v>871</v>
      </c>
      <c r="P280" s="220" t="s">
        <v>832</v>
      </c>
      <c r="Q280" s="357">
        <v>14587</v>
      </c>
      <c r="R280" s="357">
        <v>0</v>
      </c>
      <c r="S280" s="357">
        <v>12</v>
      </c>
      <c r="T280" s="357">
        <v>0</v>
      </c>
    </row>
    <row r="281" spans="12:20" x14ac:dyDescent="0.25">
      <c r="L281" s="215">
        <v>277</v>
      </c>
      <c r="M281" s="346">
        <v>2024</v>
      </c>
      <c r="N281" s="215" t="s">
        <v>333</v>
      </c>
      <c r="O281" s="215" t="s">
        <v>871</v>
      </c>
      <c r="P281" s="220" t="s">
        <v>833</v>
      </c>
      <c r="Q281" s="357">
        <v>474</v>
      </c>
      <c r="R281" s="357">
        <v>0</v>
      </c>
      <c r="S281" s="357">
        <v>0</v>
      </c>
      <c r="T281" s="357">
        <v>0</v>
      </c>
    </row>
    <row r="282" spans="12:20" x14ac:dyDescent="0.25">
      <c r="L282" s="215">
        <v>278</v>
      </c>
      <c r="M282" s="346">
        <v>2024</v>
      </c>
      <c r="N282" s="215" t="s">
        <v>333</v>
      </c>
      <c r="O282" s="215" t="s">
        <v>871</v>
      </c>
      <c r="P282" s="220" t="s">
        <v>834</v>
      </c>
      <c r="Q282" s="357">
        <v>74</v>
      </c>
      <c r="R282" s="357">
        <v>26</v>
      </c>
      <c r="S282" s="357">
        <v>2</v>
      </c>
      <c r="T282" s="357">
        <v>0</v>
      </c>
    </row>
    <row r="283" spans="12:20" x14ac:dyDescent="0.25">
      <c r="L283" s="215">
        <v>279</v>
      </c>
      <c r="M283" s="346">
        <v>2024</v>
      </c>
      <c r="N283" s="215" t="s">
        <v>333</v>
      </c>
      <c r="O283" s="215" t="s">
        <v>871</v>
      </c>
      <c r="P283" s="220" t="s">
        <v>835</v>
      </c>
      <c r="Q283" s="357">
        <v>0</v>
      </c>
      <c r="R283" s="357">
        <v>0</v>
      </c>
      <c r="S283" s="357">
        <v>0</v>
      </c>
      <c r="T283" s="357">
        <v>0</v>
      </c>
    </row>
    <row r="284" spans="12:20" x14ac:dyDescent="0.25">
      <c r="L284" s="215">
        <v>280</v>
      </c>
      <c r="M284" s="346">
        <v>2024</v>
      </c>
      <c r="N284" s="215" t="s">
        <v>333</v>
      </c>
      <c r="O284" s="215" t="s">
        <v>871</v>
      </c>
      <c r="P284" s="220" t="s">
        <v>836</v>
      </c>
      <c r="Q284" s="357">
        <v>2329</v>
      </c>
      <c r="R284" s="357">
        <v>0</v>
      </c>
      <c r="S284" s="357">
        <v>0</v>
      </c>
      <c r="T284" s="357">
        <v>0</v>
      </c>
    </row>
    <row r="285" spans="12:20" x14ac:dyDescent="0.25">
      <c r="L285" s="215">
        <v>281</v>
      </c>
      <c r="M285" s="346">
        <v>2024</v>
      </c>
      <c r="N285" s="215" t="s">
        <v>333</v>
      </c>
      <c r="O285" s="215" t="s">
        <v>871</v>
      </c>
      <c r="P285" s="220" t="s">
        <v>837</v>
      </c>
      <c r="Q285" s="357">
        <v>0</v>
      </c>
      <c r="R285" s="357">
        <v>0</v>
      </c>
      <c r="S285" s="357">
        <v>0</v>
      </c>
      <c r="T285" s="357">
        <v>0</v>
      </c>
    </row>
    <row r="286" spans="12:20" x14ac:dyDescent="0.25">
      <c r="L286" s="215">
        <v>282</v>
      </c>
      <c r="M286" s="346">
        <v>2024</v>
      </c>
      <c r="N286" s="215" t="s">
        <v>333</v>
      </c>
      <c r="O286" s="215" t="s">
        <v>871</v>
      </c>
      <c r="P286" s="220" t="s">
        <v>838</v>
      </c>
      <c r="Q286" s="357">
        <v>0</v>
      </c>
      <c r="R286" s="357">
        <v>0</v>
      </c>
      <c r="S286" s="357">
        <v>0</v>
      </c>
      <c r="T286" s="357">
        <v>0</v>
      </c>
    </row>
    <row r="287" spans="12:20" x14ac:dyDescent="0.25">
      <c r="L287" s="215">
        <v>283</v>
      </c>
      <c r="M287" s="346">
        <v>2024</v>
      </c>
      <c r="N287" s="215" t="s">
        <v>333</v>
      </c>
      <c r="O287" s="215" t="s">
        <v>871</v>
      </c>
      <c r="P287" s="220" t="s">
        <v>839</v>
      </c>
      <c r="Q287" s="357">
        <v>0</v>
      </c>
      <c r="R287" s="357">
        <v>0</v>
      </c>
      <c r="S287" s="357">
        <v>0</v>
      </c>
      <c r="T287" s="357">
        <v>0</v>
      </c>
    </row>
    <row r="288" spans="12:20" x14ac:dyDescent="0.25">
      <c r="L288" s="215">
        <v>284</v>
      </c>
      <c r="M288" s="346">
        <v>2024</v>
      </c>
      <c r="N288" s="215" t="s">
        <v>333</v>
      </c>
      <c r="O288" s="215" t="s">
        <v>871</v>
      </c>
      <c r="P288" s="220" t="s">
        <v>840</v>
      </c>
      <c r="Q288" s="357">
        <v>0</v>
      </c>
      <c r="R288" s="357">
        <v>0</v>
      </c>
      <c r="S288" s="357">
        <v>0</v>
      </c>
      <c r="T288" s="357">
        <v>0</v>
      </c>
    </row>
    <row r="289" spans="12:20" x14ac:dyDescent="0.25">
      <c r="L289" s="215">
        <v>285</v>
      </c>
      <c r="M289" s="346">
        <v>2024</v>
      </c>
      <c r="N289" s="215" t="s">
        <v>333</v>
      </c>
      <c r="O289" s="215" t="s">
        <v>871</v>
      </c>
      <c r="P289" s="220" t="s">
        <v>841</v>
      </c>
      <c r="Q289" s="357">
        <v>0</v>
      </c>
      <c r="R289" s="357">
        <v>0</v>
      </c>
      <c r="S289" s="357">
        <v>0</v>
      </c>
      <c r="T289" s="357">
        <v>0</v>
      </c>
    </row>
    <row r="290" spans="12:20" x14ac:dyDescent="0.25">
      <c r="L290" s="215">
        <v>286</v>
      </c>
      <c r="M290" s="346">
        <v>2024</v>
      </c>
      <c r="N290" s="215" t="s">
        <v>333</v>
      </c>
      <c r="O290" s="215" t="s">
        <v>871</v>
      </c>
      <c r="P290" s="220" t="s">
        <v>842</v>
      </c>
      <c r="Q290" s="357">
        <v>0</v>
      </c>
      <c r="R290" s="357">
        <v>0</v>
      </c>
      <c r="S290" s="357">
        <v>0</v>
      </c>
      <c r="T290" s="357">
        <v>0</v>
      </c>
    </row>
    <row r="291" spans="12:20" x14ac:dyDescent="0.25">
      <c r="L291" s="215">
        <v>287</v>
      </c>
      <c r="M291" s="346">
        <v>2024</v>
      </c>
      <c r="N291" s="215" t="s">
        <v>333</v>
      </c>
      <c r="O291" s="215" t="s">
        <v>871</v>
      </c>
      <c r="P291" s="220" t="s">
        <v>843</v>
      </c>
      <c r="Q291" s="357">
        <v>0</v>
      </c>
      <c r="R291" s="357">
        <v>0</v>
      </c>
      <c r="S291" s="357">
        <v>0</v>
      </c>
      <c r="T291" s="357">
        <v>0</v>
      </c>
    </row>
    <row r="292" spans="12:20" x14ac:dyDescent="0.25">
      <c r="L292" s="215">
        <v>288</v>
      </c>
      <c r="M292" s="346">
        <v>2024</v>
      </c>
      <c r="N292" s="215" t="s">
        <v>333</v>
      </c>
      <c r="O292" s="215" t="s">
        <v>871</v>
      </c>
      <c r="P292" s="220" t="s">
        <v>844</v>
      </c>
      <c r="Q292" s="357">
        <v>0</v>
      </c>
      <c r="R292" s="357">
        <v>0</v>
      </c>
      <c r="S292" s="357">
        <v>0</v>
      </c>
      <c r="T292" s="357">
        <v>0</v>
      </c>
    </row>
    <row r="293" spans="12:20" x14ac:dyDescent="0.25">
      <c r="L293" s="215">
        <v>289</v>
      </c>
      <c r="M293" s="346">
        <v>2024</v>
      </c>
      <c r="N293" s="215" t="s">
        <v>333</v>
      </c>
      <c r="O293" s="215" t="s">
        <v>871</v>
      </c>
      <c r="P293" s="220" t="s">
        <v>845</v>
      </c>
      <c r="Q293" s="357">
        <v>0</v>
      </c>
      <c r="R293" s="357">
        <v>0</v>
      </c>
      <c r="S293" s="357">
        <v>0</v>
      </c>
      <c r="T293" s="357">
        <v>0</v>
      </c>
    </row>
    <row r="294" spans="12:20" x14ac:dyDescent="0.25">
      <c r="L294" s="215">
        <v>290</v>
      </c>
      <c r="M294" s="346">
        <v>2024</v>
      </c>
      <c r="N294" s="215" t="s">
        <v>333</v>
      </c>
      <c r="O294" s="215" t="s">
        <v>871</v>
      </c>
      <c r="P294" s="220" t="s">
        <v>846</v>
      </c>
      <c r="Q294" s="357">
        <v>0</v>
      </c>
      <c r="R294" s="357">
        <v>0</v>
      </c>
      <c r="S294" s="357">
        <v>0</v>
      </c>
      <c r="T294" s="357">
        <v>0</v>
      </c>
    </row>
    <row r="295" spans="12:20" x14ac:dyDescent="0.25">
      <c r="L295" s="215">
        <v>291</v>
      </c>
      <c r="M295" s="346">
        <v>2024</v>
      </c>
      <c r="N295" s="215" t="s">
        <v>333</v>
      </c>
      <c r="O295" s="215" t="s">
        <v>871</v>
      </c>
      <c r="P295" s="220" t="s">
        <v>847</v>
      </c>
      <c r="Q295" s="357">
        <v>0</v>
      </c>
      <c r="R295" s="357">
        <v>0</v>
      </c>
      <c r="S295" s="357">
        <v>0</v>
      </c>
      <c r="T295" s="357">
        <v>0</v>
      </c>
    </row>
    <row r="296" spans="12:20" x14ac:dyDescent="0.25">
      <c r="L296" s="215">
        <v>292</v>
      </c>
      <c r="M296" s="346">
        <v>2024</v>
      </c>
      <c r="N296" s="215" t="s">
        <v>333</v>
      </c>
      <c r="O296" s="215" t="s">
        <v>871</v>
      </c>
      <c r="P296" s="220" t="s">
        <v>848</v>
      </c>
      <c r="Q296" s="357">
        <v>104</v>
      </c>
      <c r="R296" s="357">
        <v>0</v>
      </c>
      <c r="S296" s="357">
        <v>0</v>
      </c>
      <c r="T296" s="357">
        <v>0</v>
      </c>
    </row>
    <row r="297" spans="12:20" x14ac:dyDescent="0.25">
      <c r="L297" s="215">
        <v>293</v>
      </c>
      <c r="M297" s="346">
        <v>2024</v>
      </c>
      <c r="N297" s="215" t="s">
        <v>333</v>
      </c>
      <c r="O297" s="215" t="s">
        <v>871</v>
      </c>
      <c r="P297" s="220" t="s">
        <v>849</v>
      </c>
      <c r="Q297" s="357">
        <v>0</v>
      </c>
      <c r="R297" s="357">
        <v>0</v>
      </c>
      <c r="S297" s="357">
        <v>0</v>
      </c>
      <c r="T297" s="357">
        <v>0</v>
      </c>
    </row>
    <row r="298" spans="12:20" x14ac:dyDescent="0.25">
      <c r="L298" s="215">
        <v>294</v>
      </c>
      <c r="M298" s="346">
        <v>2024</v>
      </c>
      <c r="N298" s="215" t="s">
        <v>333</v>
      </c>
      <c r="O298" s="215" t="s">
        <v>871</v>
      </c>
      <c r="P298" s="220" t="s">
        <v>850</v>
      </c>
      <c r="Q298" s="357">
        <v>0</v>
      </c>
      <c r="R298" s="357">
        <v>0</v>
      </c>
      <c r="S298" s="357">
        <v>0</v>
      </c>
      <c r="T298" s="357">
        <v>0</v>
      </c>
    </row>
    <row r="299" spans="12:20" x14ac:dyDescent="0.25">
      <c r="L299" s="215">
        <v>295</v>
      </c>
      <c r="M299" s="346">
        <v>2024</v>
      </c>
      <c r="N299" s="215" t="s">
        <v>333</v>
      </c>
      <c r="O299" s="215" t="s">
        <v>871</v>
      </c>
      <c r="P299" s="220" t="s">
        <v>851</v>
      </c>
      <c r="Q299" s="357">
        <v>0</v>
      </c>
      <c r="R299" s="357">
        <v>0</v>
      </c>
      <c r="S299" s="357">
        <v>0</v>
      </c>
      <c r="T299" s="357">
        <v>0</v>
      </c>
    </row>
    <row r="300" spans="12:20" x14ac:dyDescent="0.25">
      <c r="L300" s="215">
        <v>296</v>
      </c>
      <c r="M300" s="346">
        <v>2024</v>
      </c>
      <c r="N300" s="215" t="s">
        <v>333</v>
      </c>
      <c r="O300" s="215" t="s">
        <v>871</v>
      </c>
      <c r="P300" s="220" t="s">
        <v>852</v>
      </c>
      <c r="Q300" s="357">
        <v>0</v>
      </c>
      <c r="R300" s="357">
        <v>0</v>
      </c>
      <c r="S300" s="357">
        <v>0</v>
      </c>
      <c r="T300" s="357">
        <v>0</v>
      </c>
    </row>
    <row r="301" spans="12:20" x14ac:dyDescent="0.25">
      <c r="L301" s="215">
        <v>297</v>
      </c>
      <c r="M301" s="346">
        <v>2024</v>
      </c>
      <c r="N301" s="215" t="s">
        <v>333</v>
      </c>
      <c r="O301" s="215" t="s">
        <v>871</v>
      </c>
      <c r="P301" s="220" t="s">
        <v>853</v>
      </c>
      <c r="Q301" s="357">
        <v>0</v>
      </c>
      <c r="R301" s="357">
        <v>0</v>
      </c>
      <c r="S301" s="357">
        <v>0</v>
      </c>
      <c r="T301" s="357">
        <v>0</v>
      </c>
    </row>
    <row r="302" spans="12:20" x14ac:dyDescent="0.25">
      <c r="L302" s="215">
        <v>298</v>
      </c>
      <c r="M302" s="346">
        <v>2024</v>
      </c>
      <c r="N302" s="215" t="s">
        <v>333</v>
      </c>
      <c r="O302" s="215" t="s">
        <v>871</v>
      </c>
      <c r="P302" s="220" t="s">
        <v>854</v>
      </c>
      <c r="Q302" s="357">
        <v>0</v>
      </c>
      <c r="R302" s="357">
        <v>0</v>
      </c>
      <c r="S302" s="357">
        <v>0</v>
      </c>
      <c r="T302" s="357">
        <v>0</v>
      </c>
    </row>
    <row r="303" spans="12:20" x14ac:dyDescent="0.25">
      <c r="L303" s="215">
        <v>299</v>
      </c>
      <c r="M303" s="346">
        <v>2024</v>
      </c>
      <c r="N303" s="215" t="s">
        <v>333</v>
      </c>
      <c r="O303" s="215" t="s">
        <v>871</v>
      </c>
      <c r="P303" s="220" t="s">
        <v>855</v>
      </c>
      <c r="Q303" s="357">
        <v>0</v>
      </c>
      <c r="R303" s="357">
        <v>0</v>
      </c>
      <c r="S303" s="357">
        <v>0</v>
      </c>
      <c r="T303" s="357">
        <v>0</v>
      </c>
    </row>
    <row r="304" spans="12:20" x14ac:dyDescent="0.25">
      <c r="L304" s="215">
        <v>300</v>
      </c>
      <c r="M304" s="346">
        <v>2024</v>
      </c>
      <c r="N304" s="215" t="s">
        <v>333</v>
      </c>
      <c r="O304" s="215" t="s">
        <v>871</v>
      </c>
      <c r="P304" s="220" t="s">
        <v>856</v>
      </c>
      <c r="Q304" s="357">
        <v>0</v>
      </c>
      <c r="R304" s="357">
        <v>0</v>
      </c>
      <c r="S304" s="357">
        <v>0</v>
      </c>
      <c r="T304" s="357">
        <v>0</v>
      </c>
    </row>
    <row r="305" spans="12:20" x14ac:dyDescent="0.25">
      <c r="L305" s="215">
        <v>301</v>
      </c>
      <c r="M305" s="346">
        <v>2024</v>
      </c>
      <c r="N305" s="215" t="s">
        <v>333</v>
      </c>
      <c r="O305" s="215" t="s">
        <v>871</v>
      </c>
      <c r="P305" s="220" t="s">
        <v>857</v>
      </c>
      <c r="Q305" s="357">
        <v>0</v>
      </c>
      <c r="R305" s="357">
        <v>0</v>
      </c>
      <c r="S305" s="357">
        <v>0</v>
      </c>
      <c r="T305" s="357">
        <v>0</v>
      </c>
    </row>
    <row r="306" spans="12:20" x14ac:dyDescent="0.25">
      <c r="L306" s="215">
        <v>302</v>
      </c>
      <c r="M306" s="346">
        <v>2024</v>
      </c>
      <c r="N306" s="215" t="s">
        <v>333</v>
      </c>
      <c r="O306" s="215" t="s">
        <v>871</v>
      </c>
      <c r="P306" s="220" t="s">
        <v>858</v>
      </c>
      <c r="Q306" s="357">
        <v>0</v>
      </c>
      <c r="R306" s="357">
        <v>0</v>
      </c>
      <c r="S306" s="357">
        <v>0</v>
      </c>
      <c r="T306" s="357">
        <v>0</v>
      </c>
    </row>
    <row r="307" spans="12:20" x14ac:dyDescent="0.25">
      <c r="L307" s="215">
        <v>303</v>
      </c>
      <c r="M307" s="346">
        <v>2024</v>
      </c>
      <c r="N307" s="215" t="s">
        <v>333</v>
      </c>
      <c r="O307" s="215" t="s">
        <v>871</v>
      </c>
      <c r="P307" s="220" t="s">
        <v>859</v>
      </c>
      <c r="Q307" s="357">
        <v>0</v>
      </c>
      <c r="R307" s="357">
        <v>0</v>
      </c>
      <c r="S307" s="357">
        <v>0</v>
      </c>
      <c r="T307" s="357">
        <v>0</v>
      </c>
    </row>
    <row r="308" spans="12:20" x14ac:dyDescent="0.25">
      <c r="L308" s="215">
        <v>304</v>
      </c>
      <c r="M308" s="346">
        <v>2024</v>
      </c>
      <c r="N308" s="215" t="s">
        <v>333</v>
      </c>
      <c r="O308" s="215" t="s">
        <v>871</v>
      </c>
      <c r="P308" s="220" t="s">
        <v>860</v>
      </c>
      <c r="Q308" s="357">
        <v>216</v>
      </c>
      <c r="R308" s="357">
        <v>0</v>
      </c>
      <c r="S308" s="357">
        <v>0</v>
      </c>
      <c r="T308" s="357">
        <v>0</v>
      </c>
    </row>
    <row r="309" spans="12:20" x14ac:dyDescent="0.25">
      <c r="L309" s="215">
        <v>305</v>
      </c>
      <c r="M309" s="346">
        <v>2024</v>
      </c>
      <c r="N309" s="215" t="s">
        <v>333</v>
      </c>
      <c r="O309" s="215" t="s">
        <v>871</v>
      </c>
      <c r="P309" s="220" t="s">
        <v>861</v>
      </c>
      <c r="Q309" s="357">
        <v>0</v>
      </c>
      <c r="R309" s="357">
        <v>0</v>
      </c>
      <c r="S309" s="357">
        <v>0</v>
      </c>
      <c r="T309" s="357">
        <v>0</v>
      </c>
    </row>
    <row r="310" spans="12:20" x14ac:dyDescent="0.25">
      <c r="L310" s="215">
        <v>306</v>
      </c>
      <c r="M310" s="346">
        <v>2024</v>
      </c>
      <c r="N310" s="215" t="s">
        <v>333</v>
      </c>
      <c r="O310" s="215" t="s">
        <v>871</v>
      </c>
      <c r="P310" s="220" t="s">
        <v>862</v>
      </c>
      <c r="Q310" s="357">
        <v>44</v>
      </c>
      <c r="R310" s="357">
        <v>0</v>
      </c>
      <c r="S310" s="357">
        <v>0</v>
      </c>
      <c r="T310" s="357">
        <v>0</v>
      </c>
    </row>
    <row r="311" spans="12:20" x14ac:dyDescent="0.25">
      <c r="L311" s="215">
        <v>307</v>
      </c>
      <c r="M311" s="346">
        <v>2024</v>
      </c>
      <c r="N311" s="215" t="s">
        <v>333</v>
      </c>
      <c r="O311" s="215" t="s">
        <v>871</v>
      </c>
      <c r="P311" s="220" t="s">
        <v>863</v>
      </c>
      <c r="Q311" s="357">
        <v>0</v>
      </c>
      <c r="R311" s="357">
        <v>0</v>
      </c>
      <c r="S311" s="357">
        <v>0</v>
      </c>
      <c r="T311" s="357">
        <v>0</v>
      </c>
    </row>
    <row r="312" spans="12:20" x14ac:dyDescent="0.25">
      <c r="L312" s="215">
        <v>308</v>
      </c>
      <c r="M312" s="346">
        <v>2024</v>
      </c>
      <c r="N312" s="215" t="s">
        <v>333</v>
      </c>
      <c r="O312" s="215" t="s">
        <v>871</v>
      </c>
      <c r="P312" s="220" t="s">
        <v>866</v>
      </c>
      <c r="Q312" s="357">
        <v>0</v>
      </c>
      <c r="R312" s="357">
        <v>0</v>
      </c>
      <c r="S312" s="357">
        <v>0</v>
      </c>
      <c r="T312" s="357">
        <v>0</v>
      </c>
    </row>
    <row r="313" spans="12:20" x14ac:dyDescent="0.25">
      <c r="L313" s="215">
        <v>309</v>
      </c>
      <c r="M313" s="346">
        <v>2024</v>
      </c>
      <c r="N313" s="215" t="s">
        <v>333</v>
      </c>
      <c r="O313" s="215" t="s">
        <v>964</v>
      </c>
      <c r="P313" s="220" t="s">
        <v>800</v>
      </c>
      <c r="Q313" s="357">
        <v>0</v>
      </c>
      <c r="R313" s="357"/>
      <c r="S313" s="357">
        <v>0</v>
      </c>
      <c r="T313" s="357">
        <v>0</v>
      </c>
    </row>
    <row r="314" spans="12:20" x14ac:dyDescent="0.25">
      <c r="L314" s="215">
        <v>310</v>
      </c>
      <c r="M314" s="346">
        <v>2024</v>
      </c>
      <c r="N314" s="215" t="s">
        <v>333</v>
      </c>
      <c r="O314" s="215" t="s">
        <v>964</v>
      </c>
      <c r="P314" s="220" t="s">
        <v>801</v>
      </c>
      <c r="Q314" s="357">
        <v>0</v>
      </c>
      <c r="R314" s="357"/>
      <c r="S314" s="357">
        <v>0</v>
      </c>
      <c r="T314" s="357">
        <v>0</v>
      </c>
    </row>
    <row r="315" spans="12:20" x14ac:dyDescent="0.25">
      <c r="L315" s="215">
        <v>311</v>
      </c>
      <c r="M315" s="346">
        <v>2024</v>
      </c>
      <c r="N315" s="215" t="s">
        <v>333</v>
      </c>
      <c r="O315" s="215" t="s">
        <v>964</v>
      </c>
      <c r="P315" s="220" t="s">
        <v>872</v>
      </c>
      <c r="Q315" s="357">
        <v>0</v>
      </c>
      <c r="R315" s="357"/>
      <c r="S315" s="357">
        <v>0</v>
      </c>
      <c r="T315" s="357">
        <v>0</v>
      </c>
    </row>
    <row r="316" spans="12:20" x14ac:dyDescent="0.25">
      <c r="L316" s="215">
        <v>312</v>
      </c>
      <c r="M316" s="346">
        <v>2024</v>
      </c>
      <c r="N316" s="215" t="s">
        <v>333</v>
      </c>
      <c r="O316" s="215" t="s">
        <v>964</v>
      </c>
      <c r="P316" s="220" t="s">
        <v>873</v>
      </c>
      <c r="Q316" s="357">
        <v>0</v>
      </c>
      <c r="R316" s="357"/>
      <c r="S316" s="357">
        <v>0</v>
      </c>
      <c r="T316" s="357">
        <v>0</v>
      </c>
    </row>
    <row r="317" spans="12:20" x14ac:dyDescent="0.25">
      <c r="L317" s="215">
        <v>313</v>
      </c>
      <c r="M317" s="346">
        <v>2024</v>
      </c>
      <c r="N317" s="215" t="s">
        <v>333</v>
      </c>
      <c r="O317" s="215" t="s">
        <v>964</v>
      </c>
      <c r="P317" s="220" t="s">
        <v>874</v>
      </c>
      <c r="Q317" s="357">
        <v>0</v>
      </c>
      <c r="R317" s="357"/>
      <c r="S317" s="357">
        <v>0</v>
      </c>
      <c r="T317" s="357">
        <v>0</v>
      </c>
    </row>
    <row r="318" spans="12:20" ht="30" x14ac:dyDescent="0.25">
      <c r="L318" s="215">
        <v>314</v>
      </c>
      <c r="M318" s="346">
        <v>2024</v>
      </c>
      <c r="N318" s="215" t="s">
        <v>333</v>
      </c>
      <c r="O318" s="215" t="s">
        <v>964</v>
      </c>
      <c r="P318" s="220" t="s">
        <v>875</v>
      </c>
      <c r="Q318" s="357">
        <v>0</v>
      </c>
      <c r="R318" s="357"/>
      <c r="S318" s="357">
        <v>0</v>
      </c>
      <c r="T318" s="357">
        <v>0</v>
      </c>
    </row>
    <row r="319" spans="12:20" x14ac:dyDescent="0.25">
      <c r="L319" s="215">
        <v>315</v>
      </c>
      <c r="M319" s="346">
        <v>2024</v>
      </c>
      <c r="N319" s="215" t="s">
        <v>333</v>
      </c>
      <c r="O319" s="215" t="s">
        <v>964</v>
      </c>
      <c r="P319" s="220" t="s">
        <v>876</v>
      </c>
      <c r="Q319" s="357">
        <v>0</v>
      </c>
      <c r="R319" s="357"/>
      <c r="S319" s="357">
        <v>0</v>
      </c>
      <c r="T319" s="357">
        <v>0</v>
      </c>
    </row>
    <row r="320" spans="12:20" x14ac:dyDescent="0.25">
      <c r="L320" s="215">
        <v>316</v>
      </c>
      <c r="M320" s="346">
        <v>2024</v>
      </c>
      <c r="N320" s="215" t="s">
        <v>333</v>
      </c>
      <c r="O320" s="215" t="s">
        <v>964</v>
      </c>
      <c r="P320" s="220" t="s">
        <v>975</v>
      </c>
      <c r="Q320" s="357">
        <v>0</v>
      </c>
      <c r="R320" s="357"/>
      <c r="S320" s="357">
        <v>0</v>
      </c>
      <c r="T320" s="357">
        <v>0</v>
      </c>
    </row>
    <row r="321" spans="12:20" x14ac:dyDescent="0.25">
      <c r="L321" s="215">
        <v>317</v>
      </c>
      <c r="M321" s="346">
        <v>2024</v>
      </c>
      <c r="N321" s="215" t="s">
        <v>333</v>
      </c>
      <c r="O321" s="215" t="s">
        <v>964</v>
      </c>
      <c r="P321" s="220" t="s">
        <v>878</v>
      </c>
      <c r="Q321" s="357">
        <v>0</v>
      </c>
      <c r="R321" s="357"/>
      <c r="S321" s="357">
        <v>0</v>
      </c>
      <c r="T321" s="357">
        <v>0</v>
      </c>
    </row>
    <row r="322" spans="12:20" x14ac:dyDescent="0.25">
      <c r="L322" s="215">
        <v>318</v>
      </c>
      <c r="M322" s="346">
        <v>2024</v>
      </c>
      <c r="N322" s="215" t="s">
        <v>333</v>
      </c>
      <c r="O322" s="215" t="s">
        <v>964</v>
      </c>
      <c r="P322" s="220" t="s">
        <v>836</v>
      </c>
      <c r="Q322" s="357">
        <v>0</v>
      </c>
      <c r="R322" s="357"/>
      <c r="S322" s="357">
        <v>0</v>
      </c>
      <c r="T322" s="357">
        <v>0</v>
      </c>
    </row>
    <row r="323" spans="12:20" x14ac:dyDescent="0.25">
      <c r="L323" s="215">
        <v>319</v>
      </c>
      <c r="M323" s="346">
        <v>2024</v>
      </c>
      <c r="N323" s="215" t="s">
        <v>333</v>
      </c>
      <c r="O323" s="215" t="s">
        <v>964</v>
      </c>
      <c r="P323" s="220" t="s">
        <v>879</v>
      </c>
      <c r="Q323" s="357">
        <v>0</v>
      </c>
      <c r="R323" s="357"/>
      <c r="S323" s="357">
        <v>0</v>
      </c>
      <c r="T323" s="357">
        <v>0</v>
      </c>
    </row>
    <row r="324" spans="12:20" x14ac:dyDescent="0.25">
      <c r="L324" s="215">
        <v>320</v>
      </c>
      <c r="M324" s="346">
        <v>2024</v>
      </c>
      <c r="N324" s="215" t="s">
        <v>333</v>
      </c>
      <c r="O324" s="215" t="s">
        <v>964</v>
      </c>
      <c r="P324" s="220" t="s">
        <v>783</v>
      </c>
      <c r="Q324" s="357">
        <v>3555</v>
      </c>
      <c r="R324" s="357"/>
      <c r="S324" s="357">
        <v>35</v>
      </c>
      <c r="T324" s="357">
        <v>0</v>
      </c>
    </row>
    <row r="325" spans="12:20" x14ac:dyDescent="0.25">
      <c r="L325" s="215">
        <v>321</v>
      </c>
      <c r="M325" s="346">
        <v>2024</v>
      </c>
      <c r="N325" s="215" t="s">
        <v>333</v>
      </c>
      <c r="O325" s="215" t="s">
        <v>964</v>
      </c>
      <c r="P325" s="220" t="s">
        <v>782</v>
      </c>
      <c r="Q325" s="357">
        <v>0</v>
      </c>
      <c r="R325" s="357"/>
      <c r="S325" s="357">
        <v>0</v>
      </c>
      <c r="T325" s="357">
        <v>0</v>
      </c>
    </row>
    <row r="326" spans="12:20" x14ac:dyDescent="0.25">
      <c r="L326" s="215">
        <v>322</v>
      </c>
      <c r="M326" s="346">
        <v>2024</v>
      </c>
      <c r="N326" s="215" t="s">
        <v>333</v>
      </c>
      <c r="O326" s="215" t="s">
        <v>964</v>
      </c>
      <c r="P326" s="220" t="s">
        <v>880</v>
      </c>
      <c r="Q326" s="357">
        <v>0</v>
      </c>
      <c r="R326" s="357"/>
      <c r="S326" s="357">
        <v>0</v>
      </c>
      <c r="T326" s="357">
        <v>0</v>
      </c>
    </row>
    <row r="327" spans="12:20" x14ac:dyDescent="0.25">
      <c r="L327" s="215">
        <v>323</v>
      </c>
      <c r="M327" s="346">
        <v>2024</v>
      </c>
      <c r="N327" s="215" t="s">
        <v>333</v>
      </c>
      <c r="O327" s="215" t="s">
        <v>964</v>
      </c>
      <c r="P327" s="220" t="s">
        <v>881</v>
      </c>
      <c r="Q327" s="357">
        <v>0</v>
      </c>
      <c r="R327" s="357"/>
      <c r="S327" s="357">
        <v>0</v>
      </c>
      <c r="T327" s="357">
        <v>0</v>
      </c>
    </row>
    <row r="328" spans="12:20" x14ac:dyDescent="0.25">
      <c r="L328" s="215">
        <v>324</v>
      </c>
      <c r="M328" s="346">
        <v>2024</v>
      </c>
      <c r="N328" s="215" t="s">
        <v>333</v>
      </c>
      <c r="O328" s="215" t="s">
        <v>964</v>
      </c>
      <c r="P328" s="220" t="s">
        <v>882</v>
      </c>
      <c r="Q328" s="357">
        <v>0</v>
      </c>
      <c r="R328" s="357"/>
      <c r="S328" s="357">
        <v>0</v>
      </c>
      <c r="T328" s="357">
        <v>0</v>
      </c>
    </row>
    <row r="329" spans="12:20" x14ac:dyDescent="0.25">
      <c r="L329" s="215">
        <v>325</v>
      </c>
      <c r="M329" s="346">
        <v>2024</v>
      </c>
      <c r="N329" s="215" t="s">
        <v>333</v>
      </c>
      <c r="O329" s="215" t="s">
        <v>964</v>
      </c>
      <c r="P329" s="220" t="s">
        <v>883</v>
      </c>
      <c r="Q329" s="357">
        <v>0</v>
      </c>
      <c r="R329" s="357"/>
      <c r="S329" s="357">
        <v>0</v>
      </c>
      <c r="T329" s="357">
        <v>0</v>
      </c>
    </row>
    <row r="330" spans="12:20" x14ac:dyDescent="0.25">
      <c r="L330" s="215">
        <v>326</v>
      </c>
      <c r="M330" s="346">
        <v>2024</v>
      </c>
      <c r="N330" s="215" t="s">
        <v>333</v>
      </c>
      <c r="O330" s="215" t="s">
        <v>964</v>
      </c>
      <c r="P330" s="220" t="s">
        <v>884</v>
      </c>
      <c r="Q330" s="357">
        <v>0</v>
      </c>
      <c r="R330" s="357"/>
      <c r="S330" s="357">
        <v>0</v>
      </c>
      <c r="T330" s="357">
        <v>0</v>
      </c>
    </row>
    <row r="331" spans="12:20" x14ac:dyDescent="0.25">
      <c r="L331" s="215">
        <v>327</v>
      </c>
      <c r="M331" s="346">
        <v>2024</v>
      </c>
      <c r="N331" s="215" t="s">
        <v>333</v>
      </c>
      <c r="O331" s="215" t="s">
        <v>964</v>
      </c>
      <c r="P331" s="220" t="s">
        <v>885</v>
      </c>
      <c r="Q331" s="357">
        <v>13644</v>
      </c>
      <c r="R331" s="357"/>
      <c r="S331" s="357"/>
      <c r="T331" s="357">
        <v>0</v>
      </c>
    </row>
    <row r="332" spans="12:20" x14ac:dyDescent="0.25">
      <c r="L332" s="215">
        <v>328</v>
      </c>
      <c r="M332" s="346">
        <v>2024</v>
      </c>
      <c r="N332" s="215" t="s">
        <v>333</v>
      </c>
      <c r="O332" s="215" t="s">
        <v>964</v>
      </c>
      <c r="P332" s="220" t="s">
        <v>886</v>
      </c>
      <c r="Q332" s="357">
        <v>0</v>
      </c>
      <c r="R332" s="357"/>
      <c r="S332" s="357"/>
      <c r="T332" s="357">
        <v>0</v>
      </c>
    </row>
    <row r="333" spans="12:20" x14ac:dyDescent="0.25">
      <c r="L333" s="215">
        <v>329</v>
      </c>
      <c r="M333" s="346">
        <v>2024</v>
      </c>
      <c r="N333" s="215" t="s">
        <v>333</v>
      </c>
      <c r="O333" s="215" t="s">
        <v>964</v>
      </c>
      <c r="P333" s="220" t="s">
        <v>887</v>
      </c>
      <c r="Q333" s="357">
        <v>5344</v>
      </c>
      <c r="R333" s="357"/>
      <c r="S333" s="357">
        <v>0</v>
      </c>
      <c r="T333" s="357">
        <v>0</v>
      </c>
    </row>
    <row r="334" spans="12:20" x14ac:dyDescent="0.25">
      <c r="L334" s="215">
        <v>330</v>
      </c>
      <c r="M334" s="346">
        <v>2024</v>
      </c>
      <c r="N334" s="215" t="s">
        <v>333</v>
      </c>
      <c r="O334" s="215" t="s">
        <v>964</v>
      </c>
      <c r="P334" s="220" t="s">
        <v>888</v>
      </c>
      <c r="Q334" s="357">
        <v>0</v>
      </c>
      <c r="R334" s="357"/>
      <c r="S334" s="357">
        <v>0</v>
      </c>
      <c r="T334" s="357">
        <v>0</v>
      </c>
    </row>
    <row r="335" spans="12:20" x14ac:dyDescent="0.25">
      <c r="L335" s="215">
        <v>331</v>
      </c>
      <c r="M335" s="346">
        <v>2024</v>
      </c>
      <c r="N335" s="215" t="s">
        <v>333</v>
      </c>
      <c r="O335" s="215" t="s">
        <v>964</v>
      </c>
      <c r="P335" s="220" t="s">
        <v>889</v>
      </c>
      <c r="Q335" s="357">
        <v>0</v>
      </c>
      <c r="R335" s="357"/>
      <c r="S335" s="357">
        <v>0</v>
      </c>
      <c r="T335" s="357">
        <v>0</v>
      </c>
    </row>
    <row r="336" spans="12:20" x14ac:dyDescent="0.25">
      <c r="L336" s="215">
        <v>332</v>
      </c>
      <c r="M336" s="346">
        <v>2024</v>
      </c>
      <c r="N336" s="215" t="s">
        <v>333</v>
      </c>
      <c r="O336" s="215" t="s">
        <v>964</v>
      </c>
      <c r="P336" s="220" t="s">
        <v>890</v>
      </c>
      <c r="Q336" s="357">
        <v>0</v>
      </c>
      <c r="R336" s="357"/>
      <c r="S336" s="357">
        <v>0</v>
      </c>
      <c r="T336" s="357">
        <v>0</v>
      </c>
    </row>
    <row r="337" spans="12:20" x14ac:dyDescent="0.25">
      <c r="L337" s="215">
        <v>333</v>
      </c>
      <c r="M337" s="346">
        <v>2024</v>
      </c>
      <c r="N337" s="215" t="s">
        <v>333</v>
      </c>
      <c r="O337" s="215" t="s">
        <v>964</v>
      </c>
      <c r="P337" s="220" t="s">
        <v>892</v>
      </c>
      <c r="Q337" s="357">
        <v>0</v>
      </c>
      <c r="R337" s="357"/>
      <c r="S337" s="357">
        <v>0</v>
      </c>
      <c r="T337" s="357">
        <v>0</v>
      </c>
    </row>
    <row r="338" spans="12:20" x14ac:dyDescent="0.25">
      <c r="L338" s="215">
        <v>334</v>
      </c>
      <c r="M338" s="346">
        <v>2024</v>
      </c>
      <c r="N338" s="215" t="s">
        <v>333</v>
      </c>
      <c r="O338" s="215" t="s">
        <v>964</v>
      </c>
      <c r="P338" s="220" t="s">
        <v>893</v>
      </c>
      <c r="Q338" s="357">
        <v>0</v>
      </c>
      <c r="R338" s="357"/>
      <c r="S338" s="357">
        <v>0</v>
      </c>
      <c r="T338" s="357">
        <v>0</v>
      </c>
    </row>
    <row r="339" spans="12:20" x14ac:dyDescent="0.25">
      <c r="L339" s="215">
        <v>335</v>
      </c>
      <c r="M339" s="346">
        <v>2024</v>
      </c>
      <c r="N339" s="215" t="s">
        <v>333</v>
      </c>
      <c r="O339" s="215" t="s">
        <v>964</v>
      </c>
      <c r="P339" s="220" t="s">
        <v>797</v>
      </c>
      <c r="Q339" s="357">
        <v>0</v>
      </c>
      <c r="R339" s="357"/>
      <c r="S339" s="357">
        <v>0</v>
      </c>
      <c r="T339" s="357">
        <v>0</v>
      </c>
    </row>
    <row r="340" spans="12:20" x14ac:dyDescent="0.25">
      <c r="L340" s="215">
        <v>336</v>
      </c>
      <c r="M340" s="346">
        <v>2024</v>
      </c>
      <c r="N340" s="215" t="s">
        <v>333</v>
      </c>
      <c r="O340" s="215" t="s">
        <v>964</v>
      </c>
      <c r="P340" s="220" t="s">
        <v>894</v>
      </c>
      <c r="Q340" s="357">
        <v>0</v>
      </c>
      <c r="R340" s="357"/>
      <c r="S340" s="357">
        <v>0</v>
      </c>
      <c r="T340" s="357">
        <v>0</v>
      </c>
    </row>
    <row r="341" spans="12:20" x14ac:dyDescent="0.25">
      <c r="L341" s="215">
        <v>337</v>
      </c>
      <c r="M341" s="346">
        <v>2024</v>
      </c>
      <c r="N341" s="215" t="s">
        <v>333</v>
      </c>
      <c r="O341" s="215" t="s">
        <v>964</v>
      </c>
      <c r="P341" s="220" t="s">
        <v>895</v>
      </c>
      <c r="Q341" s="357">
        <v>0</v>
      </c>
      <c r="R341" s="357"/>
      <c r="S341" s="357">
        <v>0</v>
      </c>
      <c r="T341" s="357">
        <v>0</v>
      </c>
    </row>
    <row r="342" spans="12:20" x14ac:dyDescent="0.25">
      <c r="L342" s="215">
        <v>338</v>
      </c>
      <c r="M342" s="346">
        <v>2024</v>
      </c>
      <c r="N342" s="215" t="s">
        <v>333</v>
      </c>
      <c r="O342" s="215" t="s">
        <v>964</v>
      </c>
      <c r="P342" s="220" t="s">
        <v>896</v>
      </c>
      <c r="Q342" s="357">
        <v>0</v>
      </c>
      <c r="R342" s="357"/>
      <c r="S342" s="357">
        <v>0</v>
      </c>
      <c r="T342" s="357">
        <v>0</v>
      </c>
    </row>
    <row r="343" spans="12:20" x14ac:dyDescent="0.25">
      <c r="L343" s="215">
        <v>339</v>
      </c>
      <c r="M343" s="346">
        <v>2024</v>
      </c>
      <c r="N343" s="215" t="s">
        <v>333</v>
      </c>
      <c r="O343" s="215" t="s">
        <v>964</v>
      </c>
      <c r="P343" s="220" t="s">
        <v>897</v>
      </c>
      <c r="Q343" s="357">
        <v>0</v>
      </c>
      <c r="R343" s="357"/>
      <c r="S343" s="357">
        <v>0</v>
      </c>
      <c r="T343" s="357">
        <v>0</v>
      </c>
    </row>
    <row r="344" spans="12:20" x14ac:dyDescent="0.25">
      <c r="L344" s="215">
        <v>340</v>
      </c>
      <c r="M344" s="346">
        <v>2024</v>
      </c>
      <c r="N344" s="215" t="s">
        <v>333</v>
      </c>
      <c r="O344" s="215" t="s">
        <v>964</v>
      </c>
      <c r="P344" s="220" t="s">
        <v>898</v>
      </c>
      <c r="Q344" s="357">
        <v>0</v>
      </c>
      <c r="R344" s="357"/>
      <c r="S344" s="357">
        <v>0</v>
      </c>
      <c r="T344" s="357">
        <v>0</v>
      </c>
    </row>
    <row r="345" spans="12:20" x14ac:dyDescent="0.25">
      <c r="L345" s="215">
        <v>341</v>
      </c>
      <c r="M345" s="346">
        <v>2024</v>
      </c>
      <c r="N345" s="215" t="s">
        <v>333</v>
      </c>
      <c r="O345" s="215" t="s">
        <v>964</v>
      </c>
      <c r="P345" s="220" t="s">
        <v>899</v>
      </c>
      <c r="Q345" s="357">
        <v>0</v>
      </c>
      <c r="R345" s="357"/>
      <c r="S345" s="357">
        <v>0</v>
      </c>
      <c r="T345" s="357">
        <v>0</v>
      </c>
    </row>
    <row r="346" spans="12:20" x14ac:dyDescent="0.25">
      <c r="L346" s="215">
        <v>342</v>
      </c>
      <c r="M346" s="346">
        <v>2024</v>
      </c>
      <c r="N346" s="215" t="s">
        <v>333</v>
      </c>
      <c r="O346" s="215" t="s">
        <v>964</v>
      </c>
      <c r="P346" s="220" t="s">
        <v>900</v>
      </c>
      <c r="Q346" s="357">
        <v>0</v>
      </c>
      <c r="R346" s="357"/>
      <c r="S346" s="357">
        <v>0</v>
      </c>
      <c r="T346" s="357">
        <v>0</v>
      </c>
    </row>
    <row r="347" spans="12:20" x14ac:dyDescent="0.25">
      <c r="L347" s="215">
        <v>343</v>
      </c>
      <c r="M347" s="346">
        <v>2024</v>
      </c>
      <c r="N347" s="215" t="s">
        <v>333</v>
      </c>
      <c r="O347" s="215" t="s">
        <v>964</v>
      </c>
      <c r="P347" s="220" t="s">
        <v>785</v>
      </c>
      <c r="Q347" s="357">
        <v>0</v>
      </c>
      <c r="R347" s="357"/>
      <c r="S347" s="357">
        <v>0</v>
      </c>
      <c r="T347" s="357">
        <v>0</v>
      </c>
    </row>
    <row r="348" spans="12:20" x14ac:dyDescent="0.25">
      <c r="L348" s="215">
        <v>344</v>
      </c>
      <c r="M348" s="346">
        <v>2024</v>
      </c>
      <c r="N348" s="215" t="s">
        <v>333</v>
      </c>
      <c r="O348" s="215" t="s">
        <v>964</v>
      </c>
      <c r="P348" s="220" t="s">
        <v>798</v>
      </c>
      <c r="Q348" s="357">
        <v>0</v>
      </c>
      <c r="R348" s="357"/>
      <c r="S348" s="357">
        <v>0</v>
      </c>
      <c r="T348" s="357">
        <v>0</v>
      </c>
    </row>
    <row r="349" spans="12:20" x14ac:dyDescent="0.25">
      <c r="L349" s="215">
        <v>345</v>
      </c>
      <c r="M349" s="346">
        <v>2024</v>
      </c>
      <c r="N349" s="215" t="s">
        <v>333</v>
      </c>
      <c r="O349" s="215" t="s">
        <v>964</v>
      </c>
      <c r="P349" s="220" t="s">
        <v>901</v>
      </c>
      <c r="Q349" s="357">
        <v>0</v>
      </c>
      <c r="R349" s="357"/>
      <c r="S349" s="357">
        <v>0</v>
      </c>
      <c r="T349" s="357">
        <v>0</v>
      </c>
    </row>
    <row r="350" spans="12:20" x14ac:dyDescent="0.25">
      <c r="L350" s="215">
        <v>346</v>
      </c>
      <c r="M350" s="346">
        <v>2024</v>
      </c>
      <c r="N350" s="215" t="s">
        <v>333</v>
      </c>
      <c r="O350" s="215" t="s">
        <v>964</v>
      </c>
      <c r="P350" s="220" t="s">
        <v>809</v>
      </c>
      <c r="Q350" s="357">
        <v>0</v>
      </c>
      <c r="R350" s="357"/>
      <c r="S350" s="357">
        <v>0</v>
      </c>
      <c r="T350" s="357">
        <v>0</v>
      </c>
    </row>
    <row r="351" spans="12:20" x14ac:dyDescent="0.25">
      <c r="L351" s="215">
        <v>347</v>
      </c>
      <c r="M351" s="346">
        <v>2024</v>
      </c>
      <c r="N351" s="215" t="s">
        <v>333</v>
      </c>
      <c r="O351" s="215" t="s">
        <v>964</v>
      </c>
      <c r="P351" s="220" t="s">
        <v>902</v>
      </c>
      <c r="Q351" s="357">
        <v>0</v>
      </c>
      <c r="R351" s="357"/>
      <c r="S351" s="357">
        <v>0</v>
      </c>
      <c r="T351" s="357">
        <v>0</v>
      </c>
    </row>
    <row r="352" spans="12:20" x14ac:dyDescent="0.25">
      <c r="L352" s="215">
        <v>348</v>
      </c>
      <c r="M352" s="346">
        <v>2024</v>
      </c>
      <c r="N352" s="215" t="s">
        <v>333</v>
      </c>
      <c r="O352" s="215" t="s">
        <v>964</v>
      </c>
      <c r="P352" s="220" t="s">
        <v>903</v>
      </c>
      <c r="Q352" s="357">
        <v>0</v>
      </c>
      <c r="R352" s="357"/>
      <c r="S352" s="357">
        <v>0</v>
      </c>
      <c r="T352" s="357">
        <v>0</v>
      </c>
    </row>
    <row r="353" spans="12:20" x14ac:dyDescent="0.25">
      <c r="L353" s="215">
        <v>349</v>
      </c>
      <c r="M353" s="346">
        <v>2024</v>
      </c>
      <c r="N353" s="215" t="s">
        <v>333</v>
      </c>
      <c r="O353" s="215" t="s">
        <v>964</v>
      </c>
      <c r="P353" s="220" t="s">
        <v>904</v>
      </c>
      <c r="Q353" s="357">
        <v>0</v>
      </c>
      <c r="R353" s="357"/>
      <c r="S353" s="357">
        <v>0</v>
      </c>
      <c r="T353" s="357">
        <v>0</v>
      </c>
    </row>
    <row r="354" spans="12:20" x14ac:dyDescent="0.25">
      <c r="L354" s="215">
        <v>350</v>
      </c>
      <c r="M354" s="346">
        <v>2024</v>
      </c>
      <c r="N354" s="215" t="s">
        <v>333</v>
      </c>
      <c r="O354" s="215" t="s">
        <v>964</v>
      </c>
      <c r="P354" s="220" t="s">
        <v>905</v>
      </c>
      <c r="Q354" s="357">
        <v>0</v>
      </c>
      <c r="R354" s="357"/>
      <c r="S354" s="357">
        <v>0</v>
      </c>
      <c r="T354" s="357">
        <v>0</v>
      </c>
    </row>
    <row r="355" spans="12:20" x14ac:dyDescent="0.25">
      <c r="L355" s="215">
        <v>351</v>
      </c>
      <c r="M355" s="346">
        <v>2024</v>
      </c>
      <c r="N355" s="215" t="s">
        <v>333</v>
      </c>
      <c r="O355" s="215" t="s">
        <v>964</v>
      </c>
      <c r="P355" s="220" t="s">
        <v>804</v>
      </c>
      <c r="Q355" s="357">
        <v>0</v>
      </c>
      <c r="R355" s="357"/>
      <c r="S355" s="357">
        <v>0</v>
      </c>
      <c r="T355" s="357">
        <v>0</v>
      </c>
    </row>
    <row r="356" spans="12:20" x14ac:dyDescent="0.25">
      <c r="L356" s="215">
        <v>352</v>
      </c>
      <c r="M356" s="346">
        <v>2024</v>
      </c>
      <c r="N356" s="215" t="s">
        <v>333</v>
      </c>
      <c r="O356" s="215" t="s">
        <v>964</v>
      </c>
      <c r="P356" s="220" t="s">
        <v>802</v>
      </c>
      <c r="Q356" s="357">
        <v>0</v>
      </c>
      <c r="R356" s="357"/>
      <c r="S356" s="357">
        <v>0</v>
      </c>
      <c r="T356" s="357">
        <v>0</v>
      </c>
    </row>
    <row r="357" spans="12:20" x14ac:dyDescent="0.25">
      <c r="L357" s="215">
        <v>353</v>
      </c>
      <c r="M357" s="346">
        <v>2024</v>
      </c>
      <c r="N357" s="215" t="s">
        <v>333</v>
      </c>
      <c r="O357" s="215" t="s">
        <v>964</v>
      </c>
      <c r="P357" s="220" t="s">
        <v>807</v>
      </c>
      <c r="Q357" s="357">
        <v>1104</v>
      </c>
      <c r="R357" s="357"/>
      <c r="S357" s="357">
        <v>0</v>
      </c>
      <c r="T357" s="357">
        <v>0</v>
      </c>
    </row>
    <row r="358" spans="12:20" x14ac:dyDescent="0.25">
      <c r="L358" s="215">
        <v>354</v>
      </c>
      <c r="M358" s="346">
        <v>2024</v>
      </c>
      <c r="N358" s="215" t="s">
        <v>333</v>
      </c>
      <c r="O358" s="215" t="s">
        <v>964</v>
      </c>
      <c r="P358" s="220" t="s">
        <v>805</v>
      </c>
      <c r="Q358" s="357">
        <v>0</v>
      </c>
      <c r="R358" s="357"/>
      <c r="S358" s="357">
        <v>0</v>
      </c>
      <c r="T358" s="357">
        <v>0</v>
      </c>
    </row>
    <row r="359" spans="12:20" x14ac:dyDescent="0.25">
      <c r="L359" s="215">
        <v>355</v>
      </c>
      <c r="M359" s="346">
        <v>2024</v>
      </c>
      <c r="N359" s="215" t="s">
        <v>333</v>
      </c>
      <c r="O359" s="215" t="s">
        <v>964</v>
      </c>
      <c r="P359" s="220" t="s">
        <v>808</v>
      </c>
      <c r="Q359" s="357">
        <v>0</v>
      </c>
      <c r="R359" s="357"/>
      <c r="S359" s="357">
        <v>0</v>
      </c>
      <c r="T359" s="357">
        <v>0</v>
      </c>
    </row>
    <row r="360" spans="12:20" x14ac:dyDescent="0.25">
      <c r="L360" s="215">
        <v>356</v>
      </c>
      <c r="M360" s="346">
        <v>2024</v>
      </c>
      <c r="N360" s="215" t="s">
        <v>333</v>
      </c>
      <c r="O360" s="215" t="s">
        <v>964</v>
      </c>
      <c r="P360" s="220" t="s">
        <v>906</v>
      </c>
      <c r="Q360" s="357">
        <v>0</v>
      </c>
      <c r="R360" s="357"/>
      <c r="S360" s="357">
        <v>0</v>
      </c>
      <c r="T360" s="357">
        <v>0</v>
      </c>
    </row>
    <row r="361" spans="12:20" x14ac:dyDescent="0.25">
      <c r="L361" s="215">
        <v>357</v>
      </c>
      <c r="M361" s="346">
        <v>2024</v>
      </c>
      <c r="N361" s="215" t="s">
        <v>333</v>
      </c>
      <c r="O361" s="215" t="s">
        <v>964</v>
      </c>
      <c r="P361" s="220" t="s">
        <v>907</v>
      </c>
      <c r="Q361" s="357">
        <v>0</v>
      </c>
      <c r="R361" s="357"/>
      <c r="S361" s="357">
        <v>0</v>
      </c>
      <c r="T361" s="357">
        <v>0</v>
      </c>
    </row>
    <row r="362" spans="12:20" x14ac:dyDescent="0.25">
      <c r="L362" s="215">
        <v>358</v>
      </c>
      <c r="M362" s="346">
        <v>2024</v>
      </c>
      <c r="N362" s="215" t="s">
        <v>333</v>
      </c>
      <c r="O362" s="215" t="s">
        <v>964</v>
      </c>
      <c r="P362" s="220" t="s">
        <v>847</v>
      </c>
      <c r="Q362" s="357">
        <v>0</v>
      </c>
      <c r="R362" s="357"/>
      <c r="S362" s="357">
        <v>0</v>
      </c>
      <c r="T362" s="357">
        <v>0</v>
      </c>
    </row>
    <row r="363" spans="12:20" x14ac:dyDescent="0.25">
      <c r="L363" s="215">
        <v>359</v>
      </c>
      <c r="M363" s="346">
        <v>2024</v>
      </c>
      <c r="N363" s="215" t="s">
        <v>333</v>
      </c>
      <c r="O363" s="215" t="s">
        <v>964</v>
      </c>
      <c r="P363" s="220" t="s">
        <v>813</v>
      </c>
      <c r="Q363" s="357">
        <v>0</v>
      </c>
      <c r="R363" s="357"/>
      <c r="S363" s="357">
        <v>0</v>
      </c>
      <c r="T363" s="357">
        <v>0</v>
      </c>
    </row>
    <row r="364" spans="12:20" x14ac:dyDescent="0.25">
      <c r="L364" s="215">
        <v>360</v>
      </c>
      <c r="M364" s="346">
        <v>2024</v>
      </c>
      <c r="N364" s="215" t="s">
        <v>333</v>
      </c>
      <c r="O364" s="215" t="s">
        <v>964</v>
      </c>
      <c r="P364" s="220" t="s">
        <v>815</v>
      </c>
      <c r="Q364" s="357">
        <v>0</v>
      </c>
      <c r="R364" s="357"/>
      <c r="S364" s="357">
        <v>0</v>
      </c>
      <c r="T364" s="357">
        <v>0</v>
      </c>
    </row>
    <row r="365" spans="12:20" x14ac:dyDescent="0.25">
      <c r="L365" s="215">
        <v>361</v>
      </c>
      <c r="M365" s="346">
        <v>2024</v>
      </c>
      <c r="N365" s="215" t="s">
        <v>333</v>
      </c>
      <c r="O365" s="215" t="s">
        <v>964</v>
      </c>
      <c r="P365" s="220" t="s">
        <v>816</v>
      </c>
      <c r="Q365" s="357">
        <v>0</v>
      </c>
      <c r="R365" s="357"/>
      <c r="S365" s="357">
        <v>0</v>
      </c>
      <c r="T365" s="357">
        <v>0</v>
      </c>
    </row>
    <row r="366" spans="12:20" x14ac:dyDescent="0.25">
      <c r="L366" s="215">
        <v>362</v>
      </c>
      <c r="M366" s="346">
        <v>2024</v>
      </c>
      <c r="N366" s="215" t="s">
        <v>333</v>
      </c>
      <c r="O366" s="215" t="s">
        <v>964</v>
      </c>
      <c r="P366" s="220" t="s">
        <v>908</v>
      </c>
      <c r="Q366" s="357">
        <v>0</v>
      </c>
      <c r="R366" s="357"/>
      <c r="S366" s="357">
        <v>0</v>
      </c>
      <c r="T366" s="357">
        <v>0</v>
      </c>
    </row>
    <row r="367" spans="12:20" x14ac:dyDescent="0.25">
      <c r="L367" s="215">
        <v>363</v>
      </c>
      <c r="M367" s="346">
        <v>2024</v>
      </c>
      <c r="N367" s="215" t="s">
        <v>333</v>
      </c>
      <c r="O367" s="215" t="s">
        <v>964</v>
      </c>
      <c r="P367" s="220" t="s">
        <v>909</v>
      </c>
      <c r="Q367" s="357">
        <v>0</v>
      </c>
      <c r="R367" s="357"/>
      <c r="S367" s="357">
        <v>0</v>
      </c>
      <c r="T367" s="357">
        <v>0</v>
      </c>
    </row>
    <row r="368" spans="12:20" x14ac:dyDescent="0.25">
      <c r="L368" s="215">
        <v>364</v>
      </c>
      <c r="M368" s="346">
        <v>2024</v>
      </c>
      <c r="N368" s="215" t="s">
        <v>333</v>
      </c>
      <c r="O368" s="215" t="s">
        <v>964</v>
      </c>
      <c r="P368" s="220" t="s">
        <v>910</v>
      </c>
      <c r="Q368" s="357">
        <v>0</v>
      </c>
      <c r="R368" s="357"/>
      <c r="S368" s="357">
        <v>0</v>
      </c>
      <c r="T368" s="357">
        <v>0</v>
      </c>
    </row>
    <row r="369" spans="12:20" x14ac:dyDescent="0.25">
      <c r="L369" s="215">
        <v>365</v>
      </c>
      <c r="M369" s="346">
        <v>2024</v>
      </c>
      <c r="N369" s="215" t="s">
        <v>333</v>
      </c>
      <c r="O369" s="215" t="s">
        <v>964</v>
      </c>
      <c r="P369" s="220" t="s">
        <v>819</v>
      </c>
      <c r="Q369" s="357">
        <v>0</v>
      </c>
      <c r="R369" s="357"/>
      <c r="S369" s="357">
        <v>0</v>
      </c>
      <c r="T369" s="357">
        <v>0</v>
      </c>
    </row>
    <row r="370" spans="12:20" x14ac:dyDescent="0.25">
      <c r="L370" s="215">
        <v>366</v>
      </c>
      <c r="M370" s="346">
        <v>2024</v>
      </c>
      <c r="N370" s="215" t="s">
        <v>333</v>
      </c>
      <c r="O370" s="215" t="s">
        <v>964</v>
      </c>
      <c r="P370" s="220" t="s">
        <v>821</v>
      </c>
      <c r="Q370" s="357">
        <v>0</v>
      </c>
      <c r="R370" s="357"/>
      <c r="S370" s="357">
        <v>0</v>
      </c>
      <c r="T370" s="357">
        <v>0</v>
      </c>
    </row>
    <row r="371" spans="12:20" x14ac:dyDescent="0.25">
      <c r="L371" s="215">
        <v>367</v>
      </c>
      <c r="M371" s="346">
        <v>2024</v>
      </c>
      <c r="N371" s="215" t="s">
        <v>333</v>
      </c>
      <c r="O371" s="215" t="s">
        <v>964</v>
      </c>
      <c r="P371" s="220" t="s">
        <v>911</v>
      </c>
      <c r="Q371" s="357">
        <v>0</v>
      </c>
      <c r="R371" s="357"/>
      <c r="S371" s="357">
        <v>0</v>
      </c>
      <c r="T371" s="357">
        <v>0</v>
      </c>
    </row>
    <row r="372" spans="12:20" x14ac:dyDescent="0.25">
      <c r="L372" s="215">
        <v>368</v>
      </c>
      <c r="M372" s="346">
        <v>2024</v>
      </c>
      <c r="N372" s="215" t="s">
        <v>333</v>
      </c>
      <c r="O372" s="215" t="s">
        <v>964</v>
      </c>
      <c r="P372" s="220" t="s">
        <v>912</v>
      </c>
      <c r="Q372" s="357">
        <v>0</v>
      </c>
      <c r="R372" s="357"/>
      <c r="S372" s="357">
        <v>0</v>
      </c>
      <c r="T372" s="357">
        <v>0</v>
      </c>
    </row>
    <row r="373" spans="12:20" x14ac:dyDescent="0.25">
      <c r="L373" s="215">
        <v>369</v>
      </c>
      <c r="M373" s="346">
        <v>2024</v>
      </c>
      <c r="N373" s="215" t="s">
        <v>333</v>
      </c>
      <c r="O373" s="215" t="s">
        <v>964</v>
      </c>
      <c r="P373" s="220" t="s">
        <v>913</v>
      </c>
      <c r="Q373" s="357">
        <v>0</v>
      </c>
      <c r="R373" s="357"/>
      <c r="S373" s="357">
        <v>0</v>
      </c>
      <c r="T373" s="357">
        <v>0</v>
      </c>
    </row>
    <row r="374" spans="12:20" x14ac:dyDescent="0.25">
      <c r="L374" s="215">
        <v>370</v>
      </c>
      <c r="M374" s="346">
        <v>2024</v>
      </c>
      <c r="N374" s="215" t="s">
        <v>333</v>
      </c>
      <c r="O374" s="215" t="s">
        <v>964</v>
      </c>
      <c r="P374" s="220" t="s">
        <v>914</v>
      </c>
      <c r="Q374" s="357">
        <v>0</v>
      </c>
      <c r="R374" s="357"/>
      <c r="S374" s="357">
        <v>0</v>
      </c>
      <c r="T374" s="357">
        <v>0</v>
      </c>
    </row>
    <row r="375" spans="12:20" x14ac:dyDescent="0.25">
      <c r="L375" s="215">
        <v>371</v>
      </c>
      <c r="M375" s="346">
        <v>2024</v>
      </c>
      <c r="N375" s="215" t="s">
        <v>333</v>
      </c>
      <c r="O375" s="215" t="s">
        <v>964</v>
      </c>
      <c r="P375" s="220" t="s">
        <v>915</v>
      </c>
      <c r="Q375" s="357">
        <v>0</v>
      </c>
      <c r="R375" s="357"/>
      <c r="S375" s="357">
        <v>0</v>
      </c>
      <c r="T375" s="357">
        <v>0</v>
      </c>
    </row>
    <row r="376" spans="12:20" x14ac:dyDescent="0.25">
      <c r="L376" s="215">
        <v>372</v>
      </c>
      <c r="M376" s="346">
        <v>2024</v>
      </c>
      <c r="N376" s="215" t="s">
        <v>333</v>
      </c>
      <c r="O376" s="215" t="s">
        <v>964</v>
      </c>
      <c r="P376" s="220" t="s">
        <v>916</v>
      </c>
      <c r="Q376" s="357">
        <v>0</v>
      </c>
      <c r="R376" s="357"/>
      <c r="S376" s="357">
        <v>0</v>
      </c>
      <c r="T376" s="357">
        <v>0</v>
      </c>
    </row>
    <row r="377" spans="12:20" x14ac:dyDescent="0.25">
      <c r="L377" s="215">
        <v>373</v>
      </c>
      <c r="M377" s="346">
        <v>2024</v>
      </c>
      <c r="N377" s="215" t="s">
        <v>333</v>
      </c>
      <c r="O377" s="215" t="s">
        <v>964</v>
      </c>
      <c r="P377" s="220" t="s">
        <v>917</v>
      </c>
      <c r="Q377" s="357">
        <v>0</v>
      </c>
      <c r="R377" s="357"/>
      <c r="S377" s="357">
        <v>0</v>
      </c>
      <c r="T377" s="357">
        <v>0</v>
      </c>
    </row>
    <row r="378" spans="12:20" x14ac:dyDescent="0.25">
      <c r="L378" s="215">
        <v>374</v>
      </c>
      <c r="M378" s="346">
        <v>2024</v>
      </c>
      <c r="N378" s="215" t="s">
        <v>333</v>
      </c>
      <c r="O378" s="215" t="s">
        <v>964</v>
      </c>
      <c r="P378" s="220" t="s">
        <v>918</v>
      </c>
      <c r="Q378" s="357">
        <v>0</v>
      </c>
      <c r="R378" s="357"/>
      <c r="S378" s="357">
        <v>0</v>
      </c>
      <c r="T378" s="357">
        <v>0</v>
      </c>
    </row>
    <row r="379" spans="12:20" ht="30" x14ac:dyDescent="0.25">
      <c r="L379" s="215">
        <v>375</v>
      </c>
      <c r="M379" s="346">
        <v>2024</v>
      </c>
      <c r="N379" s="215" t="s">
        <v>333</v>
      </c>
      <c r="O379" s="215" t="s">
        <v>964</v>
      </c>
      <c r="P379" s="220" t="s">
        <v>919</v>
      </c>
      <c r="Q379" s="357">
        <v>0</v>
      </c>
      <c r="R379" s="357"/>
      <c r="S379" s="357">
        <v>0</v>
      </c>
      <c r="T379" s="357">
        <v>0</v>
      </c>
    </row>
    <row r="380" spans="12:20" ht="30" x14ac:dyDescent="0.25">
      <c r="L380" s="215">
        <v>376</v>
      </c>
      <c r="M380" s="346">
        <v>2024</v>
      </c>
      <c r="N380" s="215" t="s">
        <v>333</v>
      </c>
      <c r="O380" s="215" t="s">
        <v>964</v>
      </c>
      <c r="P380" s="220" t="s">
        <v>920</v>
      </c>
      <c r="Q380" s="357">
        <v>0</v>
      </c>
      <c r="R380" s="357"/>
      <c r="S380" s="357">
        <v>0</v>
      </c>
      <c r="T380" s="357">
        <v>0</v>
      </c>
    </row>
    <row r="381" spans="12:20" x14ac:dyDescent="0.25">
      <c r="L381" s="215">
        <v>377</v>
      </c>
      <c r="M381" s="346">
        <v>2024</v>
      </c>
      <c r="N381" s="215" t="s">
        <v>333</v>
      </c>
      <c r="O381" s="215" t="s">
        <v>964</v>
      </c>
      <c r="P381" s="220" t="s">
        <v>921</v>
      </c>
      <c r="Q381" s="357">
        <v>0</v>
      </c>
      <c r="R381" s="357"/>
      <c r="S381" s="357">
        <v>0</v>
      </c>
      <c r="T381" s="357">
        <v>0</v>
      </c>
    </row>
    <row r="382" spans="12:20" x14ac:dyDescent="0.25">
      <c r="L382" s="215">
        <v>378</v>
      </c>
      <c r="M382" s="346">
        <v>2024</v>
      </c>
      <c r="N382" s="215" t="s">
        <v>333</v>
      </c>
      <c r="O382" s="215" t="s">
        <v>964</v>
      </c>
      <c r="P382" s="220" t="s">
        <v>922</v>
      </c>
      <c r="Q382" s="357">
        <v>0</v>
      </c>
      <c r="R382" s="357"/>
      <c r="S382" s="357">
        <v>0</v>
      </c>
      <c r="T382" s="357">
        <v>0</v>
      </c>
    </row>
    <row r="383" spans="12:20" x14ac:dyDescent="0.25">
      <c r="L383" s="215">
        <v>379</v>
      </c>
      <c r="M383" s="346">
        <v>2024</v>
      </c>
      <c r="N383" s="215" t="s">
        <v>333</v>
      </c>
      <c r="O383" s="215" t="s">
        <v>964</v>
      </c>
      <c r="P383" s="220" t="s">
        <v>923</v>
      </c>
      <c r="Q383" s="357">
        <v>0</v>
      </c>
      <c r="R383" s="357"/>
      <c r="S383" s="357">
        <v>0</v>
      </c>
      <c r="T383" s="357">
        <v>0</v>
      </c>
    </row>
    <row r="384" spans="12:20" x14ac:dyDescent="0.25">
      <c r="L384" s="215">
        <v>380</v>
      </c>
      <c r="M384" s="346">
        <v>2024</v>
      </c>
      <c r="N384" s="215" t="s">
        <v>333</v>
      </c>
      <c r="O384" s="215" t="s">
        <v>964</v>
      </c>
      <c r="P384" s="220" t="s">
        <v>817</v>
      </c>
      <c r="Q384" s="357">
        <v>0</v>
      </c>
      <c r="R384" s="357"/>
      <c r="S384" s="357">
        <v>0</v>
      </c>
      <c r="T384" s="357">
        <v>0</v>
      </c>
    </row>
    <row r="385" spans="12:20" x14ac:dyDescent="0.25">
      <c r="L385" s="215">
        <v>381</v>
      </c>
      <c r="M385" s="346">
        <v>2024</v>
      </c>
      <c r="N385" s="215" t="s">
        <v>333</v>
      </c>
      <c r="O385" s="215" t="s">
        <v>964</v>
      </c>
      <c r="P385" s="220" t="s">
        <v>840</v>
      </c>
      <c r="Q385" s="357">
        <v>0</v>
      </c>
      <c r="R385" s="357"/>
      <c r="S385" s="357">
        <v>0</v>
      </c>
      <c r="T385" s="357">
        <v>0</v>
      </c>
    </row>
    <row r="386" spans="12:20" x14ac:dyDescent="0.25">
      <c r="L386" s="215">
        <v>382</v>
      </c>
      <c r="M386" s="346">
        <v>2024</v>
      </c>
      <c r="N386" s="215" t="s">
        <v>333</v>
      </c>
      <c r="O386" s="215" t="s">
        <v>964</v>
      </c>
      <c r="P386" s="220" t="s">
        <v>924</v>
      </c>
      <c r="Q386" s="357">
        <v>0</v>
      </c>
      <c r="R386" s="357"/>
      <c r="S386" s="357">
        <v>0</v>
      </c>
      <c r="T386" s="357">
        <v>0</v>
      </c>
    </row>
    <row r="387" spans="12:20" x14ac:dyDescent="0.25">
      <c r="L387" s="215">
        <v>383</v>
      </c>
      <c r="M387" s="346">
        <v>2024</v>
      </c>
      <c r="N387" s="215" t="s">
        <v>333</v>
      </c>
      <c r="O387" s="215" t="s">
        <v>964</v>
      </c>
      <c r="P387" s="220" t="s">
        <v>925</v>
      </c>
      <c r="Q387" s="357">
        <v>0</v>
      </c>
      <c r="R387" s="357"/>
      <c r="S387" s="357">
        <v>0</v>
      </c>
      <c r="T387" s="357">
        <v>0</v>
      </c>
    </row>
    <row r="388" spans="12:20" x14ac:dyDescent="0.25">
      <c r="L388" s="215">
        <v>384</v>
      </c>
      <c r="M388" s="346">
        <v>2024</v>
      </c>
      <c r="N388" s="215" t="s">
        <v>333</v>
      </c>
      <c r="O388" s="215" t="s">
        <v>964</v>
      </c>
      <c r="P388" s="220" t="s">
        <v>926</v>
      </c>
      <c r="Q388" s="357">
        <v>0</v>
      </c>
      <c r="R388" s="357"/>
      <c r="S388" s="357">
        <v>0</v>
      </c>
      <c r="T388" s="357">
        <v>0</v>
      </c>
    </row>
    <row r="389" spans="12:20" x14ac:dyDescent="0.25">
      <c r="L389" s="215">
        <v>385</v>
      </c>
      <c r="M389" s="346">
        <v>2024</v>
      </c>
      <c r="N389" s="215" t="s">
        <v>333</v>
      </c>
      <c r="O389" s="215" t="s">
        <v>964</v>
      </c>
      <c r="P389" s="220" t="s">
        <v>927</v>
      </c>
      <c r="Q389" s="357">
        <v>0</v>
      </c>
      <c r="R389" s="357"/>
      <c r="S389" s="357">
        <v>0</v>
      </c>
      <c r="T389" s="357">
        <v>0</v>
      </c>
    </row>
    <row r="390" spans="12:20" x14ac:dyDescent="0.25">
      <c r="L390" s="215">
        <v>386</v>
      </c>
      <c r="M390" s="346">
        <v>2024</v>
      </c>
      <c r="N390" s="215" t="s">
        <v>333</v>
      </c>
      <c r="O390" s="215" t="s">
        <v>964</v>
      </c>
      <c r="P390" s="220" t="s">
        <v>928</v>
      </c>
      <c r="Q390" s="357">
        <v>0</v>
      </c>
      <c r="R390" s="357"/>
      <c r="S390" s="357">
        <v>0</v>
      </c>
      <c r="T390" s="357">
        <v>0</v>
      </c>
    </row>
    <row r="391" spans="12:20" x14ac:dyDescent="0.25">
      <c r="L391" s="215">
        <v>387</v>
      </c>
      <c r="M391" s="346">
        <v>2024</v>
      </c>
      <c r="N391" s="215" t="s">
        <v>333</v>
      </c>
      <c r="O391" s="215" t="s">
        <v>964</v>
      </c>
      <c r="P391" s="220" t="s">
        <v>929</v>
      </c>
      <c r="Q391" s="357">
        <v>0</v>
      </c>
      <c r="R391" s="357"/>
      <c r="S391" s="357">
        <v>0</v>
      </c>
      <c r="T391" s="357">
        <v>0</v>
      </c>
    </row>
    <row r="392" spans="12:20" x14ac:dyDescent="0.25">
      <c r="L392" s="215">
        <v>388</v>
      </c>
      <c r="M392" s="346">
        <v>2024</v>
      </c>
      <c r="N392" s="215" t="s">
        <v>333</v>
      </c>
      <c r="O392" s="215" t="s">
        <v>964</v>
      </c>
      <c r="P392" s="220" t="s">
        <v>930</v>
      </c>
      <c r="Q392" s="357">
        <v>0</v>
      </c>
      <c r="R392" s="357"/>
      <c r="S392" s="357">
        <v>0</v>
      </c>
      <c r="T392" s="357">
        <v>0</v>
      </c>
    </row>
    <row r="393" spans="12:20" x14ac:dyDescent="0.25">
      <c r="L393" s="215">
        <v>389</v>
      </c>
      <c r="M393" s="346">
        <v>2024</v>
      </c>
      <c r="N393" s="215" t="s">
        <v>333</v>
      </c>
      <c r="O393" s="215" t="s">
        <v>964</v>
      </c>
      <c r="P393" s="220" t="s">
        <v>931</v>
      </c>
      <c r="Q393" s="357">
        <v>0</v>
      </c>
      <c r="R393" s="357"/>
      <c r="S393" s="357">
        <v>0</v>
      </c>
      <c r="T393" s="357">
        <v>0</v>
      </c>
    </row>
    <row r="394" spans="12:20" x14ac:dyDescent="0.25">
      <c r="L394" s="215">
        <v>390</v>
      </c>
      <c r="M394" s="346">
        <v>2024</v>
      </c>
      <c r="N394" s="215" t="s">
        <v>333</v>
      </c>
      <c r="O394" s="215" t="s">
        <v>964</v>
      </c>
      <c r="P394" s="220" t="s">
        <v>932</v>
      </c>
      <c r="Q394" s="357">
        <v>0</v>
      </c>
      <c r="R394" s="357"/>
      <c r="S394" s="357">
        <v>0</v>
      </c>
      <c r="T394" s="357">
        <v>0</v>
      </c>
    </row>
    <row r="395" spans="12:20" x14ac:dyDescent="0.25">
      <c r="L395" s="215">
        <v>391</v>
      </c>
      <c r="M395" s="346">
        <v>2024</v>
      </c>
      <c r="N395" s="215" t="s">
        <v>333</v>
      </c>
      <c r="O395" s="215" t="s">
        <v>964</v>
      </c>
      <c r="P395" s="220" t="s">
        <v>933</v>
      </c>
      <c r="Q395" s="357">
        <v>0</v>
      </c>
      <c r="R395" s="357"/>
      <c r="S395" s="357">
        <v>0</v>
      </c>
      <c r="T395" s="357">
        <v>0</v>
      </c>
    </row>
    <row r="396" spans="12:20" x14ac:dyDescent="0.25">
      <c r="L396" s="215">
        <v>392</v>
      </c>
      <c r="M396" s="346">
        <v>2024</v>
      </c>
      <c r="N396" s="215" t="s">
        <v>333</v>
      </c>
      <c r="O396" s="215" t="s">
        <v>964</v>
      </c>
      <c r="P396" s="220" t="s">
        <v>934</v>
      </c>
      <c r="Q396" s="357">
        <v>0</v>
      </c>
      <c r="R396" s="357"/>
      <c r="S396" s="357">
        <v>0</v>
      </c>
      <c r="T396" s="357">
        <v>0</v>
      </c>
    </row>
    <row r="397" spans="12:20" x14ac:dyDescent="0.25">
      <c r="L397" s="215">
        <v>393</v>
      </c>
      <c r="M397" s="346">
        <v>2024</v>
      </c>
      <c r="N397" s="215" t="s">
        <v>333</v>
      </c>
      <c r="O397" s="215" t="s">
        <v>964</v>
      </c>
      <c r="P397" s="220" t="s">
        <v>935</v>
      </c>
      <c r="Q397" s="357">
        <v>0</v>
      </c>
      <c r="R397" s="357"/>
      <c r="S397" s="357">
        <v>0</v>
      </c>
      <c r="T397" s="357">
        <v>0</v>
      </c>
    </row>
    <row r="398" spans="12:20" x14ac:dyDescent="0.25">
      <c r="L398" s="215">
        <v>394</v>
      </c>
      <c r="M398" s="346">
        <v>2024</v>
      </c>
      <c r="N398" s="215" t="s">
        <v>333</v>
      </c>
      <c r="O398" s="215" t="s">
        <v>964</v>
      </c>
      <c r="P398" s="220" t="s">
        <v>936</v>
      </c>
      <c r="Q398" s="357">
        <v>0</v>
      </c>
      <c r="R398" s="357"/>
      <c r="S398" s="357">
        <v>0</v>
      </c>
      <c r="T398" s="357">
        <v>0</v>
      </c>
    </row>
    <row r="399" spans="12:20" x14ac:dyDescent="0.25">
      <c r="L399" s="215">
        <v>395</v>
      </c>
      <c r="M399" s="346">
        <v>2024</v>
      </c>
      <c r="N399" s="215" t="s">
        <v>333</v>
      </c>
      <c r="O399" s="215" t="s">
        <v>964</v>
      </c>
      <c r="P399" s="220" t="s">
        <v>863</v>
      </c>
      <c r="Q399" s="357">
        <v>0</v>
      </c>
      <c r="R399" s="357"/>
      <c r="S399" s="357">
        <v>0</v>
      </c>
      <c r="T399" s="357">
        <v>0</v>
      </c>
    </row>
    <row r="400" spans="12:20" x14ac:dyDescent="0.25">
      <c r="L400" s="215">
        <v>396</v>
      </c>
      <c r="M400" s="346">
        <v>2024</v>
      </c>
      <c r="N400" s="215" t="s">
        <v>333</v>
      </c>
      <c r="O400" s="215" t="s">
        <v>964</v>
      </c>
      <c r="P400" s="220" t="s">
        <v>937</v>
      </c>
      <c r="Q400" s="357">
        <v>0</v>
      </c>
      <c r="R400" s="357"/>
      <c r="S400" s="357">
        <v>0</v>
      </c>
      <c r="T400" s="357">
        <v>0</v>
      </c>
    </row>
    <row r="401" spans="12:20" x14ac:dyDescent="0.25">
      <c r="L401" s="215">
        <v>397</v>
      </c>
      <c r="M401" s="346">
        <v>2024</v>
      </c>
      <c r="N401" s="215" t="s">
        <v>333</v>
      </c>
      <c r="O401" s="215" t="s">
        <v>964</v>
      </c>
      <c r="P401" s="220" t="s">
        <v>938</v>
      </c>
      <c r="Q401" s="357">
        <v>0</v>
      </c>
      <c r="R401" s="357"/>
      <c r="S401" s="357">
        <v>0</v>
      </c>
      <c r="T401" s="357">
        <v>0</v>
      </c>
    </row>
    <row r="402" spans="12:20" x14ac:dyDescent="0.25">
      <c r="L402" s="215">
        <v>398</v>
      </c>
      <c r="M402" s="346">
        <v>2024</v>
      </c>
      <c r="N402" s="215" t="s">
        <v>333</v>
      </c>
      <c r="O402" s="215" t="s">
        <v>964</v>
      </c>
      <c r="P402" s="220" t="s">
        <v>939</v>
      </c>
      <c r="Q402" s="357">
        <v>0</v>
      </c>
      <c r="R402" s="357"/>
      <c r="S402" s="357">
        <v>0</v>
      </c>
      <c r="T402" s="357">
        <v>0</v>
      </c>
    </row>
    <row r="403" spans="12:20" x14ac:dyDescent="0.25">
      <c r="L403" s="215">
        <v>399</v>
      </c>
      <c r="M403" s="346">
        <v>2024</v>
      </c>
      <c r="N403" s="215" t="s">
        <v>333</v>
      </c>
      <c r="O403" s="215" t="s">
        <v>964</v>
      </c>
      <c r="P403" s="220" t="s">
        <v>829</v>
      </c>
      <c r="Q403" s="357">
        <v>0</v>
      </c>
      <c r="R403" s="357"/>
      <c r="S403" s="357">
        <v>0</v>
      </c>
      <c r="T403" s="357">
        <v>0</v>
      </c>
    </row>
    <row r="404" spans="12:20" ht="30" x14ac:dyDescent="0.25">
      <c r="L404" s="215">
        <v>400</v>
      </c>
      <c r="M404" s="346">
        <v>2024</v>
      </c>
      <c r="N404" s="215" t="s">
        <v>333</v>
      </c>
      <c r="O404" s="215" t="s">
        <v>964</v>
      </c>
      <c r="P404" s="220" t="s">
        <v>940</v>
      </c>
      <c r="Q404" s="357">
        <v>0</v>
      </c>
      <c r="R404" s="357"/>
      <c r="S404" s="357">
        <v>0</v>
      </c>
      <c r="T404" s="357">
        <v>0</v>
      </c>
    </row>
    <row r="405" spans="12:20" x14ac:dyDescent="0.25">
      <c r="L405" s="215">
        <v>401</v>
      </c>
      <c r="M405" s="346">
        <v>2024</v>
      </c>
      <c r="N405" s="215" t="s">
        <v>333</v>
      </c>
      <c r="O405" s="215" t="s">
        <v>964</v>
      </c>
      <c r="P405" s="220" t="s">
        <v>941</v>
      </c>
      <c r="Q405" s="357">
        <v>0</v>
      </c>
      <c r="R405" s="357"/>
      <c r="S405" s="357">
        <v>0</v>
      </c>
      <c r="T405" s="357">
        <v>0</v>
      </c>
    </row>
    <row r="406" spans="12:20" x14ac:dyDescent="0.25">
      <c r="L406" s="215">
        <v>402</v>
      </c>
      <c r="M406" s="346">
        <v>2024</v>
      </c>
      <c r="N406" s="215" t="s">
        <v>333</v>
      </c>
      <c r="O406" s="215" t="s">
        <v>964</v>
      </c>
      <c r="P406" s="220" t="s">
        <v>942</v>
      </c>
      <c r="Q406" s="357">
        <v>0</v>
      </c>
      <c r="R406" s="357"/>
      <c r="S406" s="357">
        <v>0</v>
      </c>
      <c r="T406" s="357">
        <v>0</v>
      </c>
    </row>
    <row r="407" spans="12:20" x14ac:dyDescent="0.25">
      <c r="L407" s="215">
        <v>403</v>
      </c>
      <c r="M407" s="346">
        <v>2024</v>
      </c>
      <c r="N407" s="215" t="s">
        <v>333</v>
      </c>
      <c r="O407" s="215" t="s">
        <v>964</v>
      </c>
      <c r="P407" s="220" t="s">
        <v>943</v>
      </c>
      <c r="Q407" s="357">
        <v>0</v>
      </c>
      <c r="R407" s="357"/>
      <c r="S407" s="357">
        <v>0</v>
      </c>
      <c r="T407" s="357">
        <v>0</v>
      </c>
    </row>
    <row r="408" spans="12:20" x14ac:dyDescent="0.25">
      <c r="L408" s="215">
        <v>404</v>
      </c>
      <c r="M408" s="346">
        <v>2024</v>
      </c>
      <c r="N408" s="215" t="s">
        <v>333</v>
      </c>
      <c r="O408" s="215" t="s">
        <v>964</v>
      </c>
      <c r="P408" s="220" t="s">
        <v>812</v>
      </c>
      <c r="Q408" s="357">
        <v>0</v>
      </c>
      <c r="R408" s="357"/>
      <c r="S408" s="357">
        <v>0</v>
      </c>
      <c r="T408" s="357">
        <v>0</v>
      </c>
    </row>
    <row r="409" spans="12:20" x14ac:dyDescent="0.25">
      <c r="L409" s="215">
        <v>405</v>
      </c>
      <c r="M409" s="346">
        <v>2024</v>
      </c>
      <c r="N409" s="215" t="s">
        <v>333</v>
      </c>
      <c r="O409" s="215" t="s">
        <v>964</v>
      </c>
      <c r="P409" s="220" t="s">
        <v>944</v>
      </c>
      <c r="Q409" s="357">
        <v>0</v>
      </c>
      <c r="R409" s="357"/>
      <c r="S409" s="357">
        <v>0</v>
      </c>
      <c r="T409" s="357">
        <v>0</v>
      </c>
    </row>
    <row r="410" spans="12:20" x14ac:dyDescent="0.25">
      <c r="L410" s="215">
        <v>406</v>
      </c>
      <c r="M410" s="346">
        <v>2024</v>
      </c>
      <c r="N410" s="215" t="s">
        <v>333</v>
      </c>
      <c r="O410" s="215" t="s">
        <v>964</v>
      </c>
      <c r="P410" s="220" t="s">
        <v>945</v>
      </c>
      <c r="Q410" s="357">
        <v>0</v>
      </c>
      <c r="R410" s="357"/>
      <c r="S410" s="357">
        <v>0</v>
      </c>
      <c r="T410" s="357">
        <v>0</v>
      </c>
    </row>
    <row r="411" spans="12:20" x14ac:dyDescent="0.25">
      <c r="L411" s="215">
        <v>407</v>
      </c>
      <c r="M411" s="346">
        <v>2024</v>
      </c>
      <c r="N411" s="215" t="s">
        <v>333</v>
      </c>
      <c r="O411" s="215" t="s">
        <v>964</v>
      </c>
      <c r="P411" s="220" t="s">
        <v>946</v>
      </c>
      <c r="Q411" s="357">
        <v>0</v>
      </c>
      <c r="R411" s="357"/>
      <c r="S411" s="357">
        <v>0</v>
      </c>
      <c r="T411" s="357">
        <v>0</v>
      </c>
    </row>
    <row r="412" spans="12:20" x14ac:dyDescent="0.25">
      <c r="L412" s="215">
        <v>408</v>
      </c>
      <c r="M412" s="346">
        <v>2024</v>
      </c>
      <c r="N412" s="215" t="s">
        <v>333</v>
      </c>
      <c r="O412" s="215" t="s">
        <v>964</v>
      </c>
      <c r="P412" s="220" t="s">
        <v>947</v>
      </c>
      <c r="Q412" s="357">
        <v>0</v>
      </c>
      <c r="R412" s="357"/>
      <c r="S412" s="357">
        <v>0</v>
      </c>
      <c r="T412" s="357">
        <v>0</v>
      </c>
    </row>
    <row r="413" spans="12:20" x14ac:dyDescent="0.25">
      <c r="L413" s="215">
        <v>409</v>
      </c>
      <c r="M413" s="346">
        <v>2024</v>
      </c>
      <c r="N413" s="215" t="s">
        <v>333</v>
      </c>
      <c r="O413" s="215" t="s">
        <v>964</v>
      </c>
      <c r="P413" s="220" t="s">
        <v>849</v>
      </c>
      <c r="Q413" s="357">
        <v>0</v>
      </c>
      <c r="R413" s="357"/>
      <c r="S413" s="357">
        <v>0</v>
      </c>
      <c r="T413" s="357">
        <v>0</v>
      </c>
    </row>
    <row r="414" spans="12:20" x14ac:dyDescent="0.25">
      <c r="L414" s="215">
        <v>410</v>
      </c>
      <c r="M414" s="346">
        <v>2024</v>
      </c>
      <c r="N414" s="215" t="s">
        <v>333</v>
      </c>
      <c r="O414" s="215" t="s">
        <v>964</v>
      </c>
      <c r="P414" s="220" t="s">
        <v>948</v>
      </c>
      <c r="Q414" s="357">
        <v>0</v>
      </c>
      <c r="R414" s="357"/>
      <c r="S414" s="357">
        <v>0</v>
      </c>
      <c r="T414" s="357">
        <v>0</v>
      </c>
    </row>
    <row r="415" spans="12:20" x14ac:dyDescent="0.25">
      <c r="L415" s="215">
        <v>411</v>
      </c>
      <c r="M415" s="346">
        <v>2024</v>
      </c>
      <c r="N415" s="215" t="s">
        <v>333</v>
      </c>
      <c r="O415" s="215" t="s">
        <v>964</v>
      </c>
      <c r="P415" s="220" t="s">
        <v>949</v>
      </c>
      <c r="Q415" s="357">
        <v>0</v>
      </c>
      <c r="R415" s="357"/>
      <c r="S415" s="357">
        <v>0</v>
      </c>
      <c r="T415" s="357">
        <v>0</v>
      </c>
    </row>
    <row r="416" spans="12:20" x14ac:dyDescent="0.25">
      <c r="L416" s="215">
        <v>412</v>
      </c>
      <c r="M416" s="346">
        <v>2024</v>
      </c>
      <c r="N416" s="215" t="s">
        <v>333</v>
      </c>
      <c r="O416" s="215" t="s">
        <v>964</v>
      </c>
      <c r="P416" s="220" t="s">
        <v>950</v>
      </c>
      <c r="Q416" s="357">
        <v>0</v>
      </c>
      <c r="R416" s="357"/>
      <c r="S416" s="357">
        <v>0</v>
      </c>
      <c r="T416" s="357">
        <v>0</v>
      </c>
    </row>
    <row r="417" spans="12:20" x14ac:dyDescent="0.25">
      <c r="L417" s="215">
        <v>413</v>
      </c>
      <c r="M417" s="346">
        <v>2024</v>
      </c>
      <c r="N417" s="215" t="s">
        <v>333</v>
      </c>
      <c r="O417" s="215" t="s">
        <v>964</v>
      </c>
      <c r="P417" s="220" t="s">
        <v>951</v>
      </c>
      <c r="Q417" s="357">
        <v>0</v>
      </c>
      <c r="R417" s="357"/>
      <c r="S417" s="357">
        <v>0</v>
      </c>
      <c r="T417" s="357">
        <v>0</v>
      </c>
    </row>
    <row r="418" spans="12:20" x14ac:dyDescent="0.25">
      <c r="L418" s="215">
        <v>414</v>
      </c>
      <c r="M418" s="346">
        <v>2024</v>
      </c>
      <c r="N418" s="215" t="s">
        <v>333</v>
      </c>
      <c r="O418" s="215" t="s">
        <v>964</v>
      </c>
      <c r="P418" s="220" t="s">
        <v>952</v>
      </c>
      <c r="Q418" s="357">
        <v>0</v>
      </c>
      <c r="R418" s="357"/>
      <c r="S418" s="357">
        <v>0</v>
      </c>
      <c r="T418" s="357">
        <v>0</v>
      </c>
    </row>
    <row r="419" spans="12:20" x14ac:dyDescent="0.25">
      <c r="L419" s="215">
        <v>415</v>
      </c>
      <c r="M419" s="346">
        <v>2024</v>
      </c>
      <c r="N419" s="215" t="s">
        <v>333</v>
      </c>
      <c r="O419" s="215" t="s">
        <v>964</v>
      </c>
      <c r="P419" s="220" t="s">
        <v>953</v>
      </c>
      <c r="Q419" s="357">
        <v>0</v>
      </c>
      <c r="R419" s="357"/>
      <c r="S419" s="357">
        <v>0</v>
      </c>
      <c r="T419" s="357">
        <v>0</v>
      </c>
    </row>
    <row r="420" spans="12:20" x14ac:dyDescent="0.25">
      <c r="L420" s="215">
        <v>416</v>
      </c>
      <c r="M420" s="346">
        <v>2024</v>
      </c>
      <c r="N420" s="215" t="s">
        <v>333</v>
      </c>
      <c r="O420" s="215" t="s">
        <v>964</v>
      </c>
      <c r="P420" s="220" t="s">
        <v>954</v>
      </c>
      <c r="Q420" s="357">
        <v>0</v>
      </c>
      <c r="R420" s="357"/>
      <c r="S420" s="357">
        <v>0</v>
      </c>
      <c r="T420" s="357">
        <v>0</v>
      </c>
    </row>
    <row r="421" spans="12:20" x14ac:dyDescent="0.25">
      <c r="L421" s="215">
        <v>417</v>
      </c>
      <c r="M421" s="346">
        <v>2024</v>
      </c>
      <c r="N421" s="215" t="s">
        <v>333</v>
      </c>
      <c r="O421" s="215" t="s">
        <v>964</v>
      </c>
      <c r="P421" s="220" t="s">
        <v>955</v>
      </c>
      <c r="Q421" s="357">
        <v>0</v>
      </c>
      <c r="R421" s="357"/>
      <c r="S421" s="357">
        <v>0</v>
      </c>
      <c r="T421" s="357">
        <v>0</v>
      </c>
    </row>
    <row r="422" spans="12:20" x14ac:dyDescent="0.25">
      <c r="L422" s="215">
        <v>418</v>
      </c>
      <c r="M422" s="346">
        <v>2024</v>
      </c>
      <c r="N422" s="215" t="s">
        <v>333</v>
      </c>
      <c r="O422" s="215" t="s">
        <v>964</v>
      </c>
      <c r="P422" s="220" t="s">
        <v>956</v>
      </c>
      <c r="Q422" s="357">
        <v>0</v>
      </c>
      <c r="R422" s="357"/>
      <c r="S422" s="357">
        <v>0</v>
      </c>
      <c r="T422" s="357">
        <v>0</v>
      </c>
    </row>
    <row r="423" spans="12:20" x14ac:dyDescent="0.25">
      <c r="L423" s="215">
        <v>419</v>
      </c>
      <c r="M423" s="346">
        <v>2024</v>
      </c>
      <c r="N423" s="215" t="s">
        <v>333</v>
      </c>
      <c r="O423" s="215" t="s">
        <v>964</v>
      </c>
      <c r="P423" s="220" t="s">
        <v>957</v>
      </c>
      <c r="Q423" s="357">
        <v>0</v>
      </c>
      <c r="R423" s="357"/>
      <c r="S423" s="357">
        <v>0</v>
      </c>
      <c r="T423" s="357">
        <v>0</v>
      </c>
    </row>
    <row r="424" spans="12:20" x14ac:dyDescent="0.25">
      <c r="L424" s="215">
        <v>420</v>
      </c>
      <c r="M424" s="346">
        <v>2024</v>
      </c>
      <c r="N424" s="215" t="s">
        <v>333</v>
      </c>
      <c r="O424" s="215" t="s">
        <v>964</v>
      </c>
      <c r="P424" s="220" t="s">
        <v>958</v>
      </c>
      <c r="Q424" s="357">
        <v>0</v>
      </c>
      <c r="R424" s="357"/>
      <c r="S424" s="357">
        <v>0</v>
      </c>
      <c r="T424" s="357">
        <v>0</v>
      </c>
    </row>
    <row r="425" spans="12:20" x14ac:dyDescent="0.25">
      <c r="L425" s="215">
        <v>421</v>
      </c>
      <c r="M425" s="346">
        <v>2024</v>
      </c>
      <c r="N425" s="215" t="s">
        <v>333</v>
      </c>
      <c r="O425" s="215" t="s">
        <v>964</v>
      </c>
      <c r="P425" s="220" t="s">
        <v>959</v>
      </c>
      <c r="Q425" s="357">
        <v>0</v>
      </c>
      <c r="R425" s="357"/>
      <c r="S425" s="357">
        <v>0</v>
      </c>
      <c r="T425" s="357">
        <v>0</v>
      </c>
    </row>
    <row r="426" spans="12:20" x14ac:dyDescent="0.25">
      <c r="L426" s="215">
        <v>422</v>
      </c>
      <c r="M426" s="346">
        <v>2024</v>
      </c>
      <c r="N426" s="215" t="s">
        <v>333</v>
      </c>
      <c r="O426" s="215" t="s">
        <v>964</v>
      </c>
      <c r="P426" s="220" t="s">
        <v>960</v>
      </c>
      <c r="Q426" s="357">
        <v>0</v>
      </c>
      <c r="R426" s="357"/>
      <c r="S426" s="357">
        <v>0</v>
      </c>
      <c r="T426" s="357">
        <v>0</v>
      </c>
    </row>
    <row r="427" spans="12:20" x14ac:dyDescent="0.25">
      <c r="L427" s="215">
        <v>423</v>
      </c>
      <c r="M427" s="346">
        <v>2024</v>
      </c>
      <c r="N427" s="215" t="s">
        <v>333</v>
      </c>
      <c r="O427" s="215" t="s">
        <v>964</v>
      </c>
      <c r="P427" s="220" t="s">
        <v>961</v>
      </c>
      <c r="Q427" s="357">
        <v>0</v>
      </c>
      <c r="R427" s="357"/>
      <c r="S427" s="357">
        <v>0</v>
      </c>
      <c r="T427" s="357">
        <v>0</v>
      </c>
    </row>
    <row r="428" spans="12:20" x14ac:dyDescent="0.25">
      <c r="L428" s="215">
        <v>424</v>
      </c>
      <c r="M428" s="346">
        <v>2024</v>
      </c>
      <c r="N428" s="215" t="s">
        <v>333</v>
      </c>
      <c r="O428" s="215" t="s">
        <v>964</v>
      </c>
      <c r="P428" s="220" t="s">
        <v>962</v>
      </c>
      <c r="Q428" s="357">
        <v>0</v>
      </c>
      <c r="R428" s="357"/>
      <c r="S428" s="357">
        <v>0</v>
      </c>
      <c r="T428" s="357">
        <v>0</v>
      </c>
    </row>
    <row r="429" spans="12:20" x14ac:dyDescent="0.25">
      <c r="L429" s="215">
        <v>425</v>
      </c>
      <c r="M429" s="346">
        <v>2024</v>
      </c>
      <c r="N429" s="215" t="s">
        <v>333</v>
      </c>
      <c r="O429" s="215" t="s">
        <v>964</v>
      </c>
      <c r="P429" s="220" t="s">
        <v>963</v>
      </c>
      <c r="Q429" s="357">
        <v>0</v>
      </c>
      <c r="R429" s="357"/>
      <c r="S429" s="357">
        <v>0</v>
      </c>
      <c r="T429" s="357">
        <v>0</v>
      </c>
    </row>
    <row r="430" spans="12:20" x14ac:dyDescent="0.25">
      <c r="L430" s="215">
        <v>426</v>
      </c>
      <c r="M430" s="346">
        <v>2024</v>
      </c>
      <c r="N430" s="215" t="s">
        <v>333</v>
      </c>
      <c r="O430" s="215" t="s">
        <v>964</v>
      </c>
      <c r="P430" s="220" t="s">
        <v>862</v>
      </c>
      <c r="Q430" s="357">
        <v>0</v>
      </c>
      <c r="R430" s="357"/>
      <c r="S430" s="357">
        <v>0</v>
      </c>
      <c r="T430" s="357">
        <v>0</v>
      </c>
    </row>
    <row r="431" spans="12:20" x14ac:dyDescent="0.25">
      <c r="L431" s="215">
        <v>427</v>
      </c>
      <c r="M431" s="346">
        <v>2024</v>
      </c>
      <c r="N431" s="215" t="s">
        <v>333</v>
      </c>
      <c r="O431" s="215" t="s">
        <v>964</v>
      </c>
      <c r="P431" s="220" t="s">
        <v>860</v>
      </c>
      <c r="Q431" s="357">
        <v>0</v>
      </c>
      <c r="R431" s="357"/>
      <c r="S431" s="357">
        <v>0</v>
      </c>
      <c r="T431" s="357">
        <v>0</v>
      </c>
    </row>
  </sheetData>
  <mergeCells count="1">
    <mergeCell ref="L2:T2"/>
  </mergeCells>
  <dataValidations count="1">
    <dataValidation type="list" allowBlank="1" showInputMessage="1" showErrorMessage="1" sqref="D3">
      <formula1>"2023,2024,2025,2026,2027,2028,2029,2030"</formula1>
    </dataValidation>
  </dataValidations>
  <pageMargins left="0.7" right="0.7" top="0.75" bottom="0.75" header="0.3" footer="0.3"/>
  <pageSetup orientation="portrait" horizontalDpi="4294967293"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19"/>
  <sheetViews>
    <sheetView workbookViewId="0">
      <selection activeCell="J7" sqref="J7"/>
    </sheetView>
  </sheetViews>
  <sheetFormatPr defaultRowHeight="15" x14ac:dyDescent="0.25"/>
  <cols>
    <col min="2" max="2" width="5.140625" customWidth="1"/>
    <col min="3" max="4" width="18.28515625" customWidth="1"/>
    <col min="5" max="8" width="9.85546875" customWidth="1"/>
    <col min="9" max="9" width="12.140625" style="206" customWidth="1"/>
    <col min="10" max="10" width="25.140625" style="206" customWidth="1"/>
    <col min="11" max="11" width="32.7109375" customWidth="1"/>
  </cols>
  <sheetData>
    <row r="2" spans="2:11" x14ac:dyDescent="0.25">
      <c r="B2" s="732" t="s">
        <v>390</v>
      </c>
      <c r="C2" s="732"/>
      <c r="D2" s="732"/>
      <c r="E2" s="732"/>
      <c r="F2" s="732"/>
      <c r="G2" s="732"/>
      <c r="H2" s="732"/>
      <c r="I2" s="732"/>
      <c r="J2" s="732"/>
      <c r="K2" s="732"/>
    </row>
    <row r="3" spans="2:11" s="191" customFormat="1" x14ac:dyDescent="0.25">
      <c r="B3" s="311" t="s">
        <v>278</v>
      </c>
      <c r="C3" s="311" t="s">
        <v>331</v>
      </c>
      <c r="D3" s="311" t="s">
        <v>724</v>
      </c>
      <c r="E3" s="311" t="s">
        <v>718</v>
      </c>
      <c r="F3" s="311" t="s">
        <v>346</v>
      </c>
      <c r="G3" s="311" t="s">
        <v>719</v>
      </c>
      <c r="H3" s="311" t="s">
        <v>346</v>
      </c>
      <c r="I3" s="735" t="s">
        <v>725</v>
      </c>
      <c r="J3" s="735" t="s">
        <v>726</v>
      </c>
      <c r="K3" s="737" t="s">
        <v>389</v>
      </c>
    </row>
    <row r="4" spans="2:11" s="191" customFormat="1" x14ac:dyDescent="0.25">
      <c r="B4" s="733" t="s">
        <v>717</v>
      </c>
      <c r="C4" s="734"/>
      <c r="D4" s="312">
        <f>E4+G4</f>
        <v>149</v>
      </c>
      <c r="E4" s="311">
        <v>66</v>
      </c>
      <c r="F4" s="313">
        <f>E4/(E4+G4)</f>
        <v>0.44295302013422821</v>
      </c>
      <c r="G4" s="311">
        <v>83</v>
      </c>
      <c r="H4" s="313">
        <f>G4/(E4+G4)</f>
        <v>0.55704697986577179</v>
      </c>
      <c r="I4" s="736"/>
      <c r="J4" s="736"/>
      <c r="K4" s="738"/>
    </row>
    <row r="5" spans="2:11" ht="120" x14ac:dyDescent="0.25">
      <c r="B5" s="224">
        <v>1</v>
      </c>
      <c r="C5" s="315" t="s">
        <v>484</v>
      </c>
      <c r="D5" s="306">
        <f t="shared" ref="D5:D16" si="0">E5+G5</f>
        <v>149</v>
      </c>
      <c r="E5" s="216">
        <f>E4+I5</f>
        <v>73</v>
      </c>
      <c r="F5" s="310">
        <f t="shared" ref="F5:F16" si="1">E5/(E5+G5)</f>
        <v>0.48993288590604028</v>
      </c>
      <c r="G5" s="216">
        <f>G4-I5</f>
        <v>76</v>
      </c>
      <c r="H5" s="309">
        <f t="shared" ref="H5:H16" si="2">G5/(E5+G5)</f>
        <v>0.51006711409395977</v>
      </c>
      <c r="I5" s="216">
        <v>7</v>
      </c>
      <c r="J5" s="314" t="s">
        <v>727</v>
      </c>
      <c r="K5" s="307"/>
    </row>
    <row r="6" spans="2:11" ht="120" x14ac:dyDescent="0.25">
      <c r="B6" s="216">
        <v>2</v>
      </c>
      <c r="C6" s="315" t="s">
        <v>485</v>
      </c>
      <c r="D6" s="306">
        <f>E6+G6</f>
        <v>149</v>
      </c>
      <c r="E6" s="590">
        <f>E5+I6</f>
        <v>76</v>
      </c>
      <c r="F6" s="310">
        <f t="shared" si="1"/>
        <v>0.51006711409395977</v>
      </c>
      <c r="G6" s="590">
        <f>G5-I6</f>
        <v>73</v>
      </c>
      <c r="H6" s="309">
        <f t="shared" si="2"/>
        <v>0.48993288590604028</v>
      </c>
      <c r="I6" s="335">
        <v>3</v>
      </c>
      <c r="J6" s="314" t="s">
        <v>1598</v>
      </c>
      <c r="K6" s="314" t="s">
        <v>1595</v>
      </c>
    </row>
    <row r="7" spans="2:11" x14ac:dyDescent="0.25">
      <c r="B7" s="216"/>
      <c r="C7" s="315" t="s">
        <v>486</v>
      </c>
      <c r="D7" s="306">
        <f t="shared" si="0"/>
        <v>0</v>
      </c>
      <c r="E7" s="590"/>
      <c r="F7" s="310" t="e">
        <f t="shared" si="1"/>
        <v>#DIV/0!</v>
      </c>
      <c r="G7" s="590"/>
      <c r="H7" s="309" t="e">
        <f t="shared" si="2"/>
        <v>#DIV/0!</v>
      </c>
      <c r="I7" s="216"/>
      <c r="J7" s="307"/>
      <c r="K7" s="307"/>
    </row>
    <row r="8" spans="2:11" x14ac:dyDescent="0.25">
      <c r="B8" s="216"/>
      <c r="C8" s="315" t="s">
        <v>487</v>
      </c>
      <c r="D8" s="306">
        <f t="shared" si="0"/>
        <v>0</v>
      </c>
      <c r="E8" s="216"/>
      <c r="F8" s="310" t="e">
        <f t="shared" si="1"/>
        <v>#DIV/0!</v>
      </c>
      <c r="G8" s="216"/>
      <c r="H8" s="309" t="e">
        <f t="shared" si="2"/>
        <v>#DIV/0!</v>
      </c>
      <c r="I8" s="216"/>
      <c r="J8" s="307"/>
      <c r="K8" s="307"/>
    </row>
    <row r="9" spans="2:11" x14ac:dyDescent="0.25">
      <c r="B9" s="216"/>
      <c r="C9" s="315" t="s">
        <v>720</v>
      </c>
      <c r="D9" s="306">
        <f t="shared" si="0"/>
        <v>0</v>
      </c>
      <c r="E9" s="216"/>
      <c r="F9" s="310" t="e">
        <f t="shared" si="1"/>
        <v>#DIV/0!</v>
      </c>
      <c r="G9" s="216"/>
      <c r="H9" s="309" t="e">
        <f t="shared" si="2"/>
        <v>#DIV/0!</v>
      </c>
      <c r="I9" s="216"/>
      <c r="J9" s="307"/>
      <c r="K9" s="307"/>
    </row>
    <row r="10" spans="2:11" x14ac:dyDescent="0.25">
      <c r="B10" s="216"/>
      <c r="C10" s="315" t="s">
        <v>488</v>
      </c>
      <c r="D10" s="306">
        <f t="shared" si="0"/>
        <v>0</v>
      </c>
      <c r="E10" s="216"/>
      <c r="F10" s="310" t="e">
        <f t="shared" si="1"/>
        <v>#DIV/0!</v>
      </c>
      <c r="G10" s="216"/>
      <c r="H10" s="309" t="e">
        <f t="shared" si="2"/>
        <v>#DIV/0!</v>
      </c>
      <c r="I10" s="216"/>
      <c r="J10" s="307"/>
      <c r="K10" s="307"/>
    </row>
    <row r="11" spans="2:11" x14ac:dyDescent="0.25">
      <c r="B11" s="216"/>
      <c r="C11" s="315" t="s">
        <v>489</v>
      </c>
      <c r="D11" s="306">
        <f t="shared" si="0"/>
        <v>0</v>
      </c>
      <c r="E11" s="216"/>
      <c r="F11" s="310" t="e">
        <f t="shared" si="1"/>
        <v>#DIV/0!</v>
      </c>
      <c r="G11" s="216"/>
      <c r="H11" s="309" t="e">
        <f t="shared" si="2"/>
        <v>#DIV/0!</v>
      </c>
      <c r="I11" s="216"/>
      <c r="J11" s="307"/>
      <c r="K11" s="307"/>
    </row>
    <row r="12" spans="2:11" x14ac:dyDescent="0.25">
      <c r="B12" s="216"/>
      <c r="C12" s="315" t="s">
        <v>721</v>
      </c>
      <c r="D12" s="306">
        <f t="shared" si="0"/>
        <v>0</v>
      </c>
      <c r="E12" s="216"/>
      <c r="F12" s="310" t="e">
        <f t="shared" si="1"/>
        <v>#DIV/0!</v>
      </c>
      <c r="G12" s="216"/>
      <c r="H12" s="309" t="e">
        <f t="shared" si="2"/>
        <v>#DIV/0!</v>
      </c>
      <c r="I12" s="216"/>
      <c r="J12" s="307"/>
      <c r="K12" s="307"/>
    </row>
    <row r="13" spans="2:11" x14ac:dyDescent="0.25">
      <c r="B13" s="216"/>
      <c r="C13" s="315" t="s">
        <v>491</v>
      </c>
      <c r="D13" s="306">
        <f t="shared" si="0"/>
        <v>0</v>
      </c>
      <c r="E13" s="216"/>
      <c r="F13" s="310" t="e">
        <f t="shared" si="1"/>
        <v>#DIV/0!</v>
      </c>
      <c r="G13" s="216"/>
      <c r="H13" s="309" t="e">
        <f t="shared" si="2"/>
        <v>#DIV/0!</v>
      </c>
      <c r="I13" s="216"/>
      <c r="J13" s="307"/>
      <c r="K13" s="307"/>
    </row>
    <row r="14" spans="2:11" x14ac:dyDescent="0.25">
      <c r="B14" s="216"/>
      <c r="C14" s="315" t="s">
        <v>722</v>
      </c>
      <c r="D14" s="306">
        <f t="shared" si="0"/>
        <v>0</v>
      </c>
      <c r="E14" s="216"/>
      <c r="F14" s="310" t="e">
        <f t="shared" si="1"/>
        <v>#DIV/0!</v>
      </c>
      <c r="G14" s="216"/>
      <c r="H14" s="309" t="e">
        <f t="shared" si="2"/>
        <v>#DIV/0!</v>
      </c>
      <c r="I14" s="216"/>
      <c r="J14" s="307"/>
      <c r="K14" s="307"/>
    </row>
    <row r="15" spans="2:11" x14ac:dyDescent="0.25">
      <c r="B15" s="216"/>
      <c r="C15" s="315" t="s">
        <v>493</v>
      </c>
      <c r="D15" s="306">
        <f t="shared" si="0"/>
        <v>0</v>
      </c>
      <c r="E15" s="216"/>
      <c r="F15" s="310" t="e">
        <f t="shared" si="1"/>
        <v>#DIV/0!</v>
      </c>
      <c r="G15" s="216"/>
      <c r="H15" s="309" t="e">
        <f t="shared" si="2"/>
        <v>#DIV/0!</v>
      </c>
      <c r="I15" s="216"/>
      <c r="J15" s="307"/>
      <c r="K15" s="307"/>
    </row>
    <row r="16" spans="2:11" x14ac:dyDescent="0.25">
      <c r="B16" s="216"/>
      <c r="C16" s="315" t="s">
        <v>723</v>
      </c>
      <c r="D16" s="306">
        <f t="shared" si="0"/>
        <v>0</v>
      </c>
      <c r="E16" s="216"/>
      <c r="F16" s="310" t="e">
        <f t="shared" si="1"/>
        <v>#DIV/0!</v>
      </c>
      <c r="G16" s="216"/>
      <c r="H16" s="309" t="e">
        <f t="shared" si="2"/>
        <v>#DIV/0!</v>
      </c>
      <c r="I16" s="216"/>
      <c r="J16" s="307"/>
      <c r="K16" s="307"/>
    </row>
    <row r="17" spans="2:11" x14ac:dyDescent="0.25">
      <c r="B17" s="216"/>
      <c r="C17" s="315"/>
      <c r="D17" s="315"/>
      <c r="E17" s="307"/>
      <c r="F17" s="308"/>
      <c r="G17" s="307"/>
      <c r="H17" s="307"/>
      <c r="I17" s="307"/>
      <c r="J17" s="307"/>
      <c r="K17" s="307"/>
    </row>
    <row r="18" spans="2:11" x14ac:dyDescent="0.25">
      <c r="B18" s="216"/>
      <c r="C18" s="307"/>
      <c r="D18" s="307"/>
      <c r="E18" s="307"/>
      <c r="F18" s="307"/>
      <c r="G18" s="307"/>
      <c r="H18" s="307"/>
      <c r="I18" s="307"/>
      <c r="J18" s="307"/>
      <c r="K18" s="307"/>
    </row>
    <row r="19" spans="2:11" x14ac:dyDescent="0.25">
      <c r="B19" s="216"/>
      <c r="C19" s="307"/>
      <c r="D19" s="307"/>
      <c r="E19" s="307"/>
      <c r="F19" s="307"/>
      <c r="G19" s="307"/>
      <c r="H19" s="307"/>
      <c r="I19" s="307"/>
      <c r="J19" s="307"/>
      <c r="K19" s="307"/>
    </row>
  </sheetData>
  <mergeCells count="5">
    <mergeCell ref="B2:K2"/>
    <mergeCell ref="B4:C4"/>
    <mergeCell ref="I3:I4"/>
    <mergeCell ref="K3:K4"/>
    <mergeCell ref="J3:J4"/>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V27"/>
  <sheetViews>
    <sheetView workbookViewId="0">
      <selection activeCell="K7" sqref="K7"/>
    </sheetView>
  </sheetViews>
  <sheetFormatPr defaultRowHeight="15" x14ac:dyDescent="0.25"/>
  <cols>
    <col min="1" max="1" width="9.140625" style="205"/>
    <col min="2" max="2" width="3.42578125" style="593" customWidth="1"/>
    <col min="3" max="3" width="45.42578125" style="213" customWidth="1"/>
    <col min="4" max="4" width="13.140625" style="765" customWidth="1"/>
    <col min="5" max="5" width="12.140625" style="765" customWidth="1"/>
    <col min="6" max="6" width="12.5703125" style="593" customWidth="1"/>
    <col min="7" max="8" width="8.28515625" style="595" bestFit="1" customWidth="1"/>
    <col min="9" max="18" width="5.5703125" style="595" customWidth="1"/>
    <col min="19" max="19" width="11" style="595" customWidth="1"/>
    <col min="20" max="20" width="49" style="205" customWidth="1"/>
    <col min="21" max="21" width="9.140625" style="205"/>
    <col min="22" max="22" width="14.140625" style="205" bestFit="1" customWidth="1"/>
    <col min="23" max="16384" width="9.140625" style="205"/>
  </cols>
  <sheetData>
    <row r="1" spans="2:22" x14ac:dyDescent="0.25">
      <c r="V1" s="585"/>
    </row>
    <row r="2" spans="2:22" s="776" customFormat="1" ht="18.75" x14ac:dyDescent="0.25">
      <c r="B2" s="586" t="s">
        <v>391</v>
      </c>
      <c r="C2" s="775"/>
      <c r="D2" s="774" t="s">
        <v>1625</v>
      </c>
      <c r="E2" s="774"/>
      <c r="F2" s="774"/>
      <c r="G2" s="777">
        <f>IFERROR(AVERAGE(G4:G27),"-")</f>
        <v>4.7826086956521741E-2</v>
      </c>
      <c r="H2" s="777">
        <f>IFERROR(AVERAGE(H4:H27),"-")</f>
        <v>8.2608695652173922E-2</v>
      </c>
      <c r="I2" s="777" t="str">
        <f>IFERROR(AVERAGE(I4:I27),"-")</f>
        <v>-</v>
      </c>
      <c r="J2" s="777" t="str">
        <f>IFERROR(AVERAGE(J4:J27),"-")</f>
        <v>-</v>
      </c>
      <c r="K2" s="777" t="str">
        <f>IFERROR(AVERAGE(K4:K27),"-")</f>
        <v>-</v>
      </c>
      <c r="L2" s="777" t="str">
        <f>IFERROR(AVERAGE(L4:L27),"-")</f>
        <v>-</v>
      </c>
      <c r="M2" s="777" t="str">
        <f>IFERROR(AVERAGE(M4:M27),"-")</f>
        <v>-</v>
      </c>
      <c r="N2" s="777" t="str">
        <f>IFERROR(AVERAGE(N4:N27),"-")</f>
        <v>-</v>
      </c>
      <c r="O2" s="777" t="str">
        <f>IFERROR(AVERAGE(O4:O27),"-")</f>
        <v>-</v>
      </c>
      <c r="P2" s="777" t="str">
        <f>IFERROR(AVERAGE(P4:P27),"-")</f>
        <v>-</v>
      </c>
      <c r="Q2" s="777" t="str">
        <f>IFERROR(AVERAGE(Q4:Q27),"-")</f>
        <v>-</v>
      </c>
      <c r="R2" s="777" t="str">
        <f>IFERROR(AVERAGE(R4:R27),"-")</f>
        <v>-</v>
      </c>
      <c r="S2" s="780">
        <f>AVERAGE(S4:S27)</f>
        <v>7.9166666666666677E-2</v>
      </c>
      <c r="T2" s="773"/>
    </row>
    <row r="3" spans="2:22" s="594" customFormat="1" ht="30" x14ac:dyDescent="0.25">
      <c r="B3" s="554" t="s">
        <v>278</v>
      </c>
      <c r="C3" s="554" t="s">
        <v>392</v>
      </c>
      <c r="D3" s="767" t="s">
        <v>1603</v>
      </c>
      <c r="E3" s="767" t="s">
        <v>1602</v>
      </c>
      <c r="F3" s="554" t="s">
        <v>250</v>
      </c>
      <c r="G3" s="768" t="s">
        <v>484</v>
      </c>
      <c r="H3" s="768" t="s">
        <v>485</v>
      </c>
      <c r="I3" s="768" t="s">
        <v>486</v>
      </c>
      <c r="J3" s="768" t="s">
        <v>487</v>
      </c>
      <c r="K3" s="768" t="s">
        <v>336</v>
      </c>
      <c r="L3" s="768" t="s">
        <v>488</v>
      </c>
      <c r="M3" s="768" t="s">
        <v>489</v>
      </c>
      <c r="N3" s="768" t="s">
        <v>490</v>
      </c>
      <c r="O3" s="768" t="s">
        <v>491</v>
      </c>
      <c r="P3" s="768" t="s">
        <v>492</v>
      </c>
      <c r="Q3" s="768" t="s">
        <v>493</v>
      </c>
      <c r="R3" s="768" t="s">
        <v>494</v>
      </c>
      <c r="S3" s="768" t="s">
        <v>1622</v>
      </c>
      <c r="T3" s="554" t="s">
        <v>393</v>
      </c>
      <c r="U3" s="766"/>
      <c r="V3" s="594" t="s">
        <v>250</v>
      </c>
    </row>
    <row r="4" spans="2:22" x14ac:dyDescent="0.25">
      <c r="B4" s="397">
        <v>1</v>
      </c>
      <c r="C4" s="769" t="s">
        <v>1604</v>
      </c>
      <c r="D4" s="770">
        <v>45309</v>
      </c>
      <c r="E4" s="770">
        <v>45313</v>
      </c>
      <c r="F4" s="771" t="s">
        <v>1621</v>
      </c>
      <c r="G4" s="772">
        <v>1</v>
      </c>
      <c r="H4" s="772">
        <v>1</v>
      </c>
      <c r="I4" s="772"/>
      <c r="J4" s="772"/>
      <c r="K4" s="772"/>
      <c r="L4" s="772"/>
      <c r="M4" s="772"/>
      <c r="N4" s="772"/>
      <c r="O4" s="772"/>
      <c r="P4" s="772"/>
      <c r="Q4" s="772"/>
      <c r="R4" s="772"/>
      <c r="S4" s="772">
        <f>MAX(G4:R4)</f>
        <v>1</v>
      </c>
      <c r="T4" s="443" t="s">
        <v>716</v>
      </c>
      <c r="U4" s="587"/>
      <c r="V4" s="593" t="s">
        <v>1621</v>
      </c>
    </row>
    <row r="5" spans="2:22" ht="45" x14ac:dyDescent="0.25">
      <c r="B5" s="397">
        <v>2</v>
      </c>
      <c r="C5" s="769" t="s">
        <v>1615</v>
      </c>
      <c r="D5" s="770">
        <v>45313</v>
      </c>
      <c r="E5" s="770"/>
      <c r="F5" s="771" t="s">
        <v>1623</v>
      </c>
      <c r="G5" s="772">
        <v>0.1</v>
      </c>
      <c r="H5" s="772">
        <v>0.8</v>
      </c>
      <c r="I5" s="772"/>
      <c r="J5" s="772"/>
      <c r="K5" s="772"/>
      <c r="L5" s="772"/>
      <c r="M5" s="772"/>
      <c r="N5" s="772"/>
      <c r="O5" s="772"/>
      <c r="P5" s="772"/>
      <c r="Q5" s="772"/>
      <c r="R5" s="772"/>
      <c r="S5" s="772">
        <f t="shared" ref="S5:S27" si="0">MAX(G5:R5)</f>
        <v>0.8</v>
      </c>
      <c r="T5" s="769" t="s">
        <v>1590</v>
      </c>
      <c r="U5" s="587"/>
      <c r="V5" s="593" t="s">
        <v>1623</v>
      </c>
    </row>
    <row r="6" spans="2:22" x14ac:dyDescent="0.25">
      <c r="B6" s="397">
        <v>3</v>
      </c>
      <c r="C6" s="769" t="s">
        <v>1605</v>
      </c>
      <c r="D6" s="770"/>
      <c r="E6" s="770"/>
      <c r="F6" s="771" t="s">
        <v>1623</v>
      </c>
      <c r="G6" s="772">
        <v>0</v>
      </c>
      <c r="H6" s="772">
        <v>0</v>
      </c>
      <c r="I6" s="772"/>
      <c r="J6" s="772"/>
      <c r="K6" s="772"/>
      <c r="L6" s="772"/>
      <c r="M6" s="772"/>
      <c r="N6" s="772"/>
      <c r="O6" s="772"/>
      <c r="P6" s="772"/>
      <c r="Q6" s="772"/>
      <c r="R6" s="772"/>
      <c r="S6" s="772">
        <f t="shared" si="0"/>
        <v>0</v>
      </c>
      <c r="T6" s="443"/>
      <c r="U6" s="587"/>
      <c r="V6" s="593" t="s">
        <v>1624</v>
      </c>
    </row>
    <row r="7" spans="2:22" ht="30" x14ac:dyDescent="0.25">
      <c r="B7" s="397">
        <v>4</v>
      </c>
      <c r="C7" s="769" t="s">
        <v>1616</v>
      </c>
      <c r="D7" s="770"/>
      <c r="E7" s="770"/>
      <c r="F7" s="771" t="s">
        <v>1623</v>
      </c>
      <c r="G7" s="772">
        <v>0</v>
      </c>
      <c r="H7" s="772">
        <v>0</v>
      </c>
      <c r="I7" s="772"/>
      <c r="J7" s="772"/>
      <c r="K7" s="772"/>
      <c r="L7" s="772"/>
      <c r="M7" s="772"/>
      <c r="N7" s="772"/>
      <c r="O7" s="772"/>
      <c r="P7" s="772"/>
      <c r="Q7" s="772"/>
      <c r="R7" s="772"/>
      <c r="S7" s="772">
        <f t="shared" si="0"/>
        <v>0</v>
      </c>
      <c r="T7" s="443"/>
      <c r="U7" s="587"/>
    </row>
    <row r="8" spans="2:22" x14ac:dyDescent="0.25">
      <c r="B8" s="397">
        <v>5</v>
      </c>
      <c r="C8" s="769" t="s">
        <v>1606</v>
      </c>
      <c r="D8" s="770"/>
      <c r="E8" s="770"/>
      <c r="F8" s="771" t="s">
        <v>1623</v>
      </c>
      <c r="G8" s="772">
        <v>0</v>
      </c>
      <c r="H8" s="772">
        <v>0</v>
      </c>
      <c r="I8" s="772"/>
      <c r="J8" s="772"/>
      <c r="K8" s="772"/>
      <c r="L8" s="772"/>
      <c r="M8" s="772"/>
      <c r="N8" s="772"/>
      <c r="O8" s="772"/>
      <c r="P8" s="772"/>
      <c r="Q8" s="772"/>
      <c r="R8" s="772"/>
      <c r="S8" s="772">
        <f t="shared" si="0"/>
        <v>0</v>
      </c>
      <c r="T8" s="443"/>
    </row>
    <row r="9" spans="2:22" ht="30" x14ac:dyDescent="0.25">
      <c r="B9" s="397">
        <v>6</v>
      </c>
      <c r="C9" s="769" t="s">
        <v>1607</v>
      </c>
      <c r="D9" s="770"/>
      <c r="E9" s="770"/>
      <c r="F9" s="771" t="s">
        <v>1623</v>
      </c>
      <c r="G9" s="772">
        <v>0</v>
      </c>
      <c r="H9" s="772">
        <v>0</v>
      </c>
      <c r="I9" s="772"/>
      <c r="J9" s="772"/>
      <c r="K9" s="772"/>
      <c r="L9" s="772"/>
      <c r="M9" s="772"/>
      <c r="N9" s="772"/>
      <c r="O9" s="772"/>
      <c r="P9" s="772"/>
      <c r="Q9" s="772"/>
      <c r="R9" s="772"/>
      <c r="S9" s="772">
        <f t="shared" si="0"/>
        <v>0</v>
      </c>
      <c r="T9" s="769"/>
    </row>
    <row r="10" spans="2:22" x14ac:dyDescent="0.25">
      <c r="B10" s="397">
        <v>7</v>
      </c>
      <c r="C10" s="769" t="s">
        <v>1618</v>
      </c>
      <c r="D10" s="770"/>
      <c r="E10" s="770"/>
      <c r="F10" s="771" t="s">
        <v>1623</v>
      </c>
      <c r="G10" s="772">
        <v>0</v>
      </c>
      <c r="H10" s="772">
        <v>0</v>
      </c>
      <c r="I10" s="772"/>
      <c r="J10" s="772"/>
      <c r="K10" s="772"/>
      <c r="L10" s="772"/>
      <c r="M10" s="772"/>
      <c r="N10" s="772"/>
      <c r="O10" s="772"/>
      <c r="P10" s="772"/>
      <c r="Q10" s="772"/>
      <c r="R10" s="772"/>
      <c r="S10" s="772">
        <f t="shared" si="0"/>
        <v>0</v>
      </c>
      <c r="T10" s="769"/>
    </row>
    <row r="11" spans="2:22" ht="30" x14ac:dyDescent="0.25">
      <c r="B11" s="397">
        <v>8</v>
      </c>
      <c r="C11" s="769" t="s">
        <v>1608</v>
      </c>
      <c r="D11" s="770">
        <v>45345</v>
      </c>
      <c r="E11" s="770"/>
      <c r="F11" s="771" t="s">
        <v>1623</v>
      </c>
      <c r="G11" s="772">
        <v>0</v>
      </c>
      <c r="H11" s="772">
        <v>0.1</v>
      </c>
      <c r="I11" s="772"/>
      <c r="J11" s="772"/>
      <c r="K11" s="772"/>
      <c r="L11" s="772"/>
      <c r="M11" s="772"/>
      <c r="N11" s="772"/>
      <c r="O11" s="772"/>
      <c r="P11" s="772"/>
      <c r="Q11" s="772"/>
      <c r="R11" s="772"/>
      <c r="S11" s="772">
        <f t="shared" si="0"/>
        <v>0.1</v>
      </c>
      <c r="T11" s="778" t="s">
        <v>1626</v>
      </c>
    </row>
    <row r="12" spans="2:22" x14ac:dyDescent="0.25">
      <c r="B12" s="397">
        <v>9</v>
      </c>
      <c r="C12" s="769" t="s">
        <v>1609</v>
      </c>
      <c r="D12" s="770"/>
      <c r="E12" s="770"/>
      <c r="F12" s="771" t="s">
        <v>1623</v>
      </c>
      <c r="G12" s="772">
        <v>0</v>
      </c>
      <c r="H12" s="772">
        <v>0</v>
      </c>
      <c r="I12" s="772"/>
      <c r="J12" s="772"/>
      <c r="K12" s="772"/>
      <c r="L12" s="772"/>
      <c r="M12" s="772"/>
      <c r="N12" s="772"/>
      <c r="O12" s="772"/>
      <c r="P12" s="772"/>
      <c r="Q12" s="772"/>
      <c r="R12" s="772"/>
      <c r="S12" s="772">
        <f t="shared" si="0"/>
        <v>0</v>
      </c>
      <c r="T12" s="443"/>
    </row>
    <row r="13" spans="2:22" ht="30" x14ac:dyDescent="0.25">
      <c r="B13" s="397">
        <v>10</v>
      </c>
      <c r="C13" s="769" t="s">
        <v>1627</v>
      </c>
      <c r="D13" s="770"/>
      <c r="E13" s="770"/>
      <c r="F13" s="771" t="s">
        <v>1623</v>
      </c>
      <c r="G13" s="772">
        <v>0</v>
      </c>
      <c r="H13" s="772">
        <v>0</v>
      </c>
      <c r="I13" s="772"/>
      <c r="J13" s="772"/>
      <c r="K13" s="772"/>
      <c r="L13" s="772"/>
      <c r="M13" s="772"/>
      <c r="N13" s="772"/>
      <c r="O13" s="772"/>
      <c r="P13" s="772"/>
      <c r="Q13" s="772"/>
      <c r="R13" s="772"/>
      <c r="S13" s="772">
        <f t="shared" si="0"/>
        <v>0</v>
      </c>
      <c r="T13" s="443"/>
    </row>
    <row r="14" spans="2:22" ht="30" x14ac:dyDescent="0.25">
      <c r="B14" s="397">
        <v>11</v>
      </c>
      <c r="C14" s="769" t="s">
        <v>1628</v>
      </c>
      <c r="D14" s="770"/>
      <c r="E14" s="770"/>
      <c r="F14" s="771" t="s">
        <v>1623</v>
      </c>
      <c r="G14" s="772">
        <v>0</v>
      </c>
      <c r="H14" s="772">
        <v>0</v>
      </c>
      <c r="I14" s="772"/>
      <c r="J14" s="772"/>
      <c r="K14" s="772"/>
      <c r="L14" s="772"/>
      <c r="M14" s="772"/>
      <c r="N14" s="772"/>
      <c r="O14" s="772"/>
      <c r="P14" s="772"/>
      <c r="Q14" s="772"/>
      <c r="R14" s="772"/>
      <c r="S14" s="772">
        <f t="shared" si="0"/>
        <v>0</v>
      </c>
      <c r="T14" s="443"/>
    </row>
    <row r="15" spans="2:22" ht="30" x14ac:dyDescent="0.25">
      <c r="B15" s="397">
        <v>12</v>
      </c>
      <c r="C15" s="769" t="s">
        <v>1629</v>
      </c>
      <c r="D15" s="770"/>
      <c r="E15" s="770"/>
      <c r="F15" s="771" t="s">
        <v>1623</v>
      </c>
      <c r="G15" s="772">
        <v>0</v>
      </c>
      <c r="H15" s="772">
        <v>0</v>
      </c>
      <c r="I15" s="772"/>
      <c r="J15" s="772"/>
      <c r="K15" s="772"/>
      <c r="L15" s="772"/>
      <c r="M15" s="772"/>
      <c r="N15" s="772"/>
      <c r="O15" s="772"/>
      <c r="P15" s="772"/>
      <c r="Q15" s="772"/>
      <c r="R15" s="772"/>
      <c r="S15" s="772">
        <f t="shared" si="0"/>
        <v>0</v>
      </c>
      <c r="T15" s="443"/>
    </row>
    <row r="16" spans="2:22" x14ac:dyDescent="0.25">
      <c r="B16" s="397">
        <v>13</v>
      </c>
      <c r="C16" s="769" t="s">
        <v>1617</v>
      </c>
      <c r="D16" s="770"/>
      <c r="E16" s="770"/>
      <c r="F16" s="771" t="s">
        <v>1623</v>
      </c>
      <c r="G16" s="772">
        <v>0</v>
      </c>
      <c r="H16" s="772">
        <v>0</v>
      </c>
      <c r="I16" s="772"/>
      <c r="J16" s="772"/>
      <c r="K16" s="772"/>
      <c r="L16" s="772"/>
      <c r="M16" s="772"/>
      <c r="N16" s="772"/>
      <c r="O16" s="772"/>
      <c r="P16" s="772"/>
      <c r="Q16" s="772"/>
      <c r="R16" s="772"/>
      <c r="S16" s="772">
        <f t="shared" si="0"/>
        <v>0</v>
      </c>
      <c r="T16" s="443"/>
    </row>
    <row r="17" spans="2:20" x14ac:dyDescent="0.25">
      <c r="B17" s="397">
        <v>14</v>
      </c>
      <c r="C17" s="769" t="s">
        <v>1610</v>
      </c>
      <c r="D17" s="770"/>
      <c r="E17" s="770"/>
      <c r="F17" s="771" t="s">
        <v>1623</v>
      </c>
      <c r="G17" s="772">
        <v>0</v>
      </c>
      <c r="H17" s="772">
        <v>0</v>
      </c>
      <c r="I17" s="772"/>
      <c r="J17" s="772"/>
      <c r="K17" s="772"/>
      <c r="L17" s="772"/>
      <c r="M17" s="772"/>
      <c r="N17" s="772"/>
      <c r="O17" s="772"/>
      <c r="P17" s="772"/>
      <c r="Q17" s="772"/>
      <c r="R17" s="772"/>
      <c r="S17" s="772">
        <f t="shared" si="0"/>
        <v>0</v>
      </c>
      <c r="T17" s="443"/>
    </row>
    <row r="18" spans="2:20" ht="30" x14ac:dyDescent="0.25">
      <c r="B18" s="397">
        <v>15</v>
      </c>
      <c r="C18" s="769" t="s">
        <v>1611</v>
      </c>
      <c r="D18" s="770"/>
      <c r="E18" s="770"/>
      <c r="F18" s="771" t="s">
        <v>1623</v>
      </c>
      <c r="G18" s="772">
        <v>0</v>
      </c>
      <c r="H18" s="772">
        <v>0</v>
      </c>
      <c r="I18" s="772"/>
      <c r="J18" s="772"/>
      <c r="K18" s="772"/>
      <c r="L18" s="772"/>
      <c r="M18" s="772"/>
      <c r="N18" s="772"/>
      <c r="O18" s="772"/>
      <c r="P18" s="772"/>
      <c r="Q18" s="772"/>
      <c r="R18" s="772"/>
      <c r="S18" s="772">
        <f t="shared" si="0"/>
        <v>0</v>
      </c>
      <c r="T18" s="443"/>
    </row>
    <row r="19" spans="2:20" ht="30" x14ac:dyDescent="0.25">
      <c r="B19" s="397">
        <v>16</v>
      </c>
      <c r="C19" s="769" t="s">
        <v>1619</v>
      </c>
      <c r="D19" s="770"/>
      <c r="E19" s="770"/>
      <c r="F19" s="771" t="s">
        <v>1623</v>
      </c>
      <c r="G19" s="772">
        <v>0</v>
      </c>
      <c r="H19" s="772">
        <v>0</v>
      </c>
      <c r="I19" s="772"/>
      <c r="J19" s="772"/>
      <c r="K19" s="772"/>
      <c r="L19" s="772"/>
      <c r="M19" s="772"/>
      <c r="N19" s="772"/>
      <c r="O19" s="772"/>
      <c r="P19" s="772"/>
      <c r="Q19" s="772"/>
      <c r="R19" s="772"/>
      <c r="S19" s="772">
        <f t="shared" si="0"/>
        <v>0</v>
      </c>
      <c r="T19" s="443"/>
    </row>
    <row r="20" spans="2:20" ht="30" x14ac:dyDescent="0.25">
      <c r="B20" s="397">
        <v>17</v>
      </c>
      <c r="C20" s="769" t="s">
        <v>1620</v>
      </c>
      <c r="D20" s="770"/>
      <c r="E20" s="770"/>
      <c r="F20" s="771" t="s">
        <v>1623</v>
      </c>
      <c r="G20" s="772">
        <v>0</v>
      </c>
      <c r="H20" s="772">
        <v>0</v>
      </c>
      <c r="I20" s="772"/>
      <c r="J20" s="772"/>
      <c r="K20" s="772"/>
      <c r="L20" s="772"/>
      <c r="M20" s="772"/>
      <c r="N20" s="772"/>
      <c r="O20" s="772"/>
      <c r="P20" s="772"/>
      <c r="Q20" s="772"/>
      <c r="R20" s="772"/>
      <c r="S20" s="772">
        <f t="shared" si="0"/>
        <v>0</v>
      </c>
      <c r="T20" s="443"/>
    </row>
    <row r="21" spans="2:20" x14ac:dyDescent="0.25">
      <c r="B21" s="397">
        <v>18</v>
      </c>
      <c r="C21" s="769" t="s">
        <v>1612</v>
      </c>
      <c r="D21" s="770"/>
      <c r="E21" s="770"/>
      <c r="F21" s="771" t="s">
        <v>1623</v>
      </c>
      <c r="G21" s="772">
        <v>0</v>
      </c>
      <c r="H21" s="772">
        <v>0</v>
      </c>
      <c r="I21" s="772"/>
      <c r="J21" s="772"/>
      <c r="K21" s="772"/>
      <c r="L21" s="772"/>
      <c r="M21" s="772"/>
      <c r="N21" s="772"/>
      <c r="O21" s="772"/>
      <c r="P21" s="772"/>
      <c r="Q21" s="772"/>
      <c r="R21" s="772"/>
      <c r="S21" s="772">
        <f t="shared" si="0"/>
        <v>0</v>
      </c>
      <c r="T21" s="443"/>
    </row>
    <row r="22" spans="2:20" x14ac:dyDescent="0.25">
      <c r="B22" s="397">
        <v>19</v>
      </c>
      <c r="C22" s="769" t="s">
        <v>1613</v>
      </c>
      <c r="D22" s="770"/>
      <c r="E22" s="770"/>
      <c r="F22" s="771" t="s">
        <v>1623</v>
      </c>
      <c r="G22" s="772">
        <v>0</v>
      </c>
      <c r="H22" s="772">
        <v>0</v>
      </c>
      <c r="I22" s="772"/>
      <c r="J22" s="772"/>
      <c r="K22" s="772"/>
      <c r="L22" s="772"/>
      <c r="M22" s="772"/>
      <c r="N22" s="772"/>
      <c r="O22" s="772"/>
      <c r="P22" s="772"/>
      <c r="Q22" s="772"/>
      <c r="R22" s="772"/>
      <c r="S22" s="772">
        <f t="shared" si="0"/>
        <v>0</v>
      </c>
      <c r="T22" s="443"/>
    </row>
    <row r="23" spans="2:20" x14ac:dyDescent="0.25">
      <c r="B23" s="397">
        <v>20</v>
      </c>
      <c r="C23" s="769" t="s">
        <v>1614</v>
      </c>
      <c r="D23" s="770"/>
      <c r="E23" s="770"/>
      <c r="F23" s="771" t="s">
        <v>1623</v>
      </c>
      <c r="G23" s="772">
        <v>0</v>
      </c>
      <c r="H23" s="772">
        <v>0</v>
      </c>
      <c r="I23" s="772"/>
      <c r="J23" s="772"/>
      <c r="K23" s="772"/>
      <c r="L23" s="772"/>
      <c r="M23" s="772"/>
      <c r="N23" s="772"/>
      <c r="O23" s="772"/>
      <c r="P23" s="772"/>
      <c r="Q23" s="772"/>
      <c r="R23" s="772"/>
      <c r="S23" s="772">
        <f t="shared" si="0"/>
        <v>0</v>
      </c>
      <c r="T23" s="443"/>
    </row>
    <row r="24" spans="2:20" ht="30" x14ac:dyDescent="0.25">
      <c r="B24" s="397">
        <v>21</v>
      </c>
      <c r="C24" s="769" t="s">
        <v>1599</v>
      </c>
      <c r="D24" s="770"/>
      <c r="E24" s="770"/>
      <c r="F24" s="771" t="s">
        <v>1623</v>
      </c>
      <c r="G24" s="772">
        <v>0</v>
      </c>
      <c r="H24" s="772">
        <v>0</v>
      </c>
      <c r="I24" s="772"/>
      <c r="J24" s="772"/>
      <c r="K24" s="772"/>
      <c r="L24" s="772"/>
      <c r="M24" s="772"/>
      <c r="N24" s="772"/>
      <c r="O24" s="772"/>
      <c r="P24" s="772"/>
      <c r="Q24" s="772"/>
      <c r="R24" s="772"/>
      <c r="S24" s="772">
        <f t="shared" si="0"/>
        <v>0</v>
      </c>
      <c r="T24" s="443"/>
    </row>
    <row r="25" spans="2:20" ht="30" x14ac:dyDescent="0.25">
      <c r="B25" s="397">
        <v>22</v>
      </c>
      <c r="C25" s="769" t="s">
        <v>1600</v>
      </c>
      <c r="D25" s="770"/>
      <c r="E25" s="770"/>
      <c r="F25" s="771" t="s">
        <v>1623</v>
      </c>
      <c r="G25" s="772">
        <v>0</v>
      </c>
      <c r="H25" s="772">
        <v>0</v>
      </c>
      <c r="I25" s="772"/>
      <c r="J25" s="772"/>
      <c r="K25" s="772"/>
      <c r="L25" s="772"/>
      <c r="M25" s="772"/>
      <c r="N25" s="772"/>
      <c r="O25" s="772"/>
      <c r="P25" s="772"/>
      <c r="Q25" s="772"/>
      <c r="R25" s="772"/>
      <c r="S25" s="772">
        <f t="shared" si="0"/>
        <v>0</v>
      </c>
      <c r="T25" s="443"/>
    </row>
    <row r="26" spans="2:20" x14ac:dyDescent="0.25">
      <c r="B26" s="397">
        <v>23</v>
      </c>
      <c r="C26" s="769" t="s">
        <v>1601</v>
      </c>
      <c r="D26" s="770"/>
      <c r="E26" s="770"/>
      <c r="F26" s="771" t="s">
        <v>1623</v>
      </c>
      <c r="G26" s="772">
        <v>0</v>
      </c>
      <c r="H26" s="772">
        <v>0</v>
      </c>
      <c r="I26" s="772"/>
      <c r="J26" s="772"/>
      <c r="K26" s="772"/>
      <c r="L26" s="772"/>
      <c r="M26" s="772"/>
      <c r="N26" s="772"/>
      <c r="O26" s="772"/>
      <c r="P26" s="772"/>
      <c r="Q26" s="772"/>
      <c r="R26" s="772"/>
      <c r="S26" s="772">
        <f t="shared" si="0"/>
        <v>0</v>
      </c>
      <c r="T26" s="443"/>
    </row>
    <row r="27" spans="2:20" x14ac:dyDescent="0.25">
      <c r="B27" s="397"/>
      <c r="C27" s="769"/>
      <c r="D27" s="770"/>
      <c r="E27" s="770"/>
      <c r="F27" s="771"/>
      <c r="G27" s="772"/>
      <c r="H27" s="772"/>
      <c r="I27" s="772"/>
      <c r="J27" s="772"/>
      <c r="K27" s="772"/>
      <c r="L27" s="772"/>
      <c r="M27" s="772"/>
      <c r="N27" s="772"/>
      <c r="O27" s="772"/>
      <c r="P27" s="772"/>
      <c r="Q27" s="772"/>
      <c r="R27" s="772"/>
      <c r="S27" s="772">
        <f t="shared" si="0"/>
        <v>0</v>
      </c>
      <c r="T27" s="443"/>
    </row>
  </sheetData>
  <mergeCells count="1">
    <mergeCell ref="D2:F2"/>
  </mergeCells>
  <conditionalFormatting sqref="F1 F3:F1048576">
    <cfRule type="cellIs" dxfId="27" priority="1" operator="equal">
      <formula>"Tidak Selesai"</formula>
    </cfRule>
    <cfRule type="cellIs" dxfId="26" priority="2" operator="equal">
      <formula>"Progress"</formula>
    </cfRule>
    <cfRule type="cellIs" dxfId="25" priority="3" operator="equal">
      <formula>"Selesai"</formula>
    </cfRule>
  </conditionalFormatting>
  <dataValidations count="1">
    <dataValidation type="list" allowBlank="1" showInputMessage="1" showErrorMessage="1" sqref="F4:F27">
      <formula1>$V$4:$V$6</formula1>
    </dataValidation>
  </dataValidations>
  <pageMargins left="0.7" right="0.7" top="0.75" bottom="0.75" header="0.3" footer="0.3"/>
  <pageSetup orientation="portrait" horizontalDpi="4294967293"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14"/>
  <sheetViews>
    <sheetView workbookViewId="0">
      <pane ySplit="3" topLeftCell="A10" activePane="bottomLeft" state="frozen"/>
      <selection pane="bottomLeft" activeCell="J6" sqref="J6"/>
    </sheetView>
  </sheetViews>
  <sheetFormatPr defaultColWidth="9.140625" defaultRowHeight="15" x14ac:dyDescent="0.25"/>
  <cols>
    <col min="1" max="1" width="9.140625" style="205"/>
    <col min="2" max="2" width="5.140625" style="205" customWidth="1"/>
    <col min="3" max="3" width="12.140625" style="191" customWidth="1"/>
    <col min="4" max="4" width="31.140625" style="213" customWidth="1"/>
    <col min="5" max="5" width="22" style="226" bestFit="1" customWidth="1"/>
    <col min="6" max="6" width="21" style="226" customWidth="1"/>
    <col min="7" max="7" width="9.140625" style="191"/>
    <col min="8" max="8" width="49.7109375" style="213" customWidth="1"/>
    <col min="9" max="16384" width="9.140625" style="205"/>
  </cols>
  <sheetData>
    <row r="2" spans="2:8" x14ac:dyDescent="0.25">
      <c r="B2" s="205" t="s">
        <v>394</v>
      </c>
    </row>
    <row r="3" spans="2:8" s="191" customFormat="1" x14ac:dyDescent="0.25">
      <c r="B3" s="216" t="s">
        <v>278</v>
      </c>
      <c r="C3" s="216" t="s">
        <v>331</v>
      </c>
      <c r="D3" s="219" t="s">
        <v>395</v>
      </c>
      <c r="E3" s="228" t="s">
        <v>396</v>
      </c>
      <c r="F3" s="228" t="s">
        <v>404</v>
      </c>
      <c r="G3" s="216" t="s">
        <v>379</v>
      </c>
      <c r="H3" s="219" t="s">
        <v>380</v>
      </c>
    </row>
    <row r="4" spans="2:8" ht="30" x14ac:dyDescent="0.25">
      <c r="B4" s="215">
        <v>1</v>
      </c>
      <c r="C4" s="216" t="s">
        <v>332</v>
      </c>
      <c r="D4" s="220" t="s">
        <v>399</v>
      </c>
      <c r="E4" s="228">
        <v>45306</v>
      </c>
      <c r="F4" s="228">
        <v>45306</v>
      </c>
      <c r="G4" s="216" t="s">
        <v>398</v>
      </c>
      <c r="H4" s="220" t="s">
        <v>400</v>
      </c>
    </row>
    <row r="5" spans="2:8" ht="30" x14ac:dyDescent="0.25">
      <c r="B5" s="215">
        <v>2</v>
      </c>
      <c r="C5" s="216" t="s">
        <v>332</v>
      </c>
      <c r="D5" s="220" t="s">
        <v>402</v>
      </c>
      <c r="E5" s="228">
        <v>45308</v>
      </c>
      <c r="F5" s="228">
        <v>45310</v>
      </c>
      <c r="G5" s="216" t="s">
        <v>398</v>
      </c>
      <c r="H5" s="220" t="s">
        <v>401</v>
      </c>
    </row>
    <row r="6" spans="2:8" ht="45" x14ac:dyDescent="0.25">
      <c r="B6" s="215">
        <v>3</v>
      </c>
      <c r="C6" s="216" t="s">
        <v>332</v>
      </c>
      <c r="D6" s="220" t="s">
        <v>397</v>
      </c>
      <c r="E6" s="228">
        <v>45314</v>
      </c>
      <c r="F6" s="228">
        <v>45314</v>
      </c>
      <c r="G6" s="216" t="s">
        <v>398</v>
      </c>
      <c r="H6" s="220" t="s">
        <v>403</v>
      </c>
    </row>
    <row r="7" spans="2:8" ht="30" x14ac:dyDescent="0.25">
      <c r="B7" s="215">
        <v>4</v>
      </c>
      <c r="C7" s="216" t="s">
        <v>332</v>
      </c>
      <c r="D7" s="220" t="s">
        <v>405</v>
      </c>
      <c r="E7" s="228">
        <v>45315</v>
      </c>
      <c r="F7" s="228">
        <v>45315</v>
      </c>
      <c r="G7" s="216" t="s">
        <v>398</v>
      </c>
      <c r="H7" s="220" t="s">
        <v>406</v>
      </c>
    </row>
    <row r="8" spans="2:8" ht="30" x14ac:dyDescent="0.25">
      <c r="B8" s="215">
        <v>5</v>
      </c>
      <c r="C8" s="216" t="s">
        <v>332</v>
      </c>
      <c r="D8" s="220" t="s">
        <v>407</v>
      </c>
      <c r="E8" s="228">
        <v>45320</v>
      </c>
      <c r="F8" s="228">
        <v>45320</v>
      </c>
      <c r="G8" s="216" t="s">
        <v>398</v>
      </c>
      <c r="H8" s="220" t="s">
        <v>408</v>
      </c>
    </row>
    <row r="9" spans="2:8" ht="30" x14ac:dyDescent="0.25">
      <c r="B9" s="215">
        <v>6</v>
      </c>
      <c r="C9" s="216" t="s">
        <v>332</v>
      </c>
      <c r="D9" s="220" t="s">
        <v>409</v>
      </c>
      <c r="E9" s="228">
        <v>45315</v>
      </c>
      <c r="F9" s="228">
        <v>45320</v>
      </c>
      <c r="G9" s="216" t="s">
        <v>398</v>
      </c>
      <c r="H9" s="220" t="s">
        <v>410</v>
      </c>
    </row>
    <row r="10" spans="2:8" ht="45" x14ac:dyDescent="0.25">
      <c r="B10" s="215">
        <v>7</v>
      </c>
      <c r="C10" s="216" t="s">
        <v>332</v>
      </c>
      <c r="D10" s="220" t="s">
        <v>412</v>
      </c>
      <c r="E10" s="228">
        <v>45316</v>
      </c>
      <c r="F10" s="228">
        <v>45321</v>
      </c>
      <c r="G10" s="216" t="s">
        <v>398</v>
      </c>
      <c r="H10" s="220" t="s">
        <v>411</v>
      </c>
    </row>
    <row r="11" spans="2:8" ht="30" x14ac:dyDescent="0.25">
      <c r="B11" s="215">
        <v>8</v>
      </c>
      <c r="C11" s="216" t="s">
        <v>332</v>
      </c>
      <c r="D11" s="220" t="s">
        <v>413</v>
      </c>
      <c r="E11" s="228">
        <v>45322</v>
      </c>
      <c r="F11" s="228">
        <v>45322</v>
      </c>
      <c r="G11" s="216" t="s">
        <v>398</v>
      </c>
      <c r="H11" s="220" t="s">
        <v>414</v>
      </c>
    </row>
    <row r="12" spans="2:8" x14ac:dyDescent="0.25">
      <c r="B12" s="221"/>
      <c r="C12" s="217"/>
      <c r="D12" s="222"/>
      <c r="E12" s="230"/>
      <c r="F12" s="230"/>
      <c r="G12" s="217"/>
      <c r="H12" s="222"/>
    </row>
    <row r="13" spans="2:8" ht="30" x14ac:dyDescent="0.25">
      <c r="B13" s="215">
        <v>1</v>
      </c>
      <c r="C13" s="216" t="s">
        <v>333</v>
      </c>
      <c r="D13" s="220" t="s">
        <v>417</v>
      </c>
      <c r="E13" s="228">
        <v>45323</v>
      </c>
      <c r="F13" s="228" t="s">
        <v>415</v>
      </c>
      <c r="G13" s="216" t="s">
        <v>398</v>
      </c>
      <c r="H13" s="220" t="s">
        <v>416</v>
      </c>
    </row>
    <row r="14" spans="2:8" x14ac:dyDescent="0.25">
      <c r="B14" s="215"/>
      <c r="C14" s="216"/>
      <c r="D14" s="220"/>
      <c r="E14" s="228"/>
      <c r="F14" s="228"/>
      <c r="G14" s="216"/>
      <c r="H14" s="220"/>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W119"/>
  <sheetViews>
    <sheetView zoomScale="60" zoomScaleNormal="60" workbookViewId="0">
      <pane ySplit="4" topLeftCell="A74" activePane="bottomLeft" state="frozen"/>
      <selection pane="bottomLeft" activeCell="H6" sqref="H6"/>
    </sheetView>
  </sheetViews>
  <sheetFormatPr defaultRowHeight="15" x14ac:dyDescent="0.25"/>
  <cols>
    <col min="1" max="1" width="9.140625" style="205"/>
    <col min="2" max="2" width="4.140625" style="205" customWidth="1"/>
    <col min="3" max="3" width="12" style="205" customWidth="1"/>
    <col min="4" max="4" width="9.5703125" style="347" bestFit="1" customWidth="1"/>
    <col min="5" max="5" width="14" style="347" customWidth="1"/>
    <col min="6" max="6" width="9.5703125" style="347" customWidth="1"/>
    <col min="7" max="7" width="11.42578125" style="347" customWidth="1"/>
    <col min="8" max="8" width="9.140625" style="453"/>
    <col min="9" max="9" width="3" style="205" customWidth="1"/>
    <col min="10" max="10" width="9.140625" style="345"/>
    <col min="11" max="11" width="14.5703125" style="347" customWidth="1"/>
    <col min="12" max="12" width="9.140625" style="347"/>
    <col min="13" max="13" width="10.42578125" style="347" bestFit="1" customWidth="1"/>
    <col min="14" max="14" width="9.140625" style="451" customWidth="1"/>
    <col min="15" max="15" width="9.140625" style="205"/>
    <col min="16" max="16" width="10.5703125" style="205" bestFit="1" customWidth="1"/>
    <col min="17" max="17" width="9.42578125" style="345" customWidth="1"/>
    <col min="18" max="18" width="10.5703125" style="205" customWidth="1"/>
    <col min="19" max="19" width="10.140625" style="205" customWidth="1"/>
    <col min="20" max="20" width="15.140625" style="205" customWidth="1"/>
    <col min="21" max="21" width="11.7109375" style="205" customWidth="1"/>
    <col min="22" max="22" width="8" style="205" customWidth="1"/>
    <col min="23" max="23" width="25" style="205" customWidth="1"/>
    <col min="24" max="24" width="20.5703125" style="205" customWidth="1"/>
    <col min="25" max="25" width="74.28515625" style="205" customWidth="1"/>
    <col min="26" max="26" width="22.42578125" style="205" customWidth="1"/>
    <col min="27" max="27" width="9.7109375" style="205" customWidth="1"/>
    <col min="28" max="28" width="6" style="205" customWidth="1"/>
    <col min="29" max="29" width="8.140625" style="205" customWidth="1"/>
    <col min="30" max="30" width="8.42578125" style="205" customWidth="1"/>
    <col min="31" max="31" width="8.85546875" style="205" customWidth="1"/>
    <col min="32" max="32" width="11" style="205" customWidth="1"/>
    <col min="33" max="33" width="8.140625" style="205" customWidth="1"/>
    <col min="34" max="34" width="8.42578125" style="205" customWidth="1"/>
    <col min="35" max="35" width="8.85546875" style="205" customWidth="1"/>
    <col min="36" max="36" width="11" style="205" customWidth="1"/>
    <col min="37" max="37" width="8.140625" style="205" customWidth="1"/>
    <col min="38" max="38" width="8.42578125" style="205" customWidth="1"/>
    <col min="39" max="39" width="8.85546875" style="205" customWidth="1"/>
    <col min="40" max="40" width="11" style="205" customWidth="1"/>
    <col min="41" max="41" width="8.140625" style="205" customWidth="1"/>
    <col min="42" max="42" width="8.42578125" style="205" customWidth="1"/>
    <col min="43" max="43" width="8.85546875" style="205" customWidth="1"/>
    <col min="44" max="44" width="11" style="205" customWidth="1"/>
    <col min="45" max="45" width="9.28515625" style="205" customWidth="1"/>
    <col min="46" max="46" width="9.85546875" style="205" bestFit="1" customWidth="1"/>
    <col min="47" max="47" width="10.28515625" style="205" bestFit="1" customWidth="1"/>
    <col min="48" max="48" width="10.28515625" style="205" customWidth="1"/>
    <col min="49" max="49" width="16.140625" style="205" bestFit="1" customWidth="1"/>
    <col min="50" max="16384" width="9.140625" style="205"/>
  </cols>
  <sheetData>
    <row r="2" spans="2:49" x14ac:dyDescent="0.25">
      <c r="B2" s="205" t="s">
        <v>1131</v>
      </c>
      <c r="P2" s="205" t="s">
        <v>1341</v>
      </c>
    </row>
    <row r="3" spans="2:49" ht="15.75" thickBot="1" x14ac:dyDescent="0.3">
      <c r="B3" s="205" t="s">
        <v>967</v>
      </c>
      <c r="D3" s="213">
        <v>2024</v>
      </c>
      <c r="E3" s="213"/>
      <c r="F3" s="213"/>
      <c r="G3" s="213"/>
    </row>
    <row r="4" spans="2:49" s="390" customFormat="1" ht="30" x14ac:dyDescent="0.25">
      <c r="B4" s="389" t="s">
        <v>278</v>
      </c>
      <c r="C4" s="389" t="s">
        <v>331</v>
      </c>
      <c r="D4" s="392" t="s">
        <v>1126</v>
      </c>
      <c r="E4" s="389" t="s">
        <v>1128</v>
      </c>
      <c r="F4" s="389" t="s">
        <v>1129</v>
      </c>
      <c r="G4" s="392" t="s">
        <v>1006</v>
      </c>
      <c r="H4" s="452" t="s">
        <v>1132</v>
      </c>
      <c r="J4" s="392" t="s">
        <v>1134</v>
      </c>
      <c r="K4" s="389" t="s">
        <v>1128</v>
      </c>
      <c r="L4" s="389" t="s">
        <v>1129</v>
      </c>
      <c r="M4" s="392" t="s">
        <v>1006</v>
      </c>
      <c r="N4" s="452" t="s">
        <v>1133</v>
      </c>
      <c r="P4" s="412" t="s">
        <v>977</v>
      </c>
      <c r="Q4" s="412" t="s">
        <v>1125</v>
      </c>
      <c r="R4" s="412" t="s">
        <v>1124</v>
      </c>
      <c r="S4" s="412" t="s">
        <v>1127</v>
      </c>
      <c r="T4" s="412" t="s">
        <v>978</v>
      </c>
      <c r="U4" s="412" t="s">
        <v>979</v>
      </c>
      <c r="V4" s="412" t="s">
        <v>980</v>
      </c>
      <c r="W4" s="412" t="s">
        <v>981</v>
      </c>
      <c r="X4" s="412" t="s">
        <v>982</v>
      </c>
      <c r="Y4" s="412" t="s">
        <v>983</v>
      </c>
      <c r="Z4" s="412" t="s">
        <v>984</v>
      </c>
      <c r="AA4" s="412" t="s">
        <v>985</v>
      </c>
      <c r="AB4" s="413" t="s">
        <v>986</v>
      </c>
      <c r="AC4" s="414" t="s">
        <v>987</v>
      </c>
      <c r="AD4" s="415" t="s">
        <v>988</v>
      </c>
      <c r="AE4" s="415" t="s">
        <v>989</v>
      </c>
      <c r="AF4" s="416" t="s">
        <v>990</v>
      </c>
      <c r="AG4" s="417" t="s">
        <v>991</v>
      </c>
      <c r="AH4" s="418" t="s">
        <v>992</v>
      </c>
      <c r="AI4" s="418" t="s">
        <v>993</v>
      </c>
      <c r="AJ4" s="419" t="s">
        <v>994</v>
      </c>
      <c r="AK4" s="414" t="s">
        <v>995</v>
      </c>
      <c r="AL4" s="415" t="s">
        <v>996</v>
      </c>
      <c r="AM4" s="415" t="s">
        <v>997</v>
      </c>
      <c r="AN4" s="416" t="s">
        <v>998</v>
      </c>
      <c r="AO4" s="417" t="s">
        <v>999</v>
      </c>
      <c r="AP4" s="418" t="s">
        <v>1000</v>
      </c>
      <c r="AQ4" s="418" t="s">
        <v>1001</v>
      </c>
      <c r="AR4" s="419" t="s">
        <v>1002</v>
      </c>
      <c r="AS4" s="420" t="s">
        <v>1003</v>
      </c>
      <c r="AT4" s="421" t="s">
        <v>1004</v>
      </c>
      <c r="AU4" s="421" t="s">
        <v>1005</v>
      </c>
      <c r="AV4" s="422" t="s">
        <v>1006</v>
      </c>
      <c r="AW4" s="423" t="s">
        <v>1007</v>
      </c>
    </row>
    <row r="5" spans="2:49" ht="45" customHeight="1" x14ac:dyDescent="0.25">
      <c r="B5" s="215">
        <v>1</v>
      </c>
      <c r="C5" s="215" t="s">
        <v>332</v>
      </c>
      <c r="D5" s="320">
        <f>SUMIFS(AS5:$AS$1000000,Q5:$Q$1000000,$D$4,R5:$R$1000000,C5,S5:$S$1000000,$D$3)</f>
        <v>27.2</v>
      </c>
      <c r="E5" s="320">
        <f>IFERROR(SUMIFS(AT5:$AT$1000000,R5:$R$1000000,C5,S5:$S$1000000,$D$3)/COUNTIFS(R5:$R$1000000,C5,S5:$S$1000000,$D$3), "HK tidak tersedia pada tahun terpilih")</f>
        <v>21</v>
      </c>
      <c r="F5" s="320">
        <f>SUMIFS(AU5:$AU$1000000,Q5:$Q$1000000,$D$4,R5:$R$1000000,C5,S5:$S$1000000,$D$3)</f>
        <v>464</v>
      </c>
      <c r="G5" s="320">
        <f>IFERROR(E5*F5,"HK tidak tersedia")</f>
        <v>9744</v>
      </c>
      <c r="H5" s="322">
        <f>IFERROR(D5/G5,"-")</f>
        <v>2.791461412151067E-3</v>
      </c>
      <c r="J5" s="391">
        <f>SUMIFS(AS5:$AS$1000000,Q5:$Q$1000000,$J$4,R5:$R$1000000,C5,S5:$S$1000000,$D$3)</f>
        <v>43.583333333333329</v>
      </c>
      <c r="K5" s="320">
        <f>IFERROR(SUMIFS(AT5:$AT$1000000,R5:$R$1000000,C5,S5:$S$1000000,$D$3)/COUNTIFS(R5:$R$1000000,C5,S5:$S$1000000,$D$3), "HK tidak tersedia pada tahun terpilih")</f>
        <v>21</v>
      </c>
      <c r="L5" s="320">
        <f>SUMIFS(AU5:$AU$1000000,Q5:$Q$1000000,$J$4,R5:$R$1000000,C5,S5:$S$1000000,$D$3)</f>
        <v>688</v>
      </c>
      <c r="M5" s="320">
        <f>IFERROR(K5*L5,"HK tidak tersedia")</f>
        <v>14448</v>
      </c>
      <c r="N5" s="322">
        <f>IFERROR(J5/M5,"-")</f>
        <v>3.0165651531930599E-3</v>
      </c>
      <c r="P5" s="406" t="s">
        <v>1008</v>
      </c>
      <c r="Q5" s="406" t="s">
        <v>1126</v>
      </c>
      <c r="R5" s="406" t="s">
        <v>332</v>
      </c>
      <c r="S5" s="406">
        <f>YEAR(T5)</f>
        <v>2024</v>
      </c>
      <c r="T5" s="398">
        <v>45293</v>
      </c>
      <c r="U5" s="398">
        <v>45293</v>
      </c>
      <c r="V5" s="399" t="s">
        <v>1009</v>
      </c>
      <c r="W5" s="424" t="s">
        <v>1010</v>
      </c>
      <c r="X5" s="425" t="s">
        <v>1011</v>
      </c>
      <c r="Y5" s="426" t="s">
        <v>1012</v>
      </c>
      <c r="Z5" s="427" t="s">
        <v>1013</v>
      </c>
      <c r="AA5" s="428">
        <v>2</v>
      </c>
      <c r="AB5" s="428" t="s">
        <v>1014</v>
      </c>
      <c r="AC5" s="429">
        <v>3</v>
      </c>
      <c r="AD5" s="430">
        <v>4</v>
      </c>
      <c r="AE5" s="430">
        <v>8</v>
      </c>
      <c r="AF5" s="431">
        <f>IFERROR(AC5/(AD5*AE5),0)</f>
        <v>9.375E-2</v>
      </c>
      <c r="AG5" s="432">
        <v>0</v>
      </c>
      <c r="AH5" s="432">
        <v>4</v>
      </c>
      <c r="AI5" s="432"/>
      <c r="AJ5" s="433">
        <f t="shared" ref="AJ5:AJ68" si="0">IFERROR(AG5/(AH5*AI5),0)</f>
        <v>0</v>
      </c>
      <c r="AK5" s="430">
        <v>0</v>
      </c>
      <c r="AL5" s="430">
        <v>5</v>
      </c>
      <c r="AM5" s="430"/>
      <c r="AN5" s="431">
        <f t="shared" ref="AN5:AN68" si="1">IFERROR(AK5/(AL5*AM5),0)</f>
        <v>0</v>
      </c>
      <c r="AO5" s="432">
        <v>0</v>
      </c>
      <c r="AP5" s="432">
        <v>8</v>
      </c>
      <c r="AQ5" s="432"/>
      <c r="AR5" s="433">
        <f t="shared" ref="AR5:AR68" si="2">IFERROR(AO5/(AP5*AQ5),0)</f>
        <v>0</v>
      </c>
      <c r="AS5" s="434">
        <f>SUM(AC5,AG5,AK5,AO5,)</f>
        <v>3</v>
      </c>
      <c r="AT5" s="435">
        <f>SUM(AD5,AH5,AL5,AP5)</f>
        <v>21</v>
      </c>
      <c r="AU5" s="435">
        <f>SUM(AE5,AI5,AM5,AQ5)</f>
        <v>8</v>
      </c>
      <c r="AV5" s="435">
        <f>AT5*AU5</f>
        <v>168</v>
      </c>
      <c r="AW5" s="436">
        <f>AS5/(AT5*AU5)</f>
        <v>1.7857142857142856E-2</v>
      </c>
    </row>
    <row r="6" spans="2:49" ht="45" customHeight="1" x14ac:dyDescent="0.25">
      <c r="B6" s="215">
        <v>2</v>
      </c>
      <c r="C6" s="215" t="s">
        <v>333</v>
      </c>
      <c r="D6" s="320">
        <f>SUMIFS(AS5:$AS$1000000,Q5:$Q$1000000,$D$4,R5:$R$1000000,C6,S5:$S$1000000,$D$3)</f>
        <v>11.833333333333332</v>
      </c>
      <c r="E6" s="320">
        <f>IFERROR(SUMIFS(AT5:$AT$1000000,R5:$R$1000000,C6,S5:$S$1000000,$D$3)/COUNTIFS(R5:$R$1000000,C6,S5:$S$1000000,$D$3), "HK tidak tersedia pada tahun terpilih")</f>
        <v>17</v>
      </c>
      <c r="F6" s="320">
        <f>SUMIFS(AU5:$AU$1000000,Q5:$Q$1000000,$D$4,R5:$R$1000000,C6,S5:$S$1000000,$D$3)</f>
        <v>232</v>
      </c>
      <c r="G6" s="320">
        <f>IFERROR(E6*F6,"HK tidak tersedia")</f>
        <v>3944</v>
      </c>
      <c r="H6" s="322">
        <f>IFERROR(D6/G6,"-")</f>
        <v>3.0003380662609867E-3</v>
      </c>
      <c r="J6" s="391">
        <f>SUMIFS(AS5:$AS$1000000,Q5:$Q$1000000,$J$4,R5:$R$1000000,C6,S5:$S$1000000,$D$3)</f>
        <v>30.166666666666668</v>
      </c>
      <c r="K6" s="320">
        <f>IFERROR(SUMIFS(AT5:$AT$1000000,R5:$R$1000000,C6,S5:$S$1000000,$D$3)/COUNTIFS(R5:$R$1000000,C6,S5:$S$1000000,$D$3), "HK tidak tersedia pada tahun terpilih")</f>
        <v>17</v>
      </c>
      <c r="L6" s="320">
        <f>SUMIFS(AU5:$AU$1000000,Q5:$Q$1000000,$J$4,R5:$R$1000000,C6,S5:$S$1000000,$D$3)</f>
        <v>296</v>
      </c>
      <c r="M6" s="320">
        <f>IFERROR(K6*L6,"HK tidak tersedia")</f>
        <v>5032</v>
      </c>
      <c r="N6" s="322">
        <f>IFERROR(J6/M6,"-")</f>
        <v>5.9949655537890837E-3</v>
      </c>
      <c r="P6" s="368" t="s">
        <v>1008</v>
      </c>
      <c r="Q6" s="368" t="s">
        <v>1126</v>
      </c>
      <c r="R6" s="368" t="s">
        <v>332</v>
      </c>
      <c r="S6" s="361">
        <f t="shared" ref="S6:S69" si="3">YEAR(T6)</f>
        <v>2024</v>
      </c>
      <c r="T6" s="362">
        <v>45293</v>
      </c>
      <c r="U6" s="362">
        <v>45293</v>
      </c>
      <c r="V6" s="372" t="s">
        <v>1015</v>
      </c>
      <c r="W6" s="373" t="s">
        <v>1016</v>
      </c>
      <c r="X6" s="374" t="s">
        <v>1017</v>
      </c>
      <c r="Y6" s="366" t="s">
        <v>1018</v>
      </c>
      <c r="Z6" s="367" t="s">
        <v>330</v>
      </c>
      <c r="AA6" s="368" t="s">
        <v>330</v>
      </c>
      <c r="AB6" s="368" t="s">
        <v>330</v>
      </c>
      <c r="AC6" s="437">
        <v>1</v>
      </c>
      <c r="AD6" s="369">
        <v>4</v>
      </c>
      <c r="AE6" s="369">
        <v>8</v>
      </c>
      <c r="AF6" s="438">
        <f t="shared" ref="AF6:AF69" si="4">IFERROR(AC6/(AD6*AE6),0)</f>
        <v>3.125E-2</v>
      </c>
      <c r="AG6" s="370">
        <v>0</v>
      </c>
      <c r="AH6" s="370">
        <v>4</v>
      </c>
      <c r="AI6" s="370"/>
      <c r="AJ6" s="439">
        <f t="shared" si="0"/>
        <v>0</v>
      </c>
      <c r="AK6" s="369">
        <v>0</v>
      </c>
      <c r="AL6" s="369">
        <v>5</v>
      </c>
      <c r="AM6" s="369"/>
      <c r="AN6" s="438">
        <f t="shared" si="1"/>
        <v>0</v>
      </c>
      <c r="AO6" s="370">
        <v>0</v>
      </c>
      <c r="AP6" s="370">
        <v>8</v>
      </c>
      <c r="AQ6" s="370"/>
      <c r="AR6" s="439">
        <f t="shared" si="2"/>
        <v>0</v>
      </c>
      <c r="AS6" s="440">
        <f t="shared" ref="AS6:AS41" si="5">SUM(AC6,AG6,AK6,AO6,)</f>
        <v>1</v>
      </c>
      <c r="AT6" s="371">
        <f t="shared" ref="AT6:AT41" si="6">SUM(AD6,AH6,AL6,AP6)</f>
        <v>21</v>
      </c>
      <c r="AU6" s="371">
        <f t="shared" ref="AU6:AU69" si="7">SUM(AE6,AI6,AM6,AQ6)</f>
        <v>8</v>
      </c>
      <c r="AV6" s="371">
        <f t="shared" ref="AV6:AV41" si="8">AT6*AU6</f>
        <v>168</v>
      </c>
      <c r="AW6" s="441">
        <f t="shared" ref="AW6:AW41" si="9">AS6/(AT6*AU6)</f>
        <v>5.9523809523809521E-3</v>
      </c>
    </row>
    <row r="7" spans="2:49" ht="45" customHeight="1" x14ac:dyDescent="0.25">
      <c r="B7" s="215">
        <v>3</v>
      </c>
      <c r="C7" s="215" t="s">
        <v>334</v>
      </c>
      <c r="D7" s="320">
        <f>SUMIFS(AS5:$AS$1000000,Q5:$Q$1000000,$D$4,R5:$R$1000000,C7,S5:$S$1000000,$D$3)</f>
        <v>0</v>
      </c>
      <c r="E7" s="320" t="str">
        <f>IFERROR(SUMIFS(AT5:$AT$1000000,R5:$R$1000000,C7,S5:$S$1000000,$D$3)/COUNTIFS(R5:$R$1000000,C7,S5:$S$1000000,$D$3), "HK tidak tersedia pada tahun terpilih")</f>
        <v>HK tidak tersedia pada tahun terpilih</v>
      </c>
      <c r="F7" s="320">
        <f>SUMIFS(AU5:$AU$1000000,Q5:$Q$1000000,$D$4,R5:$R$1000000,C7,S5:$S$1000000,$D$3)</f>
        <v>0</v>
      </c>
      <c r="G7" s="320" t="str">
        <f t="shared" ref="G7:G16" si="10">IFERROR(E7*F7,"HK tidak tersedia")</f>
        <v>HK tidak tersedia</v>
      </c>
      <c r="H7" s="452" t="str">
        <f t="shared" ref="H7:H16" si="11">IFERROR(D7/G7,"-")</f>
        <v>-</v>
      </c>
      <c r="J7" s="391">
        <f>SUMIFS(AS5:$AS$1000000,Q5:$Q$1000000,$J$4,R5:$R$1000000,C7,S5:$S$1000000,$D$3)</f>
        <v>0</v>
      </c>
      <c r="K7" s="320" t="str">
        <f>IFERROR(SUMIFS(AT5:$AT$1000000,R5:$R$1000000,C7,S5:$S$1000000,$D$3)/COUNTIFS(R5:$R$1000000,C7,S5:$S$1000000,$D$3), "HK tidak tersedia pada tahun terpilih")</f>
        <v>HK tidak tersedia pada tahun terpilih</v>
      </c>
      <c r="L7" s="320">
        <f>SUMIFS(AU5:$AU$1000000,Q5:$Q$1000000,$J$4,R5:$R$1000000,C7,S5:$S$1000000,$D$3)</f>
        <v>0</v>
      </c>
      <c r="M7" s="320" t="str">
        <f t="shared" ref="M7:M16" si="12">IFERROR(K7*L7,"HK tidak tersedia")</f>
        <v>HK tidak tersedia</v>
      </c>
      <c r="N7" s="452" t="str">
        <f t="shared" ref="N7:N16" si="13">IFERROR(J7/M7,"-")</f>
        <v>-</v>
      </c>
      <c r="P7" s="368" t="s">
        <v>1008</v>
      </c>
      <c r="Q7" s="368" t="s">
        <v>1126</v>
      </c>
      <c r="R7" s="368" t="s">
        <v>332</v>
      </c>
      <c r="S7" s="361">
        <f t="shared" si="3"/>
        <v>2024</v>
      </c>
      <c r="T7" s="362">
        <v>45293</v>
      </c>
      <c r="U7" s="362">
        <v>45293</v>
      </c>
      <c r="V7" s="375" t="s">
        <v>1019</v>
      </c>
      <c r="W7" s="364" t="s">
        <v>1020</v>
      </c>
      <c r="X7" s="365" t="s">
        <v>1021</v>
      </c>
      <c r="Y7" s="381" t="s">
        <v>1022</v>
      </c>
      <c r="Z7" s="367" t="s">
        <v>330</v>
      </c>
      <c r="AA7" s="368" t="s">
        <v>330</v>
      </c>
      <c r="AB7" s="368" t="s">
        <v>330</v>
      </c>
      <c r="AC7" s="437">
        <v>2.5</v>
      </c>
      <c r="AD7" s="369">
        <v>4</v>
      </c>
      <c r="AE7" s="369">
        <v>16</v>
      </c>
      <c r="AF7" s="438">
        <f t="shared" si="4"/>
        <v>3.90625E-2</v>
      </c>
      <c r="AG7" s="370">
        <v>0</v>
      </c>
      <c r="AH7" s="370">
        <v>4</v>
      </c>
      <c r="AI7" s="370"/>
      <c r="AJ7" s="439">
        <f t="shared" si="0"/>
        <v>0</v>
      </c>
      <c r="AK7" s="369">
        <v>0</v>
      </c>
      <c r="AL7" s="369">
        <v>5</v>
      </c>
      <c r="AM7" s="369"/>
      <c r="AN7" s="438">
        <f t="shared" si="1"/>
        <v>0</v>
      </c>
      <c r="AO7" s="370">
        <v>0</v>
      </c>
      <c r="AP7" s="370">
        <v>8</v>
      </c>
      <c r="AQ7" s="370"/>
      <c r="AR7" s="439">
        <f t="shared" si="2"/>
        <v>0</v>
      </c>
      <c r="AS7" s="440">
        <f t="shared" si="5"/>
        <v>2.5</v>
      </c>
      <c r="AT7" s="371">
        <f t="shared" si="6"/>
        <v>21</v>
      </c>
      <c r="AU7" s="371">
        <f t="shared" si="7"/>
        <v>16</v>
      </c>
      <c r="AV7" s="371">
        <f t="shared" si="8"/>
        <v>336</v>
      </c>
      <c r="AW7" s="441">
        <f t="shared" si="9"/>
        <v>7.4404761904761901E-3</v>
      </c>
    </row>
    <row r="8" spans="2:49" ht="45" customHeight="1" x14ac:dyDescent="0.25">
      <c r="B8" s="215">
        <v>4</v>
      </c>
      <c r="C8" s="215" t="s">
        <v>335</v>
      </c>
      <c r="D8" s="320">
        <f>SUMIFS(AS5:$AS$1000000,Q5:$Q$1000000,$D$4,R5:$R$1000000,C8,S5:$S$1000000,$D$3)</f>
        <v>0</v>
      </c>
      <c r="E8" s="320" t="str">
        <f>IFERROR(SUMIFS(AT5:$AT$1000000,R5:$R$1000000,C8,S5:$S$1000000,$D$3)/COUNTIFS(R5:$R$1000000,C8,S5:$S$1000000,$D$3), "HK tidak tersedia pada tahun terpilih")</f>
        <v>HK tidak tersedia pada tahun terpilih</v>
      </c>
      <c r="F8" s="320">
        <f>SUMIFS(AU5:$AU$1000000,Q5:$Q$1000000,$D$4,R5:$R$1000000,C8,S5:$S$1000000,$D$3)</f>
        <v>0</v>
      </c>
      <c r="G8" s="320" t="str">
        <f t="shared" si="10"/>
        <v>HK tidak tersedia</v>
      </c>
      <c r="H8" s="452" t="str">
        <f t="shared" si="11"/>
        <v>-</v>
      </c>
      <c r="J8" s="391">
        <f>SUMIFS(AS5:$AS$1000000,Q5:$Q$1000000,$J$4,R5:$R$1000000,C8,S5:$S$1000000,$D$3)</f>
        <v>0</v>
      </c>
      <c r="K8" s="320" t="str">
        <f>IFERROR(SUMIFS(AT5:$AT$1000000,R5:$R$1000000,C8,S5:$S$1000000,$D$3)/COUNTIFS(R5:$R$1000000,C8,S5:$S$1000000,$D$3), "HK tidak tersedia pada tahun terpilih")</f>
        <v>HK tidak tersedia pada tahun terpilih</v>
      </c>
      <c r="L8" s="320">
        <f>SUMIFS(AU5:$AU$1000000,Q5:$Q$1000000,$J$4,R5:$R$1000000,C8,S5:$S$1000000,$D$3)</f>
        <v>0</v>
      </c>
      <c r="M8" s="320" t="str">
        <f t="shared" si="12"/>
        <v>HK tidak tersedia</v>
      </c>
      <c r="N8" s="452" t="str">
        <f t="shared" si="13"/>
        <v>-</v>
      </c>
      <c r="P8" s="368" t="s">
        <v>1008</v>
      </c>
      <c r="Q8" s="368" t="s">
        <v>1126</v>
      </c>
      <c r="R8" s="368" t="s">
        <v>332</v>
      </c>
      <c r="S8" s="361">
        <f t="shared" si="3"/>
        <v>2024</v>
      </c>
      <c r="T8" s="362">
        <v>45293</v>
      </c>
      <c r="U8" s="362">
        <v>45293</v>
      </c>
      <c r="V8" s="363" t="s">
        <v>1023</v>
      </c>
      <c r="W8" s="364" t="s">
        <v>1024</v>
      </c>
      <c r="X8" s="365" t="s">
        <v>1011</v>
      </c>
      <c r="Y8" s="366" t="s">
        <v>1025</v>
      </c>
      <c r="Z8" s="367" t="s">
        <v>330</v>
      </c>
      <c r="AA8" s="368" t="s">
        <v>330</v>
      </c>
      <c r="AB8" s="368" t="s">
        <v>330</v>
      </c>
      <c r="AC8" s="437">
        <v>0.5</v>
      </c>
      <c r="AD8" s="369">
        <v>4</v>
      </c>
      <c r="AE8" s="369">
        <v>8</v>
      </c>
      <c r="AF8" s="438">
        <f t="shared" si="4"/>
        <v>1.5625E-2</v>
      </c>
      <c r="AG8" s="370">
        <v>0</v>
      </c>
      <c r="AH8" s="370">
        <v>4</v>
      </c>
      <c r="AI8" s="370"/>
      <c r="AJ8" s="439">
        <f t="shared" si="0"/>
        <v>0</v>
      </c>
      <c r="AK8" s="369">
        <v>0</v>
      </c>
      <c r="AL8" s="369">
        <v>5</v>
      </c>
      <c r="AM8" s="369"/>
      <c r="AN8" s="438">
        <f t="shared" si="1"/>
        <v>0</v>
      </c>
      <c r="AO8" s="370">
        <v>0</v>
      </c>
      <c r="AP8" s="370">
        <v>8</v>
      </c>
      <c r="AQ8" s="370"/>
      <c r="AR8" s="439">
        <f t="shared" si="2"/>
        <v>0</v>
      </c>
      <c r="AS8" s="440">
        <f t="shared" si="5"/>
        <v>0.5</v>
      </c>
      <c r="AT8" s="371">
        <f t="shared" si="6"/>
        <v>21</v>
      </c>
      <c r="AU8" s="371">
        <f t="shared" si="7"/>
        <v>8</v>
      </c>
      <c r="AV8" s="371">
        <f t="shared" si="8"/>
        <v>168</v>
      </c>
      <c r="AW8" s="441">
        <f t="shared" si="9"/>
        <v>2.976190476190476E-3</v>
      </c>
    </row>
    <row r="9" spans="2:49" ht="45" customHeight="1" x14ac:dyDescent="0.25">
      <c r="B9" s="215">
        <v>5</v>
      </c>
      <c r="C9" s="215" t="s">
        <v>336</v>
      </c>
      <c r="D9" s="320">
        <f>SUMIFS(AS5:$AS$1000000,Q5:$Q$1000000,$D$4,R5:$R$1000000,C9,S5:$S$1000000,$D$3)</f>
        <v>0</v>
      </c>
      <c r="E9" s="320" t="str">
        <f>IFERROR(SUMIFS(AT5:$AT$1000000,R5:$R$1000000,C9,S5:$S$1000000,$D$3)/COUNTIFS(R5:$R$1000000,C9,S5:$S$1000000,$D$3), "HK tidak tersedia pada tahun terpilih")</f>
        <v>HK tidak tersedia pada tahun terpilih</v>
      </c>
      <c r="F9" s="320">
        <f>SUMIFS(AU5:$AU$1000000,Q5:$Q$1000000,$D$4,R5:$R$1000000,C9,S5:$S$1000000,$D$3)</f>
        <v>0</v>
      </c>
      <c r="G9" s="320" t="str">
        <f t="shared" si="10"/>
        <v>HK tidak tersedia</v>
      </c>
      <c r="H9" s="452" t="str">
        <f t="shared" si="11"/>
        <v>-</v>
      </c>
      <c r="J9" s="391">
        <f>SUMIFS(AS5:$AS$1000000,Q5:$Q$1000000,$J$4,R5:$R$1000000,C9,S5:$S$1000000,$D$3)</f>
        <v>0</v>
      </c>
      <c r="K9" s="320" t="str">
        <f>IFERROR(SUMIFS(AT5:$AT$1000000,R5:$R$1000000,C9,S5:$S$1000000,$D$3)/COUNTIFS(R5:$R$1000000,C9,S5:$S$1000000,$D$3), "HK tidak tersedia pada tahun terpilih")</f>
        <v>HK tidak tersedia pada tahun terpilih</v>
      </c>
      <c r="L9" s="320">
        <f>SUMIFS(AU5:$AU$1000000,Q5:$Q$1000000,$J$4,R5:$R$1000000,C9,S5:$S$1000000,$D$3)</f>
        <v>0</v>
      </c>
      <c r="M9" s="320" t="str">
        <f t="shared" si="12"/>
        <v>HK tidak tersedia</v>
      </c>
      <c r="N9" s="452" t="str">
        <f t="shared" si="13"/>
        <v>-</v>
      </c>
      <c r="P9" s="368" t="s">
        <v>1008</v>
      </c>
      <c r="Q9" s="368" t="s">
        <v>1126</v>
      </c>
      <c r="R9" s="368" t="s">
        <v>332</v>
      </c>
      <c r="S9" s="361">
        <f t="shared" si="3"/>
        <v>2024</v>
      </c>
      <c r="T9" s="362">
        <v>45294</v>
      </c>
      <c r="U9" s="362">
        <v>45294</v>
      </c>
      <c r="V9" s="376" t="s">
        <v>1026</v>
      </c>
      <c r="W9" s="364" t="s">
        <v>1027</v>
      </c>
      <c r="X9" s="365" t="s">
        <v>1028</v>
      </c>
      <c r="Y9" s="366" t="s">
        <v>1029</v>
      </c>
      <c r="Z9" s="367" t="s">
        <v>330</v>
      </c>
      <c r="AA9" s="368" t="s">
        <v>330</v>
      </c>
      <c r="AB9" s="368" t="s">
        <v>330</v>
      </c>
      <c r="AC9" s="437">
        <v>0.25</v>
      </c>
      <c r="AD9" s="369">
        <v>4</v>
      </c>
      <c r="AE9" s="369">
        <v>8</v>
      </c>
      <c r="AF9" s="438">
        <f t="shared" si="4"/>
        <v>7.8125E-3</v>
      </c>
      <c r="AG9" s="370">
        <v>0</v>
      </c>
      <c r="AH9" s="370">
        <v>4</v>
      </c>
      <c r="AI9" s="370"/>
      <c r="AJ9" s="439">
        <f t="shared" si="0"/>
        <v>0</v>
      </c>
      <c r="AK9" s="369">
        <v>0</v>
      </c>
      <c r="AL9" s="369">
        <v>5</v>
      </c>
      <c r="AM9" s="369"/>
      <c r="AN9" s="438">
        <f t="shared" si="1"/>
        <v>0</v>
      </c>
      <c r="AO9" s="370">
        <v>0</v>
      </c>
      <c r="AP9" s="370">
        <v>8</v>
      </c>
      <c r="AQ9" s="370"/>
      <c r="AR9" s="439">
        <f t="shared" si="2"/>
        <v>0</v>
      </c>
      <c r="AS9" s="440">
        <f t="shared" si="5"/>
        <v>0.25</v>
      </c>
      <c r="AT9" s="371">
        <f t="shared" si="6"/>
        <v>21</v>
      </c>
      <c r="AU9" s="371">
        <f t="shared" si="7"/>
        <v>8</v>
      </c>
      <c r="AV9" s="371">
        <f t="shared" si="8"/>
        <v>168</v>
      </c>
      <c r="AW9" s="441">
        <f t="shared" si="9"/>
        <v>1.488095238095238E-3</v>
      </c>
    </row>
    <row r="10" spans="2:49" ht="45" customHeight="1" x14ac:dyDescent="0.25">
      <c r="B10" s="215">
        <v>6</v>
      </c>
      <c r="C10" s="215" t="s">
        <v>337</v>
      </c>
      <c r="D10" s="320">
        <f>SUMIFS(AS5:$AS$1000000,Q5:$Q$1000000,$D$4,R5:$R$1000000,C10,S5:$S$1000000,$D$3)</f>
        <v>0</v>
      </c>
      <c r="E10" s="320" t="str">
        <f>IFERROR(SUMIFS(AT5:$AT$1000000,R5:$R$1000000,C10,S5:$S$1000000,$D$3)/COUNTIFS(R5:$R$1000000,C10,S5:$S$1000000,$D$3), "HK tidak tersedia pada tahun terpilih")</f>
        <v>HK tidak tersedia pada tahun terpilih</v>
      </c>
      <c r="F10" s="320">
        <f>SUMIFS(AU5:$AU$1000000,Q5:$Q$1000000,$D$4,R5:$R$1000000,C10,S5:$S$1000000,$D$3)</f>
        <v>0</v>
      </c>
      <c r="G10" s="320" t="str">
        <f t="shared" si="10"/>
        <v>HK tidak tersedia</v>
      </c>
      <c r="H10" s="452" t="str">
        <f t="shared" si="11"/>
        <v>-</v>
      </c>
      <c r="J10" s="391">
        <f>SUMIFS(AS5:$AS$1000000,Q5:$Q$1000000,$J$4,R5:$R$1000000,C10,S5:$S$1000000,$D$3)</f>
        <v>0</v>
      </c>
      <c r="K10" s="320" t="str">
        <f>IFERROR(SUMIFS(AT5:$AT$1000000,R5:$R$1000000,C10,S5:$S$1000000,$D$3)/COUNTIFS(R5:$R$1000000,C10,S5:$S$1000000,$D$3), "HK tidak tersedia pada tahun terpilih")</f>
        <v>HK tidak tersedia pada tahun terpilih</v>
      </c>
      <c r="L10" s="320">
        <f>SUMIFS(AU5:$AU$1000000,Q5:$Q$1000000,$J$4,R5:$R$1000000,C10,S5:$S$1000000,$D$3)</f>
        <v>0</v>
      </c>
      <c r="M10" s="320" t="str">
        <f t="shared" si="12"/>
        <v>HK tidak tersedia</v>
      </c>
      <c r="N10" s="452" t="str">
        <f t="shared" si="13"/>
        <v>-</v>
      </c>
      <c r="P10" s="368" t="s">
        <v>1008</v>
      </c>
      <c r="Q10" s="368" t="s">
        <v>1126</v>
      </c>
      <c r="R10" s="368" t="s">
        <v>332</v>
      </c>
      <c r="S10" s="361">
        <f t="shared" si="3"/>
        <v>2024</v>
      </c>
      <c r="T10" s="362">
        <v>45295</v>
      </c>
      <c r="U10" s="362">
        <v>45295</v>
      </c>
      <c r="V10" s="375" t="s">
        <v>1030</v>
      </c>
      <c r="W10" s="364" t="s">
        <v>1031</v>
      </c>
      <c r="X10" s="365"/>
      <c r="Y10" s="381" t="s">
        <v>1032</v>
      </c>
      <c r="Z10" s="367" t="s">
        <v>330</v>
      </c>
      <c r="AA10" s="368" t="s">
        <v>330</v>
      </c>
      <c r="AB10" s="368" t="s">
        <v>330</v>
      </c>
      <c r="AC10" s="437">
        <v>0.5</v>
      </c>
      <c r="AD10" s="369">
        <v>4</v>
      </c>
      <c r="AE10" s="369">
        <v>16</v>
      </c>
      <c r="AF10" s="438">
        <f t="shared" si="4"/>
        <v>7.8125E-3</v>
      </c>
      <c r="AG10" s="370">
        <v>0</v>
      </c>
      <c r="AH10" s="370">
        <v>4</v>
      </c>
      <c r="AI10" s="370"/>
      <c r="AJ10" s="439">
        <f t="shared" si="0"/>
        <v>0</v>
      </c>
      <c r="AK10" s="369">
        <v>0</v>
      </c>
      <c r="AL10" s="369">
        <v>5</v>
      </c>
      <c r="AM10" s="369"/>
      <c r="AN10" s="438">
        <f t="shared" si="1"/>
        <v>0</v>
      </c>
      <c r="AO10" s="370">
        <v>0</v>
      </c>
      <c r="AP10" s="370">
        <v>8</v>
      </c>
      <c r="AQ10" s="370"/>
      <c r="AR10" s="439">
        <f t="shared" si="2"/>
        <v>0</v>
      </c>
      <c r="AS10" s="440">
        <f t="shared" si="5"/>
        <v>0.5</v>
      </c>
      <c r="AT10" s="371">
        <f t="shared" si="6"/>
        <v>21</v>
      </c>
      <c r="AU10" s="371">
        <f t="shared" si="7"/>
        <v>16</v>
      </c>
      <c r="AV10" s="371">
        <f t="shared" si="8"/>
        <v>336</v>
      </c>
      <c r="AW10" s="441">
        <f t="shared" si="9"/>
        <v>1.488095238095238E-3</v>
      </c>
    </row>
    <row r="11" spans="2:49" ht="45" customHeight="1" x14ac:dyDescent="0.25">
      <c r="B11" s="215">
        <v>7</v>
      </c>
      <c r="C11" s="215" t="s">
        <v>338</v>
      </c>
      <c r="D11" s="320">
        <f>SUMIFS(AS5:$AS$1000000,Q5:$Q$1000000,$D$4,R5:$R$1000000,C11,S5:$S$1000000,$D$3)</f>
        <v>0</v>
      </c>
      <c r="E11" s="320" t="str">
        <f>IFERROR(SUMIFS(AT5:$AT$1000000,R5:$R$1000000,C11,S5:$S$1000000,$D$3)/COUNTIFS(R5:$R$1000000,C11,S5:$S$1000000,$D$3), "HK tidak tersedia pada tahun terpilih")</f>
        <v>HK tidak tersedia pada tahun terpilih</v>
      </c>
      <c r="F11" s="320">
        <f>SUMIFS(AU5:$AU$1000000,Q5:$Q$1000000,$D$4,R5:$R$1000000,C11,S5:$S$1000000,$D$3)</f>
        <v>0</v>
      </c>
      <c r="G11" s="320" t="str">
        <f t="shared" si="10"/>
        <v>HK tidak tersedia</v>
      </c>
      <c r="H11" s="452" t="str">
        <f t="shared" si="11"/>
        <v>-</v>
      </c>
      <c r="J11" s="391">
        <f>SUMIFS(AS5:$AS$1000000,Q5:$Q$1000000,$J$4,R5:$R$1000000,C11,S5:$S$1000000,$D$3)</f>
        <v>0</v>
      </c>
      <c r="K11" s="320" t="str">
        <f>IFERROR(SUMIFS(AT5:$AT$1000000,R5:$R$1000000,C11,S5:$S$1000000,$D$3)/COUNTIFS(R5:$R$1000000,C11,S5:$S$1000000,$D$3), "HK tidak tersedia pada tahun terpilih")</f>
        <v>HK tidak tersedia pada tahun terpilih</v>
      </c>
      <c r="L11" s="320">
        <f>SUMIFS(AU5:$AU$1000000,Q5:$Q$1000000,$J$4,R5:$R$1000000,C11,S5:$S$1000000,$D$3)</f>
        <v>0</v>
      </c>
      <c r="M11" s="320" t="str">
        <f t="shared" si="12"/>
        <v>HK tidak tersedia</v>
      </c>
      <c r="N11" s="452" t="str">
        <f t="shared" si="13"/>
        <v>-</v>
      </c>
      <c r="P11" s="368" t="s">
        <v>1008</v>
      </c>
      <c r="Q11" s="368" t="s">
        <v>1126</v>
      </c>
      <c r="R11" s="368" t="s">
        <v>332</v>
      </c>
      <c r="S11" s="361">
        <f t="shared" si="3"/>
        <v>2024</v>
      </c>
      <c r="T11" s="362">
        <v>45296</v>
      </c>
      <c r="U11" s="362">
        <v>45296</v>
      </c>
      <c r="V11" s="375" t="s">
        <v>1030</v>
      </c>
      <c r="W11" s="364" t="s">
        <v>1031</v>
      </c>
      <c r="X11" s="374" t="s">
        <v>1033</v>
      </c>
      <c r="Y11" s="381" t="s">
        <v>1032</v>
      </c>
      <c r="Z11" s="367" t="s">
        <v>330</v>
      </c>
      <c r="AA11" s="368" t="s">
        <v>330</v>
      </c>
      <c r="AB11" s="368" t="s">
        <v>330</v>
      </c>
      <c r="AC11" s="437">
        <v>0.75</v>
      </c>
      <c r="AD11" s="369">
        <v>4</v>
      </c>
      <c r="AE11" s="369">
        <v>16</v>
      </c>
      <c r="AF11" s="438">
        <f t="shared" si="4"/>
        <v>1.171875E-2</v>
      </c>
      <c r="AG11" s="370">
        <v>0</v>
      </c>
      <c r="AH11" s="370">
        <v>4</v>
      </c>
      <c r="AI11" s="370"/>
      <c r="AJ11" s="439">
        <f t="shared" si="0"/>
        <v>0</v>
      </c>
      <c r="AK11" s="369">
        <v>0</v>
      </c>
      <c r="AL11" s="369">
        <v>5</v>
      </c>
      <c r="AM11" s="369"/>
      <c r="AN11" s="438">
        <f t="shared" si="1"/>
        <v>0</v>
      </c>
      <c r="AO11" s="370">
        <v>0</v>
      </c>
      <c r="AP11" s="370">
        <v>8</v>
      </c>
      <c r="AQ11" s="370"/>
      <c r="AR11" s="439">
        <f t="shared" si="2"/>
        <v>0</v>
      </c>
      <c r="AS11" s="440">
        <f t="shared" si="5"/>
        <v>0.75</v>
      </c>
      <c r="AT11" s="371">
        <f t="shared" si="6"/>
        <v>21</v>
      </c>
      <c r="AU11" s="371">
        <f t="shared" si="7"/>
        <v>16</v>
      </c>
      <c r="AV11" s="371">
        <f t="shared" si="8"/>
        <v>336</v>
      </c>
      <c r="AW11" s="441">
        <f t="shared" si="9"/>
        <v>2.232142857142857E-3</v>
      </c>
    </row>
    <row r="12" spans="2:49" ht="45" customHeight="1" x14ac:dyDescent="0.25">
      <c r="B12" s="215">
        <v>8</v>
      </c>
      <c r="C12" s="215" t="s">
        <v>339</v>
      </c>
      <c r="D12" s="320">
        <f>SUMIFS(AS5:$AS$1000000,Q5:$Q$1000000,$D$4,R5:$R$1000000,C12,S5:$S$1000000,$D$3)</f>
        <v>0</v>
      </c>
      <c r="E12" s="320" t="str">
        <f>IFERROR(SUMIFS(AT5:$AT$1000000,R5:$R$1000000,C12,S5:$S$1000000,$D$3)/COUNTIFS(R5:$R$1000000,C12,S5:$S$1000000,$D$3), "HK tidak tersedia pada tahun terpilih")</f>
        <v>HK tidak tersedia pada tahun terpilih</v>
      </c>
      <c r="F12" s="320">
        <f>SUMIFS(AU5:$AU$1000000,Q5:$Q$1000000,$D$4,R5:$R$1000000,C12,S5:$S$1000000,$D$3)</f>
        <v>0</v>
      </c>
      <c r="G12" s="320" t="str">
        <f t="shared" si="10"/>
        <v>HK tidak tersedia</v>
      </c>
      <c r="H12" s="452" t="str">
        <f t="shared" si="11"/>
        <v>-</v>
      </c>
      <c r="J12" s="391">
        <f>SUMIFS(AS5:$AS$1000000,Q5:$Q$1000000,$J$4,R5:$R$1000000,C12,S5:$S$1000000,$D$3)</f>
        <v>0</v>
      </c>
      <c r="K12" s="320" t="str">
        <f>IFERROR(SUMIFS(AT5:$AT$1000000,R5:$R$1000000,C12,S5:$S$1000000,$D$3)/COUNTIFS(R5:$R$1000000,C12,S5:$S$1000000,$D$3), "HK tidak tersedia pada tahun terpilih")</f>
        <v>HK tidak tersedia pada tahun terpilih</v>
      </c>
      <c r="L12" s="320">
        <f>SUMIFS(AU5:$AU$1000000,Q5:$Q$1000000,$J$4,R5:$R$1000000,C12,S5:$S$1000000,$D$3)</f>
        <v>0</v>
      </c>
      <c r="M12" s="320" t="str">
        <f t="shared" si="12"/>
        <v>HK tidak tersedia</v>
      </c>
      <c r="N12" s="452" t="str">
        <f t="shared" si="13"/>
        <v>-</v>
      </c>
      <c r="P12" s="368" t="s">
        <v>1008</v>
      </c>
      <c r="Q12" s="368" t="s">
        <v>1126</v>
      </c>
      <c r="R12" s="368" t="s">
        <v>332</v>
      </c>
      <c r="S12" s="361">
        <f t="shared" si="3"/>
        <v>2024</v>
      </c>
      <c r="T12" s="362">
        <v>45296</v>
      </c>
      <c r="U12" s="362">
        <v>45296</v>
      </c>
      <c r="V12" s="372" t="s">
        <v>1034</v>
      </c>
      <c r="W12" s="373" t="s">
        <v>1035</v>
      </c>
      <c r="X12" s="374" t="s">
        <v>1017</v>
      </c>
      <c r="Y12" s="366" t="s">
        <v>1036</v>
      </c>
      <c r="Z12" s="367" t="s">
        <v>330</v>
      </c>
      <c r="AA12" s="368" t="s">
        <v>330</v>
      </c>
      <c r="AB12" s="368" t="s">
        <v>330</v>
      </c>
      <c r="AC12" s="437">
        <v>1</v>
      </c>
      <c r="AD12" s="369">
        <v>4</v>
      </c>
      <c r="AE12" s="369">
        <v>8</v>
      </c>
      <c r="AF12" s="438">
        <f t="shared" si="4"/>
        <v>3.125E-2</v>
      </c>
      <c r="AG12" s="370">
        <v>0</v>
      </c>
      <c r="AH12" s="370">
        <v>4</v>
      </c>
      <c r="AI12" s="370"/>
      <c r="AJ12" s="439">
        <f t="shared" si="0"/>
        <v>0</v>
      </c>
      <c r="AK12" s="369">
        <v>0</v>
      </c>
      <c r="AL12" s="369">
        <v>5</v>
      </c>
      <c r="AM12" s="369"/>
      <c r="AN12" s="438">
        <f t="shared" si="1"/>
        <v>0</v>
      </c>
      <c r="AO12" s="370">
        <v>0</v>
      </c>
      <c r="AP12" s="370">
        <v>8</v>
      </c>
      <c r="AQ12" s="370"/>
      <c r="AR12" s="439">
        <f t="shared" si="2"/>
        <v>0</v>
      </c>
      <c r="AS12" s="440">
        <f t="shared" si="5"/>
        <v>1</v>
      </c>
      <c r="AT12" s="371">
        <f t="shared" si="6"/>
        <v>21</v>
      </c>
      <c r="AU12" s="371">
        <f t="shared" si="7"/>
        <v>8</v>
      </c>
      <c r="AV12" s="371">
        <f t="shared" si="8"/>
        <v>168</v>
      </c>
      <c r="AW12" s="441">
        <f t="shared" si="9"/>
        <v>5.9523809523809521E-3</v>
      </c>
    </row>
    <row r="13" spans="2:49" ht="45" customHeight="1" x14ac:dyDescent="0.25">
      <c r="B13" s="215">
        <v>9</v>
      </c>
      <c r="C13" s="215" t="s">
        <v>340</v>
      </c>
      <c r="D13" s="320">
        <f>SUMIFS(AS5:$AS$1000000,Q5:$Q$1000000,$D$4,R5:$R$1000000,C13,S5:$S$1000000,$D$3)</f>
        <v>0</v>
      </c>
      <c r="E13" s="320" t="str">
        <f>IFERROR(SUMIFS(AT5:$AT$1000000,R5:$R$1000000,C13,S5:$S$1000000,$D$3)/COUNTIFS(R5:$R$1000000,C13,S5:$S$1000000,$D$3), "HK tidak tersedia pada tahun terpilih")</f>
        <v>HK tidak tersedia pada tahun terpilih</v>
      </c>
      <c r="F13" s="320">
        <f>SUMIFS(AU5:$AU$1000000,Q5:$Q$1000000,$D$4,R5:$R$1000000,C13,S5:$S$1000000,$D$3)</f>
        <v>0</v>
      </c>
      <c r="G13" s="320" t="str">
        <f t="shared" si="10"/>
        <v>HK tidak tersedia</v>
      </c>
      <c r="H13" s="452" t="str">
        <f t="shared" si="11"/>
        <v>-</v>
      </c>
      <c r="J13" s="391">
        <f>SUMIFS(AS5:$AS$1000000,Q5:$Q$1000000,$J$4,R5:$R$1000000,C13,S5:$S$1000000,$D$3)</f>
        <v>0</v>
      </c>
      <c r="K13" s="320" t="str">
        <f>IFERROR(SUMIFS(AT5:$AT$1000000,R5:$R$1000000,C13,S5:$S$1000000,$D$3)/COUNTIFS(R5:$R$1000000,C13,S5:$S$1000000,$D$3), "HK tidak tersedia pada tahun terpilih")</f>
        <v>HK tidak tersedia pada tahun terpilih</v>
      </c>
      <c r="L13" s="320">
        <f>SUMIFS(AU5:$AU$1000000,Q5:$Q$1000000,$J$4,R5:$R$1000000,C13,S5:$S$1000000,$D$3)</f>
        <v>0</v>
      </c>
      <c r="M13" s="320" t="str">
        <f t="shared" si="12"/>
        <v>HK tidak tersedia</v>
      </c>
      <c r="N13" s="452" t="str">
        <f t="shared" si="13"/>
        <v>-</v>
      </c>
      <c r="P13" s="368" t="s">
        <v>1008</v>
      </c>
      <c r="Q13" s="368" t="s">
        <v>1126</v>
      </c>
      <c r="R13" s="368" t="s">
        <v>332</v>
      </c>
      <c r="S13" s="361">
        <f t="shared" si="3"/>
        <v>2024</v>
      </c>
      <c r="T13" s="362">
        <v>45296</v>
      </c>
      <c r="U13" s="362">
        <v>45296</v>
      </c>
      <c r="V13" s="377" t="s">
        <v>1037</v>
      </c>
      <c r="W13" s="373" t="s">
        <v>1038</v>
      </c>
      <c r="X13" s="365" t="s">
        <v>1039</v>
      </c>
      <c r="Y13" s="366" t="s">
        <v>1040</v>
      </c>
      <c r="Z13" s="367" t="s">
        <v>330</v>
      </c>
      <c r="AA13" s="368" t="s">
        <v>330</v>
      </c>
      <c r="AB13" s="368" t="s">
        <v>330</v>
      </c>
      <c r="AC13" s="437">
        <v>8.3333333333333301E-2</v>
      </c>
      <c r="AD13" s="369">
        <v>4</v>
      </c>
      <c r="AE13" s="369">
        <v>24</v>
      </c>
      <c r="AF13" s="438">
        <f t="shared" si="4"/>
        <v>8.6805555555555518E-4</v>
      </c>
      <c r="AG13" s="370">
        <v>0</v>
      </c>
      <c r="AH13" s="370">
        <v>4</v>
      </c>
      <c r="AI13" s="370"/>
      <c r="AJ13" s="439">
        <f t="shared" si="0"/>
        <v>0</v>
      </c>
      <c r="AK13" s="369">
        <v>0</v>
      </c>
      <c r="AL13" s="369">
        <v>5</v>
      </c>
      <c r="AM13" s="369"/>
      <c r="AN13" s="438">
        <f t="shared" si="1"/>
        <v>0</v>
      </c>
      <c r="AO13" s="370">
        <v>0</v>
      </c>
      <c r="AP13" s="370">
        <v>8</v>
      </c>
      <c r="AQ13" s="370"/>
      <c r="AR13" s="439">
        <f t="shared" si="2"/>
        <v>0</v>
      </c>
      <c r="AS13" s="440">
        <f t="shared" si="5"/>
        <v>8.3333333333333301E-2</v>
      </c>
      <c r="AT13" s="371">
        <f t="shared" si="6"/>
        <v>21</v>
      </c>
      <c r="AU13" s="371">
        <f t="shared" si="7"/>
        <v>24</v>
      </c>
      <c r="AV13" s="371">
        <f t="shared" si="8"/>
        <v>504</v>
      </c>
      <c r="AW13" s="441">
        <f t="shared" si="9"/>
        <v>1.6534391534391528E-4</v>
      </c>
    </row>
    <row r="14" spans="2:49" ht="45" customHeight="1" x14ac:dyDescent="0.25">
      <c r="B14" s="215">
        <v>10</v>
      </c>
      <c r="C14" s="215" t="s">
        <v>341</v>
      </c>
      <c r="D14" s="320">
        <f>SUMIFS(AS5:$AS$1000000,Q5:$Q$1000000,$D$4,R5:$R$1000000,C14,S5:$S$1000000,$D$3)</f>
        <v>0</v>
      </c>
      <c r="E14" s="320" t="str">
        <f>IFERROR(SUMIFS(AT5:$AT$1000000,R5:$R$1000000,C14,S5:$S$1000000,$D$3)/COUNTIFS(R5:$R$1000000,C14,S5:$S$1000000,$D$3), "HK tidak tersedia pada tahun terpilih")</f>
        <v>HK tidak tersedia pada tahun terpilih</v>
      </c>
      <c r="F14" s="320">
        <f>SUMIFS(AU5:$AU$1000000,Q5:$Q$1000000,$D$4,R5:$R$1000000,C14,S5:$S$1000000,$D$3)</f>
        <v>0</v>
      </c>
      <c r="G14" s="320" t="str">
        <f t="shared" si="10"/>
        <v>HK tidak tersedia</v>
      </c>
      <c r="H14" s="452" t="str">
        <f t="shared" si="11"/>
        <v>-</v>
      </c>
      <c r="J14" s="391">
        <f>SUMIFS(AS5:$AS$1000000,Q5:$Q$1000000,$J$4,R5:$R$1000000,C14,S5:$S$1000000,$D$3)</f>
        <v>0</v>
      </c>
      <c r="K14" s="320" t="str">
        <f>IFERROR(SUMIFS(AT5:$AT$1000000,R5:$R$1000000,C14,S5:$S$1000000,$D$3)/COUNTIFS(R5:$R$1000000,C14,S5:$S$1000000,$D$3), "HK tidak tersedia pada tahun terpilih")</f>
        <v>HK tidak tersedia pada tahun terpilih</v>
      </c>
      <c r="L14" s="320">
        <f>SUMIFS(AU5:$AU$1000000,Q5:$Q$1000000,$J$4,R5:$R$1000000,C14,S5:$S$1000000,$D$3)</f>
        <v>0</v>
      </c>
      <c r="M14" s="320" t="str">
        <f t="shared" si="12"/>
        <v>HK tidak tersedia</v>
      </c>
      <c r="N14" s="452" t="str">
        <f t="shared" si="13"/>
        <v>-</v>
      </c>
      <c r="P14" s="368" t="s">
        <v>1008</v>
      </c>
      <c r="Q14" s="368" t="s">
        <v>1126</v>
      </c>
      <c r="R14" s="368" t="s">
        <v>332</v>
      </c>
      <c r="S14" s="361">
        <f t="shared" si="3"/>
        <v>2024</v>
      </c>
      <c r="T14" s="362">
        <v>45296</v>
      </c>
      <c r="U14" s="362">
        <v>45296</v>
      </c>
      <c r="V14" s="378" t="s">
        <v>1041</v>
      </c>
      <c r="W14" s="364" t="s">
        <v>1042</v>
      </c>
      <c r="X14" s="374" t="s">
        <v>1043</v>
      </c>
      <c r="Y14" s="366" t="s">
        <v>1044</v>
      </c>
      <c r="Z14" s="379" t="s">
        <v>330</v>
      </c>
      <c r="AA14" s="380" t="s">
        <v>330</v>
      </c>
      <c r="AB14" s="380" t="s">
        <v>330</v>
      </c>
      <c r="AC14" s="437">
        <v>0.5</v>
      </c>
      <c r="AD14" s="369">
        <v>4</v>
      </c>
      <c r="AE14" s="369">
        <v>8</v>
      </c>
      <c r="AF14" s="438">
        <f t="shared" si="4"/>
        <v>1.5625E-2</v>
      </c>
      <c r="AG14" s="370">
        <v>0</v>
      </c>
      <c r="AH14" s="370">
        <v>4</v>
      </c>
      <c r="AI14" s="370"/>
      <c r="AJ14" s="439">
        <f t="shared" si="0"/>
        <v>0</v>
      </c>
      <c r="AK14" s="369">
        <v>0</v>
      </c>
      <c r="AL14" s="369">
        <v>5</v>
      </c>
      <c r="AM14" s="369"/>
      <c r="AN14" s="438">
        <f t="shared" si="1"/>
        <v>0</v>
      </c>
      <c r="AO14" s="370">
        <v>0</v>
      </c>
      <c r="AP14" s="370">
        <v>8</v>
      </c>
      <c r="AQ14" s="370"/>
      <c r="AR14" s="439">
        <f t="shared" si="2"/>
        <v>0</v>
      </c>
      <c r="AS14" s="440">
        <f t="shared" si="5"/>
        <v>0.5</v>
      </c>
      <c r="AT14" s="371">
        <f t="shared" si="6"/>
        <v>21</v>
      </c>
      <c r="AU14" s="371">
        <f t="shared" si="7"/>
        <v>8</v>
      </c>
      <c r="AV14" s="371">
        <f t="shared" si="8"/>
        <v>168</v>
      </c>
      <c r="AW14" s="441">
        <f t="shared" si="9"/>
        <v>2.976190476190476E-3</v>
      </c>
    </row>
    <row r="15" spans="2:49" ht="45" customHeight="1" x14ac:dyDescent="0.25">
      <c r="B15" s="215">
        <v>11</v>
      </c>
      <c r="C15" s="215" t="s">
        <v>342</v>
      </c>
      <c r="D15" s="320">
        <f>SUMIFS(AS5:$AS$1000000,Q5:$Q$1000000,$D$4,R5:$R$1000000,C15,S5:$S$1000000,$D$3)</f>
        <v>0</v>
      </c>
      <c r="E15" s="320" t="str">
        <f>IFERROR(SUMIFS(AT5:$AT$1000000,R5:$R$1000000,C15,S5:$S$1000000,$D$3)/COUNTIFS(R5:$R$1000000,C15,S5:$S$1000000,$D$3), "HK tidak tersedia pada tahun terpilih")</f>
        <v>HK tidak tersedia pada tahun terpilih</v>
      </c>
      <c r="F15" s="320">
        <f>SUMIFS(AU5:$AU$1000000,Q5:$Q$1000000,$D$4,R5:$R$1000000,C15,S5:$S$1000000,$D$3)</f>
        <v>0</v>
      </c>
      <c r="G15" s="320" t="str">
        <f t="shared" si="10"/>
        <v>HK tidak tersedia</v>
      </c>
      <c r="H15" s="452" t="str">
        <f>IFERROR(D15/G15,"-")</f>
        <v>-</v>
      </c>
      <c r="J15" s="391">
        <f>SUMIFS(AS5:$AS$1000000,Q5:$Q$1000000,$J$4,R5:$R$1000000,C15,S5:$S$1000000,$D$3)</f>
        <v>0</v>
      </c>
      <c r="K15" s="320" t="str">
        <f>IFERROR(SUMIFS(AT5:$AT$1000000,R5:$R$1000000,C15,S5:$S$1000000,$D$3)/COUNTIFS(R5:$R$1000000,C15,S5:$S$1000000,$D$3), "HK tidak tersedia pada tahun terpilih")</f>
        <v>HK tidak tersedia pada tahun terpilih</v>
      </c>
      <c r="L15" s="320">
        <f>SUMIFS(AU5:$AU$1000000,Q5:$Q$1000000,$J$4,R5:$R$1000000,C15,S5:$S$1000000,$D$3)</f>
        <v>0</v>
      </c>
      <c r="M15" s="320" t="str">
        <f t="shared" si="12"/>
        <v>HK tidak tersedia</v>
      </c>
      <c r="N15" s="452" t="str">
        <f t="shared" si="13"/>
        <v>-</v>
      </c>
      <c r="P15" s="368" t="s">
        <v>1008</v>
      </c>
      <c r="Q15" s="368" t="s">
        <v>1126</v>
      </c>
      <c r="R15" s="368" t="s">
        <v>332</v>
      </c>
      <c r="S15" s="361">
        <f t="shared" si="3"/>
        <v>2024</v>
      </c>
      <c r="T15" s="362">
        <v>45296</v>
      </c>
      <c r="U15" s="362">
        <v>45296</v>
      </c>
      <c r="V15" s="363" t="s">
        <v>1045</v>
      </c>
      <c r="W15" s="364" t="s">
        <v>1046</v>
      </c>
      <c r="X15" s="365" t="s">
        <v>1011</v>
      </c>
      <c r="Y15" s="366" t="s">
        <v>1047</v>
      </c>
      <c r="Z15" s="379" t="s">
        <v>1048</v>
      </c>
      <c r="AA15" s="380">
        <v>1</v>
      </c>
      <c r="AB15" s="380" t="s">
        <v>1049</v>
      </c>
      <c r="AC15" s="437">
        <v>1.5</v>
      </c>
      <c r="AD15" s="369">
        <v>4</v>
      </c>
      <c r="AE15" s="369">
        <v>8</v>
      </c>
      <c r="AF15" s="438">
        <f t="shared" si="4"/>
        <v>4.6875E-2</v>
      </c>
      <c r="AG15" s="370">
        <v>0</v>
      </c>
      <c r="AH15" s="370">
        <v>4</v>
      </c>
      <c r="AI15" s="370"/>
      <c r="AJ15" s="439">
        <f t="shared" si="0"/>
        <v>0</v>
      </c>
      <c r="AK15" s="369">
        <v>0</v>
      </c>
      <c r="AL15" s="369">
        <v>5</v>
      </c>
      <c r="AM15" s="369"/>
      <c r="AN15" s="438">
        <f t="shared" si="1"/>
        <v>0</v>
      </c>
      <c r="AO15" s="370">
        <v>0</v>
      </c>
      <c r="AP15" s="370">
        <v>8</v>
      </c>
      <c r="AQ15" s="370"/>
      <c r="AR15" s="439">
        <f t="shared" si="2"/>
        <v>0</v>
      </c>
      <c r="AS15" s="440">
        <f t="shared" si="5"/>
        <v>1.5</v>
      </c>
      <c r="AT15" s="371">
        <f t="shared" si="6"/>
        <v>21</v>
      </c>
      <c r="AU15" s="371">
        <f t="shared" si="7"/>
        <v>8</v>
      </c>
      <c r="AV15" s="371">
        <f t="shared" si="8"/>
        <v>168</v>
      </c>
      <c r="AW15" s="441">
        <f t="shared" si="9"/>
        <v>8.9285714285714281E-3</v>
      </c>
    </row>
    <row r="16" spans="2:49" ht="45" customHeight="1" x14ac:dyDescent="0.25">
      <c r="B16" s="215">
        <v>12</v>
      </c>
      <c r="C16" s="215" t="s">
        <v>343</v>
      </c>
      <c r="D16" s="320">
        <f>SUMIFS(AS5:$AS$1000000,Q5:$Q$1000000,$D$4,R5:$R$1000000,C16,S5:$S$1000000,$D$3)</f>
        <v>0</v>
      </c>
      <c r="E16" s="320" t="str">
        <f>IFERROR(SUMIFS(AT5:$AT$1000000,R5:$R$1000000,C16,S5:$S$1000000,$D$3)/COUNTIFS(R5:$R$1000000,C16,S5:$S$1000000,$D$3), "HK tidak tersedia pada tahun terpilih")</f>
        <v>HK tidak tersedia pada tahun terpilih</v>
      </c>
      <c r="F16" s="320">
        <f>SUMIFS(AU5:$AU$1000000,Q5:$Q$1000000,$D$4,R5:$R$1000000,C16,S5:$S$1000000,$D$3)</f>
        <v>0</v>
      </c>
      <c r="G16" s="320" t="str">
        <f t="shared" si="10"/>
        <v>HK tidak tersedia</v>
      </c>
      <c r="H16" s="452" t="str">
        <f t="shared" si="11"/>
        <v>-</v>
      </c>
      <c r="J16" s="391">
        <f>SUMIFS(AS5:$AS$1000000,Q5:$Q$1000000,$J$4,R5:$R$1000000,C16,S5:$S$1000000,$D$3)</f>
        <v>0</v>
      </c>
      <c r="K16" s="320" t="str">
        <f>IFERROR(SUMIFS(AT5:$AT$1000000,R5:$R$1000000,C16,S5:$S$1000000,$D$3)/COUNTIFS(R5:$R$1000000,C16,S5:$S$1000000,$D$3), "HK tidak tersedia pada tahun terpilih")</f>
        <v>HK tidak tersedia pada tahun terpilih</v>
      </c>
      <c r="L16" s="320">
        <f>SUMIFS(AU5:$AU$1000000,Q5:$Q$1000000,$J$4,R5:$R$1000000,C16,S5:$S$1000000,$D$3)</f>
        <v>0</v>
      </c>
      <c r="M16" s="320" t="str">
        <f t="shared" si="12"/>
        <v>HK tidak tersedia</v>
      </c>
      <c r="N16" s="452" t="str">
        <f t="shared" si="13"/>
        <v>-</v>
      </c>
      <c r="P16" s="368" t="s">
        <v>1050</v>
      </c>
      <c r="Q16" s="368" t="s">
        <v>1126</v>
      </c>
      <c r="R16" s="368" t="s">
        <v>332</v>
      </c>
      <c r="S16" s="361">
        <f t="shared" si="3"/>
        <v>2024</v>
      </c>
      <c r="T16" s="362">
        <v>45299</v>
      </c>
      <c r="U16" s="362">
        <v>45299</v>
      </c>
      <c r="V16" s="376" t="s">
        <v>1051</v>
      </c>
      <c r="W16" s="364" t="s">
        <v>1052</v>
      </c>
      <c r="X16" s="365" t="s">
        <v>1028</v>
      </c>
      <c r="Y16" s="366" t="s">
        <v>1053</v>
      </c>
      <c r="Z16" s="379" t="s">
        <v>1054</v>
      </c>
      <c r="AA16" s="380">
        <v>1</v>
      </c>
      <c r="AB16" s="380" t="s">
        <v>1049</v>
      </c>
      <c r="AC16" s="369">
        <v>0</v>
      </c>
      <c r="AD16" s="369">
        <v>4</v>
      </c>
      <c r="AE16" s="369"/>
      <c r="AF16" s="438">
        <f t="shared" si="4"/>
        <v>0</v>
      </c>
      <c r="AG16" s="442">
        <v>0.5</v>
      </c>
      <c r="AH16" s="370">
        <v>4</v>
      </c>
      <c r="AI16" s="370">
        <v>8</v>
      </c>
      <c r="AJ16" s="439">
        <f t="shared" si="0"/>
        <v>1.5625E-2</v>
      </c>
      <c r="AK16" s="369">
        <v>0</v>
      </c>
      <c r="AL16" s="369">
        <v>5</v>
      </c>
      <c r="AM16" s="369"/>
      <c r="AN16" s="438">
        <f t="shared" si="1"/>
        <v>0</v>
      </c>
      <c r="AO16" s="370">
        <v>0</v>
      </c>
      <c r="AP16" s="370">
        <v>8</v>
      </c>
      <c r="AQ16" s="370"/>
      <c r="AR16" s="439">
        <f t="shared" si="2"/>
        <v>0</v>
      </c>
      <c r="AS16" s="440">
        <f t="shared" si="5"/>
        <v>0.5</v>
      </c>
      <c r="AT16" s="371">
        <f t="shared" si="6"/>
        <v>21</v>
      </c>
      <c r="AU16" s="371">
        <f t="shared" si="7"/>
        <v>8</v>
      </c>
      <c r="AV16" s="371">
        <f t="shared" si="8"/>
        <v>168</v>
      </c>
      <c r="AW16" s="441">
        <f t="shared" si="9"/>
        <v>2.976190476190476E-3</v>
      </c>
    </row>
    <row r="17" spans="3:49" ht="31.5" x14ac:dyDescent="0.25">
      <c r="P17" s="368" t="s">
        <v>1050</v>
      </c>
      <c r="Q17" s="368" t="s">
        <v>1126</v>
      </c>
      <c r="R17" s="368" t="s">
        <v>332</v>
      </c>
      <c r="S17" s="361">
        <f t="shared" si="3"/>
        <v>2024</v>
      </c>
      <c r="T17" s="362">
        <v>45299</v>
      </c>
      <c r="U17" s="362">
        <v>45299</v>
      </c>
      <c r="V17" s="376" t="s">
        <v>1055</v>
      </c>
      <c r="W17" s="364" t="s">
        <v>1056</v>
      </c>
      <c r="X17" s="365" t="s">
        <v>1028</v>
      </c>
      <c r="Y17" s="366" t="s">
        <v>1057</v>
      </c>
      <c r="Z17" s="379" t="s">
        <v>330</v>
      </c>
      <c r="AA17" s="380" t="s">
        <v>330</v>
      </c>
      <c r="AB17" s="380" t="s">
        <v>330</v>
      </c>
      <c r="AC17" s="369">
        <v>0</v>
      </c>
      <c r="AD17" s="369">
        <v>4</v>
      </c>
      <c r="AE17" s="369"/>
      <c r="AF17" s="438">
        <f t="shared" si="4"/>
        <v>0</v>
      </c>
      <c r="AG17" s="442">
        <v>0.25</v>
      </c>
      <c r="AH17" s="370">
        <v>4</v>
      </c>
      <c r="AI17" s="370">
        <v>8</v>
      </c>
      <c r="AJ17" s="439">
        <f t="shared" si="0"/>
        <v>7.8125E-3</v>
      </c>
      <c r="AK17" s="369">
        <v>0</v>
      </c>
      <c r="AL17" s="369">
        <v>5</v>
      </c>
      <c r="AM17" s="369"/>
      <c r="AN17" s="438">
        <f t="shared" si="1"/>
        <v>0</v>
      </c>
      <c r="AO17" s="370">
        <v>0</v>
      </c>
      <c r="AP17" s="370">
        <v>8</v>
      </c>
      <c r="AQ17" s="370"/>
      <c r="AR17" s="439">
        <f t="shared" si="2"/>
        <v>0</v>
      </c>
      <c r="AS17" s="440">
        <f t="shared" si="5"/>
        <v>0.25</v>
      </c>
      <c r="AT17" s="371">
        <f t="shared" si="6"/>
        <v>21</v>
      </c>
      <c r="AU17" s="371">
        <f t="shared" si="7"/>
        <v>8</v>
      </c>
      <c r="AV17" s="371">
        <f t="shared" si="8"/>
        <v>168</v>
      </c>
      <c r="AW17" s="441">
        <f t="shared" si="9"/>
        <v>1.488095238095238E-3</v>
      </c>
    </row>
    <row r="18" spans="3:49" ht="31.5" x14ac:dyDescent="0.25">
      <c r="C18" s="205" t="s">
        <v>1130</v>
      </c>
      <c r="D18" s="393">
        <f>SUM(D5:D17)</f>
        <v>39.033333333333331</v>
      </c>
      <c r="E18" s="393"/>
      <c r="F18" s="393"/>
      <c r="G18" s="393">
        <f>SUM(G5:G17)</f>
        <v>13688</v>
      </c>
      <c r="H18" s="453">
        <f>IFERROR(D18/G18,"-")</f>
        <v>2.8516462107929085E-3</v>
      </c>
      <c r="J18" s="393">
        <f>SUM(J5:J17)</f>
        <v>73.75</v>
      </c>
      <c r="M18" s="393">
        <f>SUM(M5:M17)</f>
        <v>19480</v>
      </c>
      <c r="N18" s="453">
        <f>IFERROR(J18/M18,"-")</f>
        <v>3.785934291581109E-3</v>
      </c>
      <c r="P18" s="368" t="s">
        <v>1050</v>
      </c>
      <c r="Q18" s="368" t="s">
        <v>1126</v>
      </c>
      <c r="R18" s="368" t="s">
        <v>332</v>
      </c>
      <c r="S18" s="361">
        <f t="shared" si="3"/>
        <v>2024</v>
      </c>
      <c r="T18" s="362">
        <v>45299</v>
      </c>
      <c r="U18" s="362">
        <v>45299</v>
      </c>
      <c r="V18" s="378" t="s">
        <v>1058</v>
      </c>
      <c r="W18" s="364" t="s">
        <v>1059</v>
      </c>
      <c r="X18" s="374" t="s">
        <v>1043</v>
      </c>
      <c r="Y18" s="366" t="s">
        <v>1060</v>
      </c>
      <c r="Z18" s="379" t="s">
        <v>1061</v>
      </c>
      <c r="AA18" s="380">
        <v>2</v>
      </c>
      <c r="AB18" s="380" t="s">
        <v>1014</v>
      </c>
      <c r="AC18" s="369">
        <v>0</v>
      </c>
      <c r="AD18" s="369">
        <v>4</v>
      </c>
      <c r="AE18" s="369"/>
      <c r="AF18" s="438">
        <f t="shared" si="4"/>
        <v>0</v>
      </c>
      <c r="AG18" s="442">
        <v>0.25</v>
      </c>
      <c r="AH18" s="370">
        <v>4</v>
      </c>
      <c r="AI18" s="370">
        <v>8</v>
      </c>
      <c r="AJ18" s="439">
        <f t="shared" si="0"/>
        <v>7.8125E-3</v>
      </c>
      <c r="AK18" s="369">
        <v>0</v>
      </c>
      <c r="AL18" s="369">
        <v>5</v>
      </c>
      <c r="AM18" s="369"/>
      <c r="AN18" s="438">
        <f t="shared" si="1"/>
        <v>0</v>
      </c>
      <c r="AO18" s="370">
        <v>0</v>
      </c>
      <c r="AP18" s="370">
        <v>8</v>
      </c>
      <c r="AQ18" s="370"/>
      <c r="AR18" s="439">
        <f t="shared" si="2"/>
        <v>0</v>
      </c>
      <c r="AS18" s="440">
        <f t="shared" si="5"/>
        <v>0.25</v>
      </c>
      <c r="AT18" s="371">
        <f t="shared" si="6"/>
        <v>21</v>
      </c>
      <c r="AU18" s="371">
        <f t="shared" si="7"/>
        <v>8</v>
      </c>
      <c r="AV18" s="371">
        <f t="shared" si="8"/>
        <v>168</v>
      </c>
      <c r="AW18" s="441">
        <f t="shared" si="9"/>
        <v>1.488095238095238E-3</v>
      </c>
    </row>
    <row r="19" spans="3:49" ht="15.75" x14ac:dyDescent="0.25">
      <c r="P19" s="368" t="s">
        <v>1050</v>
      </c>
      <c r="Q19" s="368" t="s">
        <v>1126</v>
      </c>
      <c r="R19" s="368" t="s">
        <v>332</v>
      </c>
      <c r="S19" s="361">
        <f t="shared" si="3"/>
        <v>2024</v>
      </c>
      <c r="T19" s="362">
        <v>45300</v>
      </c>
      <c r="U19" s="362">
        <v>45300</v>
      </c>
      <c r="V19" s="375" t="s">
        <v>1030</v>
      </c>
      <c r="W19" s="364" t="s">
        <v>1031</v>
      </c>
      <c r="X19" s="374"/>
      <c r="Y19" s="381" t="s">
        <v>1062</v>
      </c>
      <c r="Z19" s="367" t="s">
        <v>1063</v>
      </c>
      <c r="AA19" s="368">
        <v>1</v>
      </c>
      <c r="AB19" s="368" t="s">
        <v>1064</v>
      </c>
      <c r="AC19" s="369">
        <v>0</v>
      </c>
      <c r="AD19" s="369">
        <v>4</v>
      </c>
      <c r="AE19" s="369"/>
      <c r="AF19" s="438">
        <f t="shared" si="4"/>
        <v>0</v>
      </c>
      <c r="AG19" s="442">
        <v>1</v>
      </c>
      <c r="AH19" s="370">
        <v>4</v>
      </c>
      <c r="AI19" s="370">
        <v>16</v>
      </c>
      <c r="AJ19" s="439">
        <f t="shared" si="0"/>
        <v>1.5625E-2</v>
      </c>
      <c r="AK19" s="369">
        <v>0</v>
      </c>
      <c r="AL19" s="369">
        <v>5</v>
      </c>
      <c r="AM19" s="369"/>
      <c r="AN19" s="438">
        <f t="shared" si="1"/>
        <v>0</v>
      </c>
      <c r="AO19" s="370">
        <v>0</v>
      </c>
      <c r="AP19" s="370">
        <v>8</v>
      </c>
      <c r="AQ19" s="370"/>
      <c r="AR19" s="439">
        <f t="shared" si="2"/>
        <v>0</v>
      </c>
      <c r="AS19" s="440">
        <f t="shared" si="5"/>
        <v>1</v>
      </c>
      <c r="AT19" s="371">
        <f t="shared" si="6"/>
        <v>21</v>
      </c>
      <c r="AU19" s="371">
        <f t="shared" si="7"/>
        <v>16</v>
      </c>
      <c r="AV19" s="371">
        <f t="shared" si="8"/>
        <v>336</v>
      </c>
      <c r="AW19" s="441">
        <f t="shared" si="9"/>
        <v>2.976190476190476E-3</v>
      </c>
    </row>
    <row r="20" spans="3:49" ht="15.75" x14ac:dyDescent="0.25">
      <c r="P20" s="368" t="s">
        <v>1050</v>
      </c>
      <c r="Q20" s="368" t="s">
        <v>1126</v>
      </c>
      <c r="R20" s="368" t="s">
        <v>332</v>
      </c>
      <c r="S20" s="361">
        <f t="shared" si="3"/>
        <v>2024</v>
      </c>
      <c r="T20" s="362">
        <v>45301</v>
      </c>
      <c r="U20" s="362">
        <v>45301</v>
      </c>
      <c r="V20" s="375" t="s">
        <v>1065</v>
      </c>
      <c r="W20" s="364" t="s">
        <v>1066</v>
      </c>
      <c r="X20" s="365" t="s">
        <v>1021</v>
      </c>
      <c r="Y20" s="381" t="s">
        <v>1067</v>
      </c>
      <c r="Z20" s="379" t="s">
        <v>330</v>
      </c>
      <c r="AA20" s="380" t="s">
        <v>330</v>
      </c>
      <c r="AB20" s="380" t="s">
        <v>330</v>
      </c>
      <c r="AC20" s="369">
        <v>0</v>
      </c>
      <c r="AD20" s="369">
        <v>4</v>
      </c>
      <c r="AE20" s="369"/>
      <c r="AF20" s="438">
        <f t="shared" si="4"/>
        <v>0</v>
      </c>
      <c r="AG20" s="442">
        <v>0.16666666666666666</v>
      </c>
      <c r="AH20" s="370">
        <v>4</v>
      </c>
      <c r="AI20" s="370">
        <v>16</v>
      </c>
      <c r="AJ20" s="439">
        <f t="shared" si="0"/>
        <v>2.6041666666666665E-3</v>
      </c>
      <c r="AK20" s="369">
        <v>0</v>
      </c>
      <c r="AL20" s="369">
        <v>5</v>
      </c>
      <c r="AM20" s="369"/>
      <c r="AN20" s="438">
        <f t="shared" si="1"/>
        <v>0</v>
      </c>
      <c r="AO20" s="370">
        <v>0</v>
      </c>
      <c r="AP20" s="370">
        <v>8</v>
      </c>
      <c r="AQ20" s="370"/>
      <c r="AR20" s="439">
        <f t="shared" si="2"/>
        <v>0</v>
      </c>
      <c r="AS20" s="440">
        <f t="shared" si="5"/>
        <v>0.16666666666666666</v>
      </c>
      <c r="AT20" s="371">
        <f t="shared" si="6"/>
        <v>21</v>
      </c>
      <c r="AU20" s="371">
        <f t="shared" si="7"/>
        <v>16</v>
      </c>
      <c r="AV20" s="371">
        <f t="shared" si="8"/>
        <v>336</v>
      </c>
      <c r="AW20" s="441">
        <f t="shared" si="9"/>
        <v>4.96031746031746E-4</v>
      </c>
    </row>
    <row r="21" spans="3:49" ht="24" x14ac:dyDescent="0.25">
      <c r="P21" s="368" t="s">
        <v>1050</v>
      </c>
      <c r="Q21" s="368" t="s">
        <v>1126</v>
      </c>
      <c r="R21" s="368" t="s">
        <v>332</v>
      </c>
      <c r="S21" s="361">
        <f t="shared" si="3"/>
        <v>2024</v>
      </c>
      <c r="T21" s="362">
        <v>45301</v>
      </c>
      <c r="U21" s="362">
        <v>45301</v>
      </c>
      <c r="V21" s="376" t="s">
        <v>1068</v>
      </c>
      <c r="W21" s="364" t="s">
        <v>1069</v>
      </c>
      <c r="X21" s="365" t="s">
        <v>1028</v>
      </c>
      <c r="Y21" s="366" t="s">
        <v>1070</v>
      </c>
      <c r="Z21" s="379" t="s">
        <v>1071</v>
      </c>
      <c r="AA21" s="380">
        <v>1</v>
      </c>
      <c r="AB21" s="380" t="s">
        <v>1049</v>
      </c>
      <c r="AC21" s="369">
        <v>0</v>
      </c>
      <c r="AD21" s="369">
        <v>4</v>
      </c>
      <c r="AE21" s="369"/>
      <c r="AF21" s="438">
        <f t="shared" si="4"/>
        <v>0</v>
      </c>
      <c r="AG21" s="442">
        <v>0.25</v>
      </c>
      <c r="AH21" s="370">
        <v>4</v>
      </c>
      <c r="AI21" s="370">
        <v>8</v>
      </c>
      <c r="AJ21" s="439">
        <f t="shared" si="0"/>
        <v>7.8125E-3</v>
      </c>
      <c r="AK21" s="369">
        <v>0</v>
      </c>
      <c r="AL21" s="369">
        <v>5</v>
      </c>
      <c r="AM21" s="369"/>
      <c r="AN21" s="438">
        <f t="shared" si="1"/>
        <v>0</v>
      </c>
      <c r="AO21" s="370">
        <v>0</v>
      </c>
      <c r="AP21" s="370">
        <v>8</v>
      </c>
      <c r="AQ21" s="370"/>
      <c r="AR21" s="439">
        <f t="shared" si="2"/>
        <v>0</v>
      </c>
      <c r="AS21" s="440">
        <f t="shared" si="5"/>
        <v>0.25</v>
      </c>
      <c r="AT21" s="371">
        <f t="shared" si="6"/>
        <v>21</v>
      </c>
      <c r="AU21" s="371">
        <f t="shared" si="7"/>
        <v>8</v>
      </c>
      <c r="AV21" s="371">
        <f t="shared" si="8"/>
        <v>168</v>
      </c>
      <c r="AW21" s="441">
        <f t="shared" si="9"/>
        <v>1.488095238095238E-3</v>
      </c>
    </row>
    <row r="22" spans="3:49" ht="24" x14ac:dyDescent="0.25">
      <c r="P22" s="368" t="s">
        <v>1050</v>
      </c>
      <c r="Q22" s="368" t="s">
        <v>1126</v>
      </c>
      <c r="R22" s="368" t="s">
        <v>332</v>
      </c>
      <c r="S22" s="361">
        <f t="shared" si="3"/>
        <v>2024</v>
      </c>
      <c r="T22" s="362">
        <v>45301</v>
      </c>
      <c r="U22" s="362">
        <v>45301</v>
      </c>
      <c r="V22" s="363" t="s">
        <v>1072</v>
      </c>
      <c r="W22" s="364" t="s">
        <v>1073</v>
      </c>
      <c r="X22" s="365" t="s">
        <v>1074</v>
      </c>
      <c r="Y22" s="366" t="s">
        <v>1075</v>
      </c>
      <c r="Z22" s="379" t="s">
        <v>330</v>
      </c>
      <c r="AA22" s="380" t="s">
        <v>330</v>
      </c>
      <c r="AB22" s="380" t="s">
        <v>330</v>
      </c>
      <c r="AC22" s="369">
        <v>0</v>
      </c>
      <c r="AD22" s="369">
        <v>4</v>
      </c>
      <c r="AE22" s="369"/>
      <c r="AF22" s="438">
        <f t="shared" si="4"/>
        <v>0</v>
      </c>
      <c r="AG22" s="442">
        <v>0.5</v>
      </c>
      <c r="AH22" s="370">
        <v>4</v>
      </c>
      <c r="AI22" s="370">
        <v>24</v>
      </c>
      <c r="AJ22" s="439">
        <f t="shared" si="0"/>
        <v>5.208333333333333E-3</v>
      </c>
      <c r="AK22" s="369">
        <v>0</v>
      </c>
      <c r="AL22" s="369">
        <v>5</v>
      </c>
      <c r="AM22" s="369"/>
      <c r="AN22" s="438">
        <f t="shared" si="1"/>
        <v>0</v>
      </c>
      <c r="AO22" s="370">
        <v>0</v>
      </c>
      <c r="AP22" s="370">
        <v>8</v>
      </c>
      <c r="AQ22" s="370"/>
      <c r="AR22" s="439">
        <f t="shared" si="2"/>
        <v>0</v>
      </c>
      <c r="AS22" s="440">
        <f t="shared" si="5"/>
        <v>0.5</v>
      </c>
      <c r="AT22" s="371">
        <f t="shared" si="6"/>
        <v>21</v>
      </c>
      <c r="AU22" s="371">
        <f t="shared" si="7"/>
        <v>24</v>
      </c>
      <c r="AV22" s="371">
        <f t="shared" si="8"/>
        <v>504</v>
      </c>
      <c r="AW22" s="441">
        <f t="shared" si="9"/>
        <v>9.9206349206349201E-4</v>
      </c>
    </row>
    <row r="23" spans="3:49" ht="15.75" x14ac:dyDescent="0.25">
      <c r="P23" s="368" t="s">
        <v>1050</v>
      </c>
      <c r="Q23" s="368" t="s">
        <v>1126</v>
      </c>
      <c r="R23" s="368" t="s">
        <v>332</v>
      </c>
      <c r="S23" s="361">
        <f t="shared" si="3"/>
        <v>2024</v>
      </c>
      <c r="T23" s="362">
        <v>45301</v>
      </c>
      <c r="U23" s="362">
        <v>45301</v>
      </c>
      <c r="V23" s="375" t="s">
        <v>1076</v>
      </c>
      <c r="W23" s="364" t="s">
        <v>1077</v>
      </c>
      <c r="X23" s="365" t="s">
        <v>1021</v>
      </c>
      <c r="Y23" s="366" t="s">
        <v>1078</v>
      </c>
      <c r="Z23" s="379" t="s">
        <v>330</v>
      </c>
      <c r="AA23" s="380" t="s">
        <v>330</v>
      </c>
      <c r="AB23" s="380" t="s">
        <v>330</v>
      </c>
      <c r="AC23" s="369">
        <v>0</v>
      </c>
      <c r="AD23" s="369">
        <v>4</v>
      </c>
      <c r="AE23" s="369"/>
      <c r="AF23" s="438">
        <f t="shared" si="4"/>
        <v>0</v>
      </c>
      <c r="AG23" s="442">
        <v>0.5</v>
      </c>
      <c r="AH23" s="370">
        <v>4</v>
      </c>
      <c r="AI23" s="370">
        <v>16</v>
      </c>
      <c r="AJ23" s="439">
        <f t="shared" si="0"/>
        <v>7.8125E-3</v>
      </c>
      <c r="AK23" s="369">
        <v>0</v>
      </c>
      <c r="AL23" s="369">
        <v>5</v>
      </c>
      <c r="AM23" s="369"/>
      <c r="AN23" s="438">
        <f t="shared" si="1"/>
        <v>0</v>
      </c>
      <c r="AO23" s="370">
        <v>0</v>
      </c>
      <c r="AP23" s="370">
        <v>8</v>
      </c>
      <c r="AQ23" s="370"/>
      <c r="AR23" s="439">
        <f t="shared" si="2"/>
        <v>0</v>
      </c>
      <c r="AS23" s="440">
        <f t="shared" si="5"/>
        <v>0.5</v>
      </c>
      <c r="AT23" s="371">
        <f t="shared" si="6"/>
        <v>21</v>
      </c>
      <c r="AU23" s="371">
        <f t="shared" si="7"/>
        <v>16</v>
      </c>
      <c r="AV23" s="371">
        <f t="shared" si="8"/>
        <v>336</v>
      </c>
      <c r="AW23" s="441">
        <f t="shared" si="9"/>
        <v>1.488095238095238E-3</v>
      </c>
    </row>
    <row r="24" spans="3:49" ht="24" x14ac:dyDescent="0.25">
      <c r="P24" s="368" t="s">
        <v>1050</v>
      </c>
      <c r="Q24" s="368" t="s">
        <v>1126</v>
      </c>
      <c r="R24" s="368" t="s">
        <v>332</v>
      </c>
      <c r="S24" s="361">
        <f t="shared" si="3"/>
        <v>2024</v>
      </c>
      <c r="T24" s="362">
        <v>45301</v>
      </c>
      <c r="U24" s="362">
        <v>45301</v>
      </c>
      <c r="V24" s="382" t="s">
        <v>1079</v>
      </c>
      <c r="W24" s="364" t="s">
        <v>1080</v>
      </c>
      <c r="X24" s="365" t="s">
        <v>1081</v>
      </c>
      <c r="Y24" s="366" t="s">
        <v>1082</v>
      </c>
      <c r="Z24" s="379" t="s">
        <v>1083</v>
      </c>
      <c r="AA24" s="380">
        <v>1</v>
      </c>
      <c r="AB24" s="380" t="s">
        <v>1049</v>
      </c>
      <c r="AC24" s="369">
        <v>0</v>
      </c>
      <c r="AD24" s="369">
        <v>4</v>
      </c>
      <c r="AE24" s="369"/>
      <c r="AF24" s="438">
        <f t="shared" si="4"/>
        <v>0</v>
      </c>
      <c r="AG24" s="442">
        <v>0.25</v>
      </c>
      <c r="AH24" s="370">
        <v>4</v>
      </c>
      <c r="AI24" s="370">
        <v>8</v>
      </c>
      <c r="AJ24" s="439">
        <f t="shared" si="0"/>
        <v>7.8125E-3</v>
      </c>
      <c r="AK24" s="369">
        <v>0</v>
      </c>
      <c r="AL24" s="369">
        <v>5</v>
      </c>
      <c r="AM24" s="369"/>
      <c r="AN24" s="438">
        <f t="shared" si="1"/>
        <v>0</v>
      </c>
      <c r="AO24" s="370">
        <v>0</v>
      </c>
      <c r="AP24" s="370">
        <v>8</v>
      </c>
      <c r="AQ24" s="370"/>
      <c r="AR24" s="439">
        <f t="shared" si="2"/>
        <v>0</v>
      </c>
      <c r="AS24" s="440">
        <f t="shared" si="5"/>
        <v>0.25</v>
      </c>
      <c r="AT24" s="371">
        <f t="shared" si="6"/>
        <v>21</v>
      </c>
      <c r="AU24" s="371">
        <f t="shared" si="7"/>
        <v>8</v>
      </c>
      <c r="AV24" s="371">
        <f t="shared" si="8"/>
        <v>168</v>
      </c>
      <c r="AW24" s="441">
        <f t="shared" si="9"/>
        <v>1.488095238095238E-3</v>
      </c>
    </row>
    <row r="25" spans="3:49" ht="31.5" x14ac:dyDescent="0.25">
      <c r="P25" s="368" t="s">
        <v>1050</v>
      </c>
      <c r="Q25" s="368" t="s">
        <v>1126</v>
      </c>
      <c r="R25" s="368" t="s">
        <v>332</v>
      </c>
      <c r="S25" s="361">
        <f t="shared" si="3"/>
        <v>2024</v>
      </c>
      <c r="T25" s="362">
        <v>45302</v>
      </c>
      <c r="U25" s="362">
        <v>45302</v>
      </c>
      <c r="V25" s="377" t="s">
        <v>1084</v>
      </c>
      <c r="W25" s="373" t="s">
        <v>1085</v>
      </c>
      <c r="X25" s="365"/>
      <c r="Y25" s="366" t="s">
        <v>1086</v>
      </c>
      <c r="Z25" s="367" t="s">
        <v>330</v>
      </c>
      <c r="AA25" s="368" t="s">
        <v>330</v>
      </c>
      <c r="AB25" s="368" t="s">
        <v>330</v>
      </c>
      <c r="AC25" s="369">
        <v>0</v>
      </c>
      <c r="AD25" s="369">
        <v>4</v>
      </c>
      <c r="AE25" s="369"/>
      <c r="AF25" s="438">
        <f t="shared" si="4"/>
        <v>0</v>
      </c>
      <c r="AG25" s="442">
        <v>3</v>
      </c>
      <c r="AH25" s="370">
        <v>4</v>
      </c>
      <c r="AI25" s="370">
        <v>24</v>
      </c>
      <c r="AJ25" s="439">
        <f t="shared" si="0"/>
        <v>3.125E-2</v>
      </c>
      <c r="AK25" s="369">
        <v>0</v>
      </c>
      <c r="AL25" s="369">
        <v>5</v>
      </c>
      <c r="AM25" s="369"/>
      <c r="AN25" s="438">
        <f t="shared" si="1"/>
        <v>0</v>
      </c>
      <c r="AO25" s="370">
        <v>0</v>
      </c>
      <c r="AP25" s="370">
        <v>8</v>
      </c>
      <c r="AQ25" s="370"/>
      <c r="AR25" s="439">
        <f t="shared" si="2"/>
        <v>0</v>
      </c>
      <c r="AS25" s="440">
        <f t="shared" si="5"/>
        <v>3</v>
      </c>
      <c r="AT25" s="371">
        <f t="shared" si="6"/>
        <v>21</v>
      </c>
      <c r="AU25" s="371">
        <f t="shared" si="7"/>
        <v>24</v>
      </c>
      <c r="AV25" s="371">
        <f t="shared" si="8"/>
        <v>504</v>
      </c>
      <c r="AW25" s="441">
        <f t="shared" si="9"/>
        <v>5.9523809523809521E-3</v>
      </c>
    </row>
    <row r="26" spans="3:49" ht="31.5" x14ac:dyDescent="0.25">
      <c r="P26" s="368" t="s">
        <v>1087</v>
      </c>
      <c r="Q26" s="368" t="s">
        <v>1126</v>
      </c>
      <c r="R26" s="368" t="s">
        <v>332</v>
      </c>
      <c r="S26" s="361">
        <f t="shared" si="3"/>
        <v>2024</v>
      </c>
      <c r="T26" s="362">
        <v>45306</v>
      </c>
      <c r="U26" s="362">
        <v>45306</v>
      </c>
      <c r="V26" s="378" t="s">
        <v>1058</v>
      </c>
      <c r="W26" s="364" t="s">
        <v>1059</v>
      </c>
      <c r="X26" s="374" t="s">
        <v>1043</v>
      </c>
      <c r="Y26" s="366" t="s">
        <v>1088</v>
      </c>
      <c r="Z26" s="379" t="s">
        <v>330</v>
      </c>
      <c r="AA26" s="380" t="s">
        <v>330</v>
      </c>
      <c r="AB26" s="380" t="s">
        <v>330</v>
      </c>
      <c r="AC26" s="369">
        <v>0</v>
      </c>
      <c r="AD26" s="369">
        <v>4</v>
      </c>
      <c r="AE26" s="369"/>
      <c r="AF26" s="438">
        <f t="shared" si="4"/>
        <v>0</v>
      </c>
      <c r="AG26" s="370">
        <v>0</v>
      </c>
      <c r="AH26" s="370">
        <v>4</v>
      </c>
      <c r="AI26" s="370"/>
      <c r="AJ26" s="439">
        <f t="shared" si="0"/>
        <v>0</v>
      </c>
      <c r="AK26" s="437">
        <v>0.5</v>
      </c>
      <c r="AL26" s="369">
        <v>5</v>
      </c>
      <c r="AM26" s="369">
        <v>8</v>
      </c>
      <c r="AN26" s="438">
        <f t="shared" si="1"/>
        <v>1.2500000000000001E-2</v>
      </c>
      <c r="AO26" s="370">
        <v>0</v>
      </c>
      <c r="AP26" s="370">
        <v>8</v>
      </c>
      <c r="AQ26" s="370"/>
      <c r="AR26" s="439">
        <f t="shared" si="2"/>
        <v>0</v>
      </c>
      <c r="AS26" s="440">
        <f t="shared" si="5"/>
        <v>0.5</v>
      </c>
      <c r="AT26" s="371">
        <f t="shared" si="6"/>
        <v>21</v>
      </c>
      <c r="AU26" s="371">
        <f t="shared" si="7"/>
        <v>8</v>
      </c>
      <c r="AV26" s="371">
        <f t="shared" si="8"/>
        <v>168</v>
      </c>
      <c r="AW26" s="441">
        <f t="shared" si="9"/>
        <v>2.976190476190476E-3</v>
      </c>
    </row>
    <row r="27" spans="3:49" ht="24" x14ac:dyDescent="0.25">
      <c r="P27" s="368" t="s">
        <v>1087</v>
      </c>
      <c r="Q27" s="368" t="s">
        <v>1126</v>
      </c>
      <c r="R27" s="368" t="s">
        <v>332</v>
      </c>
      <c r="S27" s="361">
        <f t="shared" si="3"/>
        <v>2024</v>
      </c>
      <c r="T27" s="362">
        <v>45306</v>
      </c>
      <c r="U27" s="362">
        <v>45306</v>
      </c>
      <c r="V27" s="376" t="s">
        <v>1089</v>
      </c>
      <c r="W27" s="364" t="s">
        <v>1090</v>
      </c>
      <c r="X27" s="365" t="s">
        <v>1028</v>
      </c>
      <c r="Y27" s="366" t="s">
        <v>1091</v>
      </c>
      <c r="Z27" s="379" t="s">
        <v>330</v>
      </c>
      <c r="AA27" s="380" t="s">
        <v>330</v>
      </c>
      <c r="AB27" s="380" t="s">
        <v>330</v>
      </c>
      <c r="AC27" s="369">
        <v>0</v>
      </c>
      <c r="AD27" s="369">
        <v>4</v>
      </c>
      <c r="AE27" s="369"/>
      <c r="AF27" s="438">
        <f t="shared" si="4"/>
        <v>0</v>
      </c>
      <c r="AG27" s="370">
        <v>0</v>
      </c>
      <c r="AH27" s="370">
        <v>4</v>
      </c>
      <c r="AI27" s="370"/>
      <c r="AJ27" s="439">
        <f t="shared" si="0"/>
        <v>0</v>
      </c>
      <c r="AK27" s="437">
        <v>0.16666666666666666</v>
      </c>
      <c r="AL27" s="369">
        <v>5</v>
      </c>
      <c r="AM27" s="369">
        <v>8</v>
      </c>
      <c r="AN27" s="438">
        <f t="shared" si="1"/>
        <v>4.1666666666666666E-3</v>
      </c>
      <c r="AO27" s="370">
        <v>0</v>
      </c>
      <c r="AP27" s="370">
        <v>8</v>
      </c>
      <c r="AQ27" s="370"/>
      <c r="AR27" s="439">
        <f t="shared" si="2"/>
        <v>0</v>
      </c>
      <c r="AS27" s="440">
        <f t="shared" si="5"/>
        <v>0.16666666666666666</v>
      </c>
      <c r="AT27" s="371">
        <f t="shared" si="6"/>
        <v>21</v>
      </c>
      <c r="AU27" s="371">
        <f t="shared" si="7"/>
        <v>8</v>
      </c>
      <c r="AV27" s="371">
        <f t="shared" si="8"/>
        <v>168</v>
      </c>
      <c r="AW27" s="441">
        <f t="shared" si="9"/>
        <v>9.9206349206349201E-4</v>
      </c>
    </row>
    <row r="28" spans="3:49" ht="15.75" x14ac:dyDescent="0.25">
      <c r="P28" s="368" t="s">
        <v>1087</v>
      </c>
      <c r="Q28" s="368" t="s">
        <v>1126</v>
      </c>
      <c r="R28" s="368" t="s">
        <v>332</v>
      </c>
      <c r="S28" s="361">
        <f t="shared" si="3"/>
        <v>2024</v>
      </c>
      <c r="T28" s="362">
        <v>45306</v>
      </c>
      <c r="U28" s="362">
        <v>45306</v>
      </c>
      <c r="V28" s="375" t="s">
        <v>1065</v>
      </c>
      <c r="W28" s="364" t="s">
        <v>1066</v>
      </c>
      <c r="X28" s="365" t="s">
        <v>1021</v>
      </c>
      <c r="Y28" s="381" t="s">
        <v>1067</v>
      </c>
      <c r="Z28" s="379"/>
      <c r="AA28" s="380"/>
      <c r="AB28" s="380"/>
      <c r="AC28" s="369">
        <v>0</v>
      </c>
      <c r="AD28" s="369">
        <v>4</v>
      </c>
      <c r="AE28" s="369"/>
      <c r="AF28" s="438">
        <f t="shared" si="4"/>
        <v>0</v>
      </c>
      <c r="AG28" s="370">
        <v>0</v>
      </c>
      <c r="AH28" s="370">
        <v>4</v>
      </c>
      <c r="AI28" s="370"/>
      <c r="AJ28" s="439">
        <f t="shared" si="0"/>
        <v>0</v>
      </c>
      <c r="AK28" s="437">
        <v>0.5</v>
      </c>
      <c r="AL28" s="369">
        <v>5</v>
      </c>
      <c r="AM28" s="369">
        <v>16</v>
      </c>
      <c r="AN28" s="438">
        <f t="shared" si="1"/>
        <v>6.2500000000000003E-3</v>
      </c>
      <c r="AO28" s="370">
        <v>0</v>
      </c>
      <c r="AP28" s="370">
        <v>8</v>
      </c>
      <c r="AQ28" s="370"/>
      <c r="AR28" s="439">
        <f t="shared" si="2"/>
        <v>0</v>
      </c>
      <c r="AS28" s="440">
        <f t="shared" si="5"/>
        <v>0.5</v>
      </c>
      <c r="AT28" s="371">
        <f t="shared" si="6"/>
        <v>21</v>
      </c>
      <c r="AU28" s="371">
        <f t="shared" si="7"/>
        <v>16</v>
      </c>
      <c r="AV28" s="371">
        <f t="shared" si="8"/>
        <v>336</v>
      </c>
      <c r="AW28" s="441">
        <f t="shared" si="9"/>
        <v>1.488095238095238E-3</v>
      </c>
    </row>
    <row r="29" spans="3:49" ht="15.75" x14ac:dyDescent="0.25">
      <c r="P29" s="368" t="s">
        <v>1087</v>
      </c>
      <c r="Q29" s="368" t="s">
        <v>1126</v>
      </c>
      <c r="R29" s="368" t="s">
        <v>332</v>
      </c>
      <c r="S29" s="361">
        <f t="shared" si="3"/>
        <v>2024</v>
      </c>
      <c r="T29" s="362">
        <v>45307</v>
      </c>
      <c r="U29" s="362">
        <v>45307</v>
      </c>
      <c r="V29" s="376" t="s">
        <v>1092</v>
      </c>
      <c r="W29" s="373" t="s">
        <v>1093</v>
      </c>
      <c r="X29" s="365" t="s">
        <v>1074</v>
      </c>
      <c r="Y29" s="366" t="s">
        <v>1094</v>
      </c>
      <c r="Z29" s="379" t="s">
        <v>1095</v>
      </c>
      <c r="AA29" s="380">
        <v>1</v>
      </c>
      <c r="AB29" s="380" t="s">
        <v>1064</v>
      </c>
      <c r="AC29" s="369">
        <v>0</v>
      </c>
      <c r="AD29" s="369">
        <v>4</v>
      </c>
      <c r="AE29" s="369"/>
      <c r="AF29" s="438">
        <f t="shared" si="4"/>
        <v>0</v>
      </c>
      <c r="AG29" s="370">
        <v>0</v>
      </c>
      <c r="AH29" s="370">
        <v>4</v>
      </c>
      <c r="AI29" s="370"/>
      <c r="AJ29" s="439">
        <f t="shared" si="0"/>
        <v>0</v>
      </c>
      <c r="AK29" s="437">
        <v>1.5</v>
      </c>
      <c r="AL29" s="369">
        <v>5</v>
      </c>
      <c r="AM29" s="369">
        <v>24</v>
      </c>
      <c r="AN29" s="438">
        <f t="shared" si="1"/>
        <v>1.2500000000000001E-2</v>
      </c>
      <c r="AO29" s="370">
        <v>0</v>
      </c>
      <c r="AP29" s="370">
        <v>8</v>
      </c>
      <c r="AQ29" s="370"/>
      <c r="AR29" s="439">
        <f t="shared" si="2"/>
        <v>0</v>
      </c>
      <c r="AS29" s="440">
        <f t="shared" si="5"/>
        <v>1.5</v>
      </c>
      <c r="AT29" s="371">
        <f t="shared" si="6"/>
        <v>21</v>
      </c>
      <c r="AU29" s="371">
        <f t="shared" si="7"/>
        <v>24</v>
      </c>
      <c r="AV29" s="371">
        <f t="shared" si="8"/>
        <v>504</v>
      </c>
      <c r="AW29" s="441">
        <f t="shared" si="9"/>
        <v>2.976190476190476E-3</v>
      </c>
    </row>
    <row r="30" spans="3:49" ht="15.75" x14ac:dyDescent="0.25">
      <c r="P30" s="368" t="s">
        <v>1087</v>
      </c>
      <c r="Q30" s="368" t="s">
        <v>1126</v>
      </c>
      <c r="R30" s="368" t="s">
        <v>332</v>
      </c>
      <c r="S30" s="361">
        <f t="shared" si="3"/>
        <v>2024</v>
      </c>
      <c r="T30" s="362">
        <v>45307</v>
      </c>
      <c r="U30" s="362">
        <v>45307</v>
      </c>
      <c r="V30" s="377" t="s">
        <v>1096</v>
      </c>
      <c r="W30" s="373" t="s">
        <v>1097</v>
      </c>
      <c r="X30" s="365"/>
      <c r="Y30" s="366" t="s">
        <v>1098</v>
      </c>
      <c r="Z30" s="367" t="s">
        <v>330</v>
      </c>
      <c r="AA30" s="368" t="s">
        <v>330</v>
      </c>
      <c r="AB30" s="368" t="s">
        <v>330</v>
      </c>
      <c r="AC30" s="369">
        <v>0</v>
      </c>
      <c r="AD30" s="369">
        <v>4</v>
      </c>
      <c r="AE30" s="369"/>
      <c r="AF30" s="438">
        <f>IFERROR(AC30/(AD30*AE30),0)</f>
        <v>0</v>
      </c>
      <c r="AG30" s="370">
        <v>0</v>
      </c>
      <c r="AH30" s="370">
        <v>4</v>
      </c>
      <c r="AI30" s="370"/>
      <c r="AJ30" s="439">
        <f t="shared" si="0"/>
        <v>0</v>
      </c>
      <c r="AK30" s="437">
        <v>0.5</v>
      </c>
      <c r="AL30" s="369">
        <v>5</v>
      </c>
      <c r="AM30" s="369">
        <v>24</v>
      </c>
      <c r="AN30" s="438">
        <f t="shared" si="1"/>
        <v>4.1666666666666666E-3</v>
      </c>
      <c r="AO30" s="370">
        <v>0</v>
      </c>
      <c r="AP30" s="370">
        <v>8</v>
      </c>
      <c r="AQ30" s="370"/>
      <c r="AR30" s="439">
        <f t="shared" si="2"/>
        <v>0</v>
      </c>
      <c r="AS30" s="440">
        <f t="shared" si="5"/>
        <v>0.5</v>
      </c>
      <c r="AT30" s="371">
        <f t="shared" si="6"/>
        <v>21</v>
      </c>
      <c r="AU30" s="371">
        <f t="shared" si="7"/>
        <v>24</v>
      </c>
      <c r="AV30" s="371">
        <f t="shared" si="8"/>
        <v>504</v>
      </c>
      <c r="AW30" s="441">
        <f t="shared" si="9"/>
        <v>9.9206349206349201E-4</v>
      </c>
    </row>
    <row r="31" spans="3:49" ht="15.75" x14ac:dyDescent="0.25">
      <c r="P31" s="368" t="s">
        <v>1087</v>
      </c>
      <c r="Q31" s="368" t="s">
        <v>1126</v>
      </c>
      <c r="R31" s="368" t="s">
        <v>332</v>
      </c>
      <c r="S31" s="361">
        <f t="shared" si="3"/>
        <v>2024</v>
      </c>
      <c r="T31" s="362">
        <v>45307</v>
      </c>
      <c r="U31" s="362">
        <v>45307</v>
      </c>
      <c r="V31" s="375" t="s">
        <v>1065</v>
      </c>
      <c r="W31" s="364" t="s">
        <v>1066</v>
      </c>
      <c r="X31" s="365" t="s">
        <v>1021</v>
      </c>
      <c r="Y31" s="381" t="s">
        <v>1067</v>
      </c>
      <c r="Z31" s="379"/>
      <c r="AA31" s="380"/>
      <c r="AB31" s="380"/>
      <c r="AC31" s="369">
        <v>0</v>
      </c>
      <c r="AD31" s="369">
        <v>4</v>
      </c>
      <c r="AE31" s="369"/>
      <c r="AF31" s="438">
        <f t="shared" si="4"/>
        <v>0</v>
      </c>
      <c r="AG31" s="370">
        <v>0</v>
      </c>
      <c r="AH31" s="370">
        <v>4</v>
      </c>
      <c r="AI31" s="370"/>
      <c r="AJ31" s="439">
        <f t="shared" si="0"/>
        <v>0</v>
      </c>
      <c r="AK31" s="437">
        <v>1</v>
      </c>
      <c r="AL31" s="369">
        <v>5</v>
      </c>
      <c r="AM31" s="369">
        <v>16</v>
      </c>
      <c r="AN31" s="438">
        <f t="shared" si="1"/>
        <v>1.2500000000000001E-2</v>
      </c>
      <c r="AO31" s="370">
        <v>0</v>
      </c>
      <c r="AP31" s="370">
        <v>8</v>
      </c>
      <c r="AQ31" s="370"/>
      <c r="AR31" s="439">
        <f t="shared" si="2"/>
        <v>0</v>
      </c>
      <c r="AS31" s="440">
        <f t="shared" si="5"/>
        <v>1</v>
      </c>
      <c r="AT31" s="371">
        <f t="shared" si="6"/>
        <v>21</v>
      </c>
      <c r="AU31" s="371">
        <f t="shared" si="7"/>
        <v>16</v>
      </c>
      <c r="AV31" s="371">
        <f t="shared" si="8"/>
        <v>336</v>
      </c>
      <c r="AW31" s="441">
        <f t="shared" si="9"/>
        <v>2.976190476190476E-3</v>
      </c>
    </row>
    <row r="32" spans="3:49" ht="31.5" x14ac:dyDescent="0.25">
      <c r="P32" s="368" t="s">
        <v>1087</v>
      </c>
      <c r="Q32" s="368" t="s">
        <v>1126</v>
      </c>
      <c r="R32" s="368" t="s">
        <v>332</v>
      </c>
      <c r="S32" s="361">
        <f t="shared" si="3"/>
        <v>2024</v>
      </c>
      <c r="T32" s="362">
        <v>45307</v>
      </c>
      <c r="U32" s="362">
        <v>45307</v>
      </c>
      <c r="V32" s="375" t="s">
        <v>1099</v>
      </c>
      <c r="W32" s="364" t="s">
        <v>1100</v>
      </c>
      <c r="X32" s="365" t="s">
        <v>1021</v>
      </c>
      <c r="Y32" s="366" t="s">
        <v>1101</v>
      </c>
      <c r="Z32" s="379" t="s">
        <v>330</v>
      </c>
      <c r="AA32" s="380" t="s">
        <v>330</v>
      </c>
      <c r="AB32" s="380" t="s">
        <v>330</v>
      </c>
      <c r="AC32" s="369">
        <v>0</v>
      </c>
      <c r="AD32" s="369">
        <v>4</v>
      </c>
      <c r="AE32" s="369"/>
      <c r="AF32" s="438">
        <f t="shared" si="4"/>
        <v>0</v>
      </c>
      <c r="AG32" s="370">
        <v>0</v>
      </c>
      <c r="AH32" s="370">
        <v>4</v>
      </c>
      <c r="AI32" s="370"/>
      <c r="AJ32" s="439">
        <f t="shared" si="0"/>
        <v>0</v>
      </c>
      <c r="AK32" s="437">
        <v>0.2</v>
      </c>
      <c r="AL32" s="369">
        <v>5</v>
      </c>
      <c r="AM32" s="369">
        <v>16</v>
      </c>
      <c r="AN32" s="438">
        <f t="shared" si="1"/>
        <v>2.5000000000000001E-3</v>
      </c>
      <c r="AO32" s="370">
        <v>0</v>
      </c>
      <c r="AP32" s="370">
        <v>8</v>
      </c>
      <c r="AQ32" s="370"/>
      <c r="AR32" s="439">
        <f t="shared" si="2"/>
        <v>0</v>
      </c>
      <c r="AS32" s="440">
        <f t="shared" si="5"/>
        <v>0.2</v>
      </c>
      <c r="AT32" s="371">
        <f t="shared" si="6"/>
        <v>21</v>
      </c>
      <c r="AU32" s="371">
        <f t="shared" si="7"/>
        <v>16</v>
      </c>
      <c r="AV32" s="371">
        <f t="shared" si="8"/>
        <v>336</v>
      </c>
      <c r="AW32" s="441">
        <f t="shared" si="9"/>
        <v>5.9523809523809529E-4</v>
      </c>
    </row>
    <row r="33" spans="16:49" ht="15.75" x14ac:dyDescent="0.25">
      <c r="P33" s="368" t="s">
        <v>1087</v>
      </c>
      <c r="Q33" s="368" t="s">
        <v>1126</v>
      </c>
      <c r="R33" s="368" t="s">
        <v>332</v>
      </c>
      <c r="S33" s="361">
        <f t="shared" si="3"/>
        <v>2024</v>
      </c>
      <c r="T33" s="362">
        <v>45309</v>
      </c>
      <c r="U33" s="362">
        <v>45309</v>
      </c>
      <c r="V33" s="375" t="s">
        <v>1065</v>
      </c>
      <c r="W33" s="364" t="s">
        <v>1066</v>
      </c>
      <c r="X33" s="365" t="s">
        <v>1021</v>
      </c>
      <c r="Y33" s="381" t="s">
        <v>1067</v>
      </c>
      <c r="Z33" s="379"/>
      <c r="AA33" s="380"/>
      <c r="AB33" s="380"/>
      <c r="AC33" s="369">
        <v>0</v>
      </c>
      <c r="AD33" s="369">
        <v>4</v>
      </c>
      <c r="AE33" s="369"/>
      <c r="AF33" s="438">
        <f t="shared" si="4"/>
        <v>0</v>
      </c>
      <c r="AG33" s="370">
        <v>0</v>
      </c>
      <c r="AH33" s="370">
        <v>4</v>
      </c>
      <c r="AI33" s="370"/>
      <c r="AJ33" s="439">
        <f t="shared" si="0"/>
        <v>0</v>
      </c>
      <c r="AK33" s="437">
        <v>0.75</v>
      </c>
      <c r="AL33" s="369">
        <v>5</v>
      </c>
      <c r="AM33" s="369">
        <v>16</v>
      </c>
      <c r="AN33" s="438">
        <f t="shared" si="1"/>
        <v>9.3749999999999997E-3</v>
      </c>
      <c r="AO33" s="370">
        <v>0</v>
      </c>
      <c r="AP33" s="370">
        <v>8</v>
      </c>
      <c r="AQ33" s="370"/>
      <c r="AR33" s="439">
        <f t="shared" si="2"/>
        <v>0</v>
      </c>
      <c r="AS33" s="440">
        <f t="shared" si="5"/>
        <v>0.75</v>
      </c>
      <c r="AT33" s="371">
        <f t="shared" si="6"/>
        <v>21</v>
      </c>
      <c r="AU33" s="371">
        <f t="shared" si="7"/>
        <v>16</v>
      </c>
      <c r="AV33" s="371">
        <f t="shared" si="8"/>
        <v>336</v>
      </c>
      <c r="AW33" s="441">
        <f t="shared" si="9"/>
        <v>2.232142857142857E-3</v>
      </c>
    </row>
    <row r="34" spans="16:49" ht="24" x14ac:dyDescent="0.25">
      <c r="P34" s="368" t="s">
        <v>1087</v>
      </c>
      <c r="Q34" s="368" t="s">
        <v>1126</v>
      </c>
      <c r="R34" s="368" t="s">
        <v>332</v>
      </c>
      <c r="S34" s="361">
        <f t="shared" si="3"/>
        <v>2024</v>
      </c>
      <c r="T34" s="362">
        <v>45310</v>
      </c>
      <c r="U34" s="362">
        <v>45310</v>
      </c>
      <c r="V34" s="376" t="s">
        <v>1068</v>
      </c>
      <c r="W34" s="364" t="s">
        <v>1069</v>
      </c>
      <c r="X34" s="365" t="s">
        <v>1028</v>
      </c>
      <c r="Y34" s="366" t="s">
        <v>1102</v>
      </c>
      <c r="Z34" s="379" t="s">
        <v>330</v>
      </c>
      <c r="AA34" s="380" t="s">
        <v>330</v>
      </c>
      <c r="AB34" s="380" t="s">
        <v>330</v>
      </c>
      <c r="AC34" s="369">
        <v>0</v>
      </c>
      <c r="AD34" s="369">
        <v>4</v>
      </c>
      <c r="AE34" s="369"/>
      <c r="AF34" s="438">
        <f t="shared" si="4"/>
        <v>0</v>
      </c>
      <c r="AG34" s="370">
        <v>0</v>
      </c>
      <c r="AH34" s="370">
        <v>4</v>
      </c>
      <c r="AI34" s="370"/>
      <c r="AJ34" s="439">
        <f t="shared" si="0"/>
        <v>0</v>
      </c>
      <c r="AK34" s="437">
        <v>0.5</v>
      </c>
      <c r="AL34" s="369">
        <v>5</v>
      </c>
      <c r="AM34" s="369">
        <v>8</v>
      </c>
      <c r="AN34" s="438">
        <f t="shared" si="1"/>
        <v>1.2500000000000001E-2</v>
      </c>
      <c r="AO34" s="370">
        <v>0</v>
      </c>
      <c r="AP34" s="370">
        <v>8</v>
      </c>
      <c r="AQ34" s="370"/>
      <c r="AR34" s="439">
        <f t="shared" si="2"/>
        <v>0</v>
      </c>
      <c r="AS34" s="440">
        <f t="shared" si="5"/>
        <v>0.5</v>
      </c>
      <c r="AT34" s="371">
        <f t="shared" si="6"/>
        <v>21</v>
      </c>
      <c r="AU34" s="371">
        <f t="shared" si="7"/>
        <v>8</v>
      </c>
      <c r="AV34" s="371">
        <f t="shared" si="8"/>
        <v>168</v>
      </c>
      <c r="AW34" s="441">
        <f t="shared" si="9"/>
        <v>2.976190476190476E-3</v>
      </c>
    </row>
    <row r="35" spans="16:49" ht="15.75" x14ac:dyDescent="0.25">
      <c r="P35" s="368" t="s">
        <v>1103</v>
      </c>
      <c r="Q35" s="368" t="s">
        <v>1126</v>
      </c>
      <c r="R35" s="368" t="s">
        <v>332</v>
      </c>
      <c r="S35" s="361">
        <f t="shared" si="3"/>
        <v>2024</v>
      </c>
      <c r="T35" s="362">
        <v>45313</v>
      </c>
      <c r="U35" s="362">
        <v>45313</v>
      </c>
      <c r="V35" s="383" t="s">
        <v>1104</v>
      </c>
      <c r="W35" s="364" t="s">
        <v>1105</v>
      </c>
      <c r="X35" s="365" t="s">
        <v>1106</v>
      </c>
      <c r="Y35" s="366" t="s">
        <v>1107</v>
      </c>
      <c r="Z35" s="379" t="s">
        <v>330</v>
      </c>
      <c r="AA35" s="380" t="s">
        <v>330</v>
      </c>
      <c r="AB35" s="380" t="s">
        <v>330</v>
      </c>
      <c r="AC35" s="369">
        <v>0</v>
      </c>
      <c r="AD35" s="369">
        <v>4</v>
      </c>
      <c r="AE35" s="369"/>
      <c r="AF35" s="438">
        <f t="shared" si="4"/>
        <v>0</v>
      </c>
      <c r="AG35" s="370">
        <v>0</v>
      </c>
      <c r="AH35" s="370">
        <v>4</v>
      </c>
      <c r="AI35" s="370"/>
      <c r="AJ35" s="439">
        <f t="shared" si="0"/>
        <v>0</v>
      </c>
      <c r="AK35" s="369">
        <v>0</v>
      </c>
      <c r="AL35" s="369">
        <v>5</v>
      </c>
      <c r="AM35" s="369"/>
      <c r="AN35" s="438">
        <f t="shared" si="1"/>
        <v>0</v>
      </c>
      <c r="AO35" s="442">
        <v>0.25</v>
      </c>
      <c r="AP35" s="370">
        <v>8</v>
      </c>
      <c r="AQ35" s="370">
        <v>8</v>
      </c>
      <c r="AR35" s="439">
        <f t="shared" si="2"/>
        <v>3.90625E-3</v>
      </c>
      <c r="AS35" s="440">
        <f t="shared" si="5"/>
        <v>0.25</v>
      </c>
      <c r="AT35" s="371">
        <f t="shared" si="6"/>
        <v>21</v>
      </c>
      <c r="AU35" s="371">
        <f t="shared" si="7"/>
        <v>8</v>
      </c>
      <c r="AV35" s="371">
        <f t="shared" si="8"/>
        <v>168</v>
      </c>
      <c r="AW35" s="441">
        <f t="shared" si="9"/>
        <v>1.488095238095238E-3</v>
      </c>
    </row>
    <row r="36" spans="16:49" ht="24" x14ac:dyDescent="0.25">
      <c r="P36" s="368" t="s">
        <v>1103</v>
      </c>
      <c r="Q36" s="368" t="s">
        <v>1126</v>
      </c>
      <c r="R36" s="368" t="s">
        <v>332</v>
      </c>
      <c r="S36" s="361">
        <f t="shared" si="3"/>
        <v>2024</v>
      </c>
      <c r="T36" s="362">
        <v>45313</v>
      </c>
      <c r="U36" s="362">
        <v>45313</v>
      </c>
      <c r="V36" s="372" t="s">
        <v>1108</v>
      </c>
      <c r="W36" s="364" t="s">
        <v>1109</v>
      </c>
      <c r="X36" s="374" t="s">
        <v>1110</v>
      </c>
      <c r="Y36" s="366" t="s">
        <v>1111</v>
      </c>
      <c r="Z36" s="379" t="s">
        <v>330</v>
      </c>
      <c r="AA36" s="380" t="s">
        <v>330</v>
      </c>
      <c r="AB36" s="380" t="s">
        <v>330</v>
      </c>
      <c r="AC36" s="369">
        <v>0</v>
      </c>
      <c r="AD36" s="369">
        <v>4</v>
      </c>
      <c r="AE36" s="369"/>
      <c r="AF36" s="438">
        <f t="shared" si="4"/>
        <v>0</v>
      </c>
      <c r="AG36" s="370">
        <v>0</v>
      </c>
      <c r="AH36" s="370">
        <v>4</v>
      </c>
      <c r="AI36" s="370"/>
      <c r="AJ36" s="439">
        <f t="shared" si="0"/>
        <v>0</v>
      </c>
      <c r="AK36" s="369">
        <v>0</v>
      </c>
      <c r="AL36" s="369">
        <v>5</v>
      </c>
      <c r="AM36" s="369"/>
      <c r="AN36" s="438">
        <f t="shared" si="1"/>
        <v>0</v>
      </c>
      <c r="AO36" s="442">
        <v>8.3333333333333329E-2</v>
      </c>
      <c r="AP36" s="370">
        <v>8</v>
      </c>
      <c r="AQ36" s="370">
        <v>8</v>
      </c>
      <c r="AR36" s="439">
        <f t="shared" si="2"/>
        <v>1.3020833333333333E-3</v>
      </c>
      <c r="AS36" s="440">
        <f t="shared" si="5"/>
        <v>8.3333333333333329E-2</v>
      </c>
      <c r="AT36" s="371">
        <f t="shared" si="6"/>
        <v>21</v>
      </c>
      <c r="AU36" s="371">
        <f t="shared" si="7"/>
        <v>8</v>
      </c>
      <c r="AV36" s="371">
        <f t="shared" si="8"/>
        <v>168</v>
      </c>
      <c r="AW36" s="441">
        <f t="shared" si="9"/>
        <v>4.96031746031746E-4</v>
      </c>
    </row>
    <row r="37" spans="16:49" ht="31.5" x14ac:dyDescent="0.25">
      <c r="P37" s="368" t="s">
        <v>1103</v>
      </c>
      <c r="Q37" s="368" t="s">
        <v>1126</v>
      </c>
      <c r="R37" s="368" t="s">
        <v>332</v>
      </c>
      <c r="S37" s="361">
        <f t="shared" si="3"/>
        <v>2024</v>
      </c>
      <c r="T37" s="362">
        <v>45315</v>
      </c>
      <c r="U37" s="362">
        <v>45315</v>
      </c>
      <c r="V37" s="372" t="s">
        <v>1112</v>
      </c>
      <c r="W37" s="364" t="s">
        <v>1056</v>
      </c>
      <c r="X37" s="365" t="s">
        <v>1113</v>
      </c>
      <c r="Y37" s="366" t="s">
        <v>1057</v>
      </c>
      <c r="Z37" s="379" t="s">
        <v>330</v>
      </c>
      <c r="AA37" s="380" t="s">
        <v>330</v>
      </c>
      <c r="AB37" s="380" t="s">
        <v>330</v>
      </c>
      <c r="AC37" s="369">
        <v>0</v>
      </c>
      <c r="AD37" s="369">
        <v>4</v>
      </c>
      <c r="AE37" s="369"/>
      <c r="AF37" s="438">
        <f t="shared" si="4"/>
        <v>0</v>
      </c>
      <c r="AG37" s="370">
        <v>0</v>
      </c>
      <c r="AH37" s="370">
        <v>4</v>
      </c>
      <c r="AI37" s="370"/>
      <c r="AJ37" s="439">
        <f t="shared" si="0"/>
        <v>0</v>
      </c>
      <c r="AK37" s="369">
        <v>0</v>
      </c>
      <c r="AL37" s="369">
        <v>5</v>
      </c>
      <c r="AM37" s="369"/>
      <c r="AN37" s="438">
        <f t="shared" si="1"/>
        <v>0</v>
      </c>
      <c r="AO37" s="442">
        <v>0.5</v>
      </c>
      <c r="AP37" s="370">
        <v>8</v>
      </c>
      <c r="AQ37" s="370">
        <v>8</v>
      </c>
      <c r="AR37" s="439">
        <f t="shared" si="2"/>
        <v>7.8125E-3</v>
      </c>
      <c r="AS37" s="440">
        <f t="shared" si="5"/>
        <v>0.5</v>
      </c>
      <c r="AT37" s="371">
        <f t="shared" si="6"/>
        <v>21</v>
      </c>
      <c r="AU37" s="371">
        <f t="shared" si="7"/>
        <v>8</v>
      </c>
      <c r="AV37" s="371">
        <f t="shared" si="8"/>
        <v>168</v>
      </c>
      <c r="AW37" s="441">
        <f t="shared" si="9"/>
        <v>2.976190476190476E-3</v>
      </c>
    </row>
    <row r="38" spans="16:49" ht="15.75" x14ac:dyDescent="0.25">
      <c r="P38" s="368" t="s">
        <v>1103</v>
      </c>
      <c r="Q38" s="368" t="s">
        <v>1126</v>
      </c>
      <c r="R38" s="368" t="s">
        <v>332</v>
      </c>
      <c r="S38" s="361">
        <f t="shared" si="3"/>
        <v>2024</v>
      </c>
      <c r="T38" s="362">
        <v>45316</v>
      </c>
      <c r="U38" s="362">
        <v>45316</v>
      </c>
      <c r="V38" s="384" t="s">
        <v>1114</v>
      </c>
      <c r="W38" s="385" t="s">
        <v>1115</v>
      </c>
      <c r="X38" s="365" t="s">
        <v>1081</v>
      </c>
      <c r="Y38" s="366" t="s">
        <v>1116</v>
      </c>
      <c r="Z38" s="379" t="s">
        <v>330</v>
      </c>
      <c r="AA38" s="380" t="s">
        <v>330</v>
      </c>
      <c r="AB38" s="380" t="s">
        <v>330</v>
      </c>
      <c r="AC38" s="369">
        <v>0</v>
      </c>
      <c r="AD38" s="369">
        <v>4</v>
      </c>
      <c r="AE38" s="369"/>
      <c r="AF38" s="438">
        <f t="shared" si="4"/>
        <v>0</v>
      </c>
      <c r="AG38" s="370">
        <v>0</v>
      </c>
      <c r="AH38" s="370">
        <v>4</v>
      </c>
      <c r="AI38" s="370"/>
      <c r="AJ38" s="439">
        <f t="shared" si="0"/>
        <v>0</v>
      </c>
      <c r="AK38" s="369">
        <v>0</v>
      </c>
      <c r="AL38" s="369">
        <v>5</v>
      </c>
      <c r="AM38" s="369"/>
      <c r="AN38" s="438">
        <f t="shared" si="1"/>
        <v>0</v>
      </c>
      <c r="AO38" s="442">
        <v>0.25</v>
      </c>
      <c r="AP38" s="370">
        <v>8</v>
      </c>
      <c r="AQ38" s="370">
        <v>8</v>
      </c>
      <c r="AR38" s="439">
        <f t="shared" si="2"/>
        <v>3.90625E-3</v>
      </c>
      <c r="AS38" s="440">
        <f t="shared" si="5"/>
        <v>0.25</v>
      </c>
      <c r="AT38" s="371">
        <f t="shared" si="6"/>
        <v>21</v>
      </c>
      <c r="AU38" s="371">
        <f t="shared" si="7"/>
        <v>8</v>
      </c>
      <c r="AV38" s="371">
        <f t="shared" si="8"/>
        <v>168</v>
      </c>
      <c r="AW38" s="441">
        <f t="shared" si="9"/>
        <v>1.488095238095238E-3</v>
      </c>
    </row>
    <row r="39" spans="16:49" ht="24" x14ac:dyDescent="0.25">
      <c r="P39" s="368" t="s">
        <v>1103</v>
      </c>
      <c r="Q39" s="368" t="s">
        <v>1126</v>
      </c>
      <c r="R39" s="368" t="s">
        <v>332</v>
      </c>
      <c r="S39" s="361">
        <f t="shared" si="3"/>
        <v>2024</v>
      </c>
      <c r="T39" s="362">
        <v>45317</v>
      </c>
      <c r="U39" s="362">
        <v>45317</v>
      </c>
      <c r="V39" s="376" t="s">
        <v>1089</v>
      </c>
      <c r="W39" s="364" t="s">
        <v>1090</v>
      </c>
      <c r="X39" s="365" t="s">
        <v>1028</v>
      </c>
      <c r="Y39" s="386" t="s">
        <v>1117</v>
      </c>
      <c r="Z39" s="379" t="s">
        <v>330</v>
      </c>
      <c r="AA39" s="380" t="s">
        <v>330</v>
      </c>
      <c r="AB39" s="380" t="s">
        <v>330</v>
      </c>
      <c r="AC39" s="369">
        <v>0</v>
      </c>
      <c r="AD39" s="369">
        <v>4</v>
      </c>
      <c r="AE39" s="369"/>
      <c r="AF39" s="438">
        <f t="shared" si="4"/>
        <v>0</v>
      </c>
      <c r="AG39" s="370">
        <v>0</v>
      </c>
      <c r="AH39" s="370">
        <v>4</v>
      </c>
      <c r="AI39" s="370"/>
      <c r="AJ39" s="439">
        <f t="shared" si="0"/>
        <v>0</v>
      </c>
      <c r="AK39" s="369">
        <v>0</v>
      </c>
      <c r="AL39" s="369">
        <v>5</v>
      </c>
      <c r="AM39" s="369"/>
      <c r="AN39" s="438">
        <f t="shared" si="1"/>
        <v>0</v>
      </c>
      <c r="AO39" s="442">
        <v>0.5</v>
      </c>
      <c r="AP39" s="370">
        <v>8</v>
      </c>
      <c r="AQ39" s="370">
        <v>8</v>
      </c>
      <c r="AR39" s="439">
        <f t="shared" si="2"/>
        <v>7.8125E-3</v>
      </c>
      <c r="AS39" s="440">
        <f t="shared" si="5"/>
        <v>0.5</v>
      </c>
      <c r="AT39" s="371">
        <f t="shared" si="6"/>
        <v>21</v>
      </c>
      <c r="AU39" s="371">
        <f t="shared" si="7"/>
        <v>8</v>
      </c>
      <c r="AV39" s="371">
        <f t="shared" si="8"/>
        <v>168</v>
      </c>
      <c r="AW39" s="441">
        <f t="shared" si="9"/>
        <v>2.976190476190476E-3</v>
      </c>
    </row>
    <row r="40" spans="16:49" ht="31.5" x14ac:dyDescent="0.25">
      <c r="P40" s="368" t="s">
        <v>1103</v>
      </c>
      <c r="Q40" s="368" t="s">
        <v>1126</v>
      </c>
      <c r="R40" s="368" t="s">
        <v>332</v>
      </c>
      <c r="S40" s="361">
        <f t="shared" si="3"/>
        <v>2024</v>
      </c>
      <c r="T40" s="362">
        <v>45320</v>
      </c>
      <c r="U40" s="362">
        <v>45320</v>
      </c>
      <c r="V40" s="363" t="s">
        <v>1118</v>
      </c>
      <c r="W40" s="364" t="s">
        <v>1119</v>
      </c>
      <c r="X40" s="365" t="s">
        <v>1011</v>
      </c>
      <c r="Y40" s="381" t="s">
        <v>1120</v>
      </c>
      <c r="Z40" s="388" t="s">
        <v>1121</v>
      </c>
      <c r="AA40" s="388" t="s">
        <v>1122</v>
      </c>
      <c r="AB40" s="388" t="s">
        <v>1123</v>
      </c>
      <c r="AC40" s="369">
        <v>0</v>
      </c>
      <c r="AD40" s="369">
        <v>4</v>
      </c>
      <c r="AE40" s="369"/>
      <c r="AF40" s="438">
        <f t="shared" si="4"/>
        <v>0</v>
      </c>
      <c r="AG40" s="370">
        <v>0</v>
      </c>
      <c r="AH40" s="370">
        <v>4</v>
      </c>
      <c r="AI40" s="370"/>
      <c r="AJ40" s="439">
        <f t="shared" si="0"/>
        <v>0</v>
      </c>
      <c r="AK40" s="369">
        <v>0</v>
      </c>
      <c r="AL40" s="369">
        <v>5</v>
      </c>
      <c r="AM40" s="369"/>
      <c r="AN40" s="438">
        <f t="shared" si="1"/>
        <v>0</v>
      </c>
      <c r="AO40" s="442">
        <v>1</v>
      </c>
      <c r="AP40" s="370">
        <v>8</v>
      </c>
      <c r="AQ40" s="370">
        <v>8</v>
      </c>
      <c r="AR40" s="439">
        <f t="shared" si="2"/>
        <v>1.5625E-2</v>
      </c>
      <c r="AS40" s="440">
        <f t="shared" si="5"/>
        <v>1</v>
      </c>
      <c r="AT40" s="371">
        <f t="shared" si="6"/>
        <v>21</v>
      </c>
      <c r="AU40" s="371">
        <f t="shared" si="7"/>
        <v>8</v>
      </c>
      <c r="AV40" s="371">
        <f t="shared" si="8"/>
        <v>168</v>
      </c>
      <c r="AW40" s="441">
        <f t="shared" si="9"/>
        <v>5.9523809523809521E-3</v>
      </c>
    </row>
    <row r="41" spans="16:49" ht="15.75" x14ac:dyDescent="0.25">
      <c r="P41" s="368" t="s">
        <v>1103</v>
      </c>
      <c r="Q41" s="368" t="s">
        <v>1126</v>
      </c>
      <c r="R41" s="368" t="s">
        <v>332</v>
      </c>
      <c r="S41" s="361">
        <f t="shared" si="3"/>
        <v>2024</v>
      </c>
      <c r="T41" s="362">
        <v>45320</v>
      </c>
      <c r="U41" s="362">
        <v>45320</v>
      </c>
      <c r="V41" s="375" t="s">
        <v>1065</v>
      </c>
      <c r="W41" s="364" t="s">
        <v>1066</v>
      </c>
      <c r="X41" s="365" t="s">
        <v>1021</v>
      </c>
      <c r="Y41" s="381" t="s">
        <v>1067</v>
      </c>
      <c r="Z41" s="379"/>
      <c r="AA41" s="380"/>
      <c r="AB41" s="380"/>
      <c r="AC41" s="369">
        <v>0</v>
      </c>
      <c r="AD41" s="369">
        <v>4</v>
      </c>
      <c r="AE41" s="369"/>
      <c r="AF41" s="438">
        <f t="shared" si="4"/>
        <v>0</v>
      </c>
      <c r="AG41" s="370">
        <v>0</v>
      </c>
      <c r="AH41" s="370">
        <v>4</v>
      </c>
      <c r="AI41" s="370"/>
      <c r="AJ41" s="439">
        <f t="shared" si="0"/>
        <v>0</v>
      </c>
      <c r="AK41" s="369">
        <v>0</v>
      </c>
      <c r="AL41" s="369">
        <v>5</v>
      </c>
      <c r="AM41" s="369"/>
      <c r="AN41" s="438">
        <f t="shared" si="1"/>
        <v>0</v>
      </c>
      <c r="AO41" s="442">
        <v>0.75</v>
      </c>
      <c r="AP41" s="370">
        <v>8</v>
      </c>
      <c r="AQ41" s="370">
        <v>16</v>
      </c>
      <c r="AR41" s="439">
        <f t="shared" si="2"/>
        <v>5.859375E-3</v>
      </c>
      <c r="AS41" s="440">
        <f t="shared" si="5"/>
        <v>0.75</v>
      </c>
      <c r="AT41" s="371">
        <f t="shared" si="6"/>
        <v>21</v>
      </c>
      <c r="AU41" s="371">
        <f t="shared" si="7"/>
        <v>16</v>
      </c>
      <c r="AV41" s="371">
        <f t="shared" si="8"/>
        <v>336</v>
      </c>
      <c r="AW41" s="441">
        <f t="shared" si="9"/>
        <v>2.232142857142857E-3</v>
      </c>
    </row>
    <row r="42" spans="16:49" ht="15.75" x14ac:dyDescent="0.25">
      <c r="P42" s="397" t="s">
        <v>1008</v>
      </c>
      <c r="Q42" s="397" t="s">
        <v>1134</v>
      </c>
      <c r="R42" s="368" t="s">
        <v>332</v>
      </c>
      <c r="S42" s="361">
        <f t="shared" si="3"/>
        <v>2024</v>
      </c>
      <c r="T42" s="362">
        <v>45293</v>
      </c>
      <c r="U42" s="362">
        <v>45293</v>
      </c>
      <c r="V42" s="409" t="s">
        <v>1135</v>
      </c>
      <c r="W42" s="364" t="s">
        <v>1136</v>
      </c>
      <c r="X42" s="365" t="s">
        <v>1039</v>
      </c>
      <c r="Y42" s="443" t="s">
        <v>1203</v>
      </c>
      <c r="Z42" s="443" t="s">
        <v>1204</v>
      </c>
      <c r="AA42" s="443">
        <v>1</v>
      </c>
      <c r="AB42" s="443" t="s">
        <v>1064</v>
      </c>
      <c r="AC42" s="444">
        <v>0.25</v>
      </c>
      <c r="AD42" s="369">
        <v>4</v>
      </c>
      <c r="AE42" s="443">
        <v>24</v>
      </c>
      <c r="AF42" s="438">
        <f>IFERROR(AC42/(AD42*AE42),0)</f>
        <v>2.6041666666666665E-3</v>
      </c>
      <c r="AG42" s="443">
        <v>0</v>
      </c>
      <c r="AH42" s="370">
        <v>4</v>
      </c>
      <c r="AI42" s="443"/>
      <c r="AJ42" s="439">
        <f t="shared" si="0"/>
        <v>0</v>
      </c>
      <c r="AK42" s="443">
        <v>0</v>
      </c>
      <c r="AL42" s="369">
        <v>5</v>
      </c>
      <c r="AM42" s="443"/>
      <c r="AN42" s="438">
        <f t="shared" si="1"/>
        <v>0</v>
      </c>
      <c r="AO42" s="443">
        <v>0</v>
      </c>
      <c r="AP42" s="370">
        <v>8</v>
      </c>
      <c r="AQ42" s="443"/>
      <c r="AR42" s="439">
        <f t="shared" si="2"/>
        <v>0</v>
      </c>
      <c r="AS42" s="440">
        <f t="shared" ref="AS42:AS81" si="14">SUM(AC42,AG42,AK42,AO42,)</f>
        <v>0.25</v>
      </c>
      <c r="AT42" s="371">
        <f t="shared" ref="AT42:AT81" si="15">SUM(AD42,AH42,AL42,AP42)</f>
        <v>21</v>
      </c>
      <c r="AU42" s="371">
        <f t="shared" si="7"/>
        <v>24</v>
      </c>
      <c r="AV42" s="371">
        <f t="shared" ref="AV42:AV81" si="16">AT42*AU42</f>
        <v>504</v>
      </c>
      <c r="AW42" s="441">
        <f t="shared" ref="AW42:AW81" si="17">AS42/(AT42*AU42)</f>
        <v>4.96031746031746E-4</v>
      </c>
    </row>
    <row r="43" spans="16:49" ht="24" x14ac:dyDescent="0.25">
      <c r="P43" s="397" t="s">
        <v>1008</v>
      </c>
      <c r="Q43" s="397" t="s">
        <v>1134</v>
      </c>
      <c r="R43" s="368" t="s">
        <v>332</v>
      </c>
      <c r="S43" s="361">
        <f t="shared" si="3"/>
        <v>2024</v>
      </c>
      <c r="T43" s="362">
        <v>45293</v>
      </c>
      <c r="U43" s="362">
        <v>45293</v>
      </c>
      <c r="V43" s="409" t="s">
        <v>1137</v>
      </c>
      <c r="W43" s="364" t="s">
        <v>1138</v>
      </c>
      <c r="X43" s="365" t="s">
        <v>1039</v>
      </c>
      <c r="Y43" s="443" t="s">
        <v>1205</v>
      </c>
      <c r="Z43" s="443" t="s">
        <v>1206</v>
      </c>
      <c r="AA43" s="443">
        <v>1</v>
      </c>
      <c r="AB43" s="443" t="s">
        <v>1064</v>
      </c>
      <c r="AC43" s="444">
        <v>2</v>
      </c>
      <c r="AD43" s="369">
        <v>4</v>
      </c>
      <c r="AE43" s="443">
        <v>24</v>
      </c>
      <c r="AF43" s="438">
        <f t="shared" si="4"/>
        <v>2.0833333333333332E-2</v>
      </c>
      <c r="AG43" s="443">
        <v>0</v>
      </c>
      <c r="AH43" s="370">
        <v>4</v>
      </c>
      <c r="AI43" s="443"/>
      <c r="AJ43" s="439">
        <f t="shared" si="0"/>
        <v>0</v>
      </c>
      <c r="AK43" s="443">
        <v>0</v>
      </c>
      <c r="AL43" s="369">
        <v>5</v>
      </c>
      <c r="AM43" s="443"/>
      <c r="AN43" s="438">
        <f t="shared" si="1"/>
        <v>0</v>
      </c>
      <c r="AO43" s="443">
        <v>0</v>
      </c>
      <c r="AP43" s="370">
        <v>8</v>
      </c>
      <c r="AQ43" s="443"/>
      <c r="AR43" s="439">
        <f t="shared" si="2"/>
        <v>0</v>
      </c>
      <c r="AS43" s="440">
        <f t="shared" si="14"/>
        <v>2</v>
      </c>
      <c r="AT43" s="371">
        <f t="shared" si="15"/>
        <v>21</v>
      </c>
      <c r="AU43" s="371">
        <f t="shared" si="7"/>
        <v>24</v>
      </c>
      <c r="AV43" s="371">
        <f t="shared" si="16"/>
        <v>504</v>
      </c>
      <c r="AW43" s="441">
        <f t="shared" si="17"/>
        <v>3.968253968253968E-3</v>
      </c>
    </row>
    <row r="44" spans="16:49" ht="15.75" x14ac:dyDescent="0.25">
      <c r="P44" s="397" t="s">
        <v>1008</v>
      </c>
      <c r="Q44" s="397" t="s">
        <v>1134</v>
      </c>
      <c r="R44" s="368" t="s">
        <v>332</v>
      </c>
      <c r="S44" s="361">
        <f t="shared" si="3"/>
        <v>2024</v>
      </c>
      <c r="T44" s="362">
        <v>45293</v>
      </c>
      <c r="U44" s="362">
        <v>45293</v>
      </c>
      <c r="V44" s="375" t="s">
        <v>1139</v>
      </c>
      <c r="W44" s="364" t="s">
        <v>1140</v>
      </c>
      <c r="X44" s="365" t="s">
        <v>1021</v>
      </c>
      <c r="Y44" s="443" t="s">
        <v>1207</v>
      </c>
      <c r="Z44" s="443" t="s">
        <v>330</v>
      </c>
      <c r="AA44" s="443" t="s">
        <v>330</v>
      </c>
      <c r="AB44" s="443" t="s">
        <v>330</v>
      </c>
      <c r="AC44" s="444">
        <v>0.25</v>
      </c>
      <c r="AD44" s="369">
        <v>4</v>
      </c>
      <c r="AE44" s="443">
        <v>16</v>
      </c>
      <c r="AF44" s="438">
        <f t="shared" si="4"/>
        <v>3.90625E-3</v>
      </c>
      <c r="AG44" s="443">
        <v>0</v>
      </c>
      <c r="AH44" s="370">
        <v>4</v>
      </c>
      <c r="AI44" s="443"/>
      <c r="AJ44" s="439">
        <f t="shared" si="0"/>
        <v>0</v>
      </c>
      <c r="AK44" s="443">
        <v>0</v>
      </c>
      <c r="AL44" s="369">
        <v>5</v>
      </c>
      <c r="AM44" s="443"/>
      <c r="AN44" s="438">
        <f t="shared" si="1"/>
        <v>0</v>
      </c>
      <c r="AO44" s="443">
        <v>0</v>
      </c>
      <c r="AP44" s="370">
        <v>8</v>
      </c>
      <c r="AQ44" s="443"/>
      <c r="AR44" s="439">
        <f t="shared" si="2"/>
        <v>0</v>
      </c>
      <c r="AS44" s="440">
        <f t="shared" si="14"/>
        <v>0.25</v>
      </c>
      <c r="AT44" s="371">
        <f t="shared" si="15"/>
        <v>21</v>
      </c>
      <c r="AU44" s="371">
        <f t="shared" si="7"/>
        <v>16</v>
      </c>
      <c r="AV44" s="371">
        <f t="shared" si="16"/>
        <v>336</v>
      </c>
      <c r="AW44" s="441">
        <f t="shared" si="17"/>
        <v>7.4404761904761901E-4</v>
      </c>
    </row>
    <row r="45" spans="16:49" ht="15.75" x14ac:dyDescent="0.25">
      <c r="P45" s="397" t="s">
        <v>1008</v>
      </c>
      <c r="Q45" s="397" t="s">
        <v>1134</v>
      </c>
      <c r="R45" s="368" t="s">
        <v>332</v>
      </c>
      <c r="S45" s="361">
        <f t="shared" si="3"/>
        <v>2024</v>
      </c>
      <c r="T45" s="362">
        <v>45294</v>
      </c>
      <c r="U45" s="362">
        <v>45294</v>
      </c>
      <c r="V45" s="375" t="s">
        <v>1141</v>
      </c>
      <c r="W45" s="364" t="s">
        <v>1142</v>
      </c>
      <c r="X45" s="374" t="s">
        <v>1033</v>
      </c>
      <c r="Y45" s="443" t="s">
        <v>1208</v>
      </c>
      <c r="Z45" s="443" t="s">
        <v>1209</v>
      </c>
      <c r="AA45" s="443" t="s">
        <v>330</v>
      </c>
      <c r="AB45" s="443" t="s">
        <v>330</v>
      </c>
      <c r="AC45" s="444">
        <v>3</v>
      </c>
      <c r="AD45" s="369">
        <v>4</v>
      </c>
      <c r="AE45" s="443">
        <v>16</v>
      </c>
      <c r="AF45" s="438">
        <f t="shared" si="4"/>
        <v>4.6875E-2</v>
      </c>
      <c r="AG45" s="443">
        <v>0</v>
      </c>
      <c r="AH45" s="370">
        <v>4</v>
      </c>
      <c r="AI45" s="443"/>
      <c r="AJ45" s="439">
        <f t="shared" si="0"/>
        <v>0</v>
      </c>
      <c r="AK45" s="443">
        <v>0</v>
      </c>
      <c r="AL45" s="369">
        <v>5</v>
      </c>
      <c r="AM45" s="443"/>
      <c r="AN45" s="438">
        <f t="shared" si="1"/>
        <v>0</v>
      </c>
      <c r="AO45" s="443">
        <v>0</v>
      </c>
      <c r="AP45" s="370">
        <v>8</v>
      </c>
      <c r="AQ45" s="443"/>
      <c r="AR45" s="439">
        <f t="shared" si="2"/>
        <v>0</v>
      </c>
      <c r="AS45" s="440">
        <f t="shared" si="14"/>
        <v>3</v>
      </c>
      <c r="AT45" s="371">
        <f t="shared" si="15"/>
        <v>21</v>
      </c>
      <c r="AU45" s="371">
        <f t="shared" si="7"/>
        <v>16</v>
      </c>
      <c r="AV45" s="371">
        <f t="shared" si="16"/>
        <v>336</v>
      </c>
      <c r="AW45" s="441">
        <f t="shared" si="17"/>
        <v>8.9285714285714281E-3</v>
      </c>
    </row>
    <row r="46" spans="16:49" ht="15.75" x14ac:dyDescent="0.25">
      <c r="P46" s="397" t="s">
        <v>1008</v>
      </c>
      <c r="Q46" s="397" t="s">
        <v>1134</v>
      </c>
      <c r="R46" s="368" t="s">
        <v>332</v>
      </c>
      <c r="S46" s="361">
        <f t="shared" si="3"/>
        <v>2024</v>
      </c>
      <c r="T46" s="362">
        <v>45294</v>
      </c>
      <c r="U46" s="362">
        <v>45294</v>
      </c>
      <c r="V46" s="372" t="s">
        <v>1034</v>
      </c>
      <c r="W46" s="373" t="s">
        <v>1035</v>
      </c>
      <c r="X46" s="374" t="s">
        <v>1017</v>
      </c>
      <c r="Y46" s="443" t="s">
        <v>1210</v>
      </c>
      <c r="Z46" s="443" t="s">
        <v>330</v>
      </c>
      <c r="AA46" s="443" t="s">
        <v>330</v>
      </c>
      <c r="AB46" s="443" t="s">
        <v>330</v>
      </c>
      <c r="AC46" s="444">
        <v>0.25</v>
      </c>
      <c r="AD46" s="369">
        <v>4</v>
      </c>
      <c r="AE46" s="443">
        <v>8</v>
      </c>
      <c r="AF46" s="438">
        <f t="shared" si="4"/>
        <v>7.8125E-3</v>
      </c>
      <c r="AG46" s="443">
        <v>0</v>
      </c>
      <c r="AH46" s="370">
        <v>4</v>
      </c>
      <c r="AI46" s="443"/>
      <c r="AJ46" s="439">
        <f t="shared" si="0"/>
        <v>0</v>
      </c>
      <c r="AK46" s="443">
        <v>0</v>
      </c>
      <c r="AL46" s="369">
        <v>5</v>
      </c>
      <c r="AM46" s="443"/>
      <c r="AN46" s="438">
        <f t="shared" si="1"/>
        <v>0</v>
      </c>
      <c r="AO46" s="443">
        <v>0</v>
      </c>
      <c r="AP46" s="370">
        <v>8</v>
      </c>
      <c r="AQ46" s="443"/>
      <c r="AR46" s="439">
        <f t="shared" si="2"/>
        <v>0</v>
      </c>
      <c r="AS46" s="440">
        <f t="shared" si="14"/>
        <v>0.25</v>
      </c>
      <c r="AT46" s="371">
        <f t="shared" si="15"/>
        <v>21</v>
      </c>
      <c r="AU46" s="371">
        <f t="shared" si="7"/>
        <v>8</v>
      </c>
      <c r="AV46" s="371">
        <f t="shared" si="16"/>
        <v>168</v>
      </c>
      <c r="AW46" s="441">
        <f t="shared" si="17"/>
        <v>1.488095238095238E-3</v>
      </c>
    </row>
    <row r="47" spans="16:49" ht="15.75" x14ac:dyDescent="0.25">
      <c r="P47" s="397" t="s">
        <v>1008</v>
      </c>
      <c r="Q47" s="397" t="s">
        <v>1134</v>
      </c>
      <c r="R47" s="368" t="s">
        <v>332</v>
      </c>
      <c r="S47" s="361">
        <f t="shared" si="3"/>
        <v>2024</v>
      </c>
      <c r="T47" s="362">
        <v>45295</v>
      </c>
      <c r="U47" s="362">
        <v>45295</v>
      </c>
      <c r="V47" s="407" t="s">
        <v>1143</v>
      </c>
      <c r="W47" s="364" t="s">
        <v>1144</v>
      </c>
      <c r="X47" s="365" t="s">
        <v>1039</v>
      </c>
      <c r="Y47" s="443" t="s">
        <v>1211</v>
      </c>
      <c r="Z47" s="443" t="s">
        <v>1212</v>
      </c>
      <c r="AA47" s="443">
        <v>2</v>
      </c>
      <c r="AB47" s="443" t="s">
        <v>1049</v>
      </c>
      <c r="AC47" s="444">
        <v>1</v>
      </c>
      <c r="AD47" s="369">
        <v>4</v>
      </c>
      <c r="AE47" s="443">
        <v>24</v>
      </c>
      <c r="AF47" s="438">
        <f t="shared" si="4"/>
        <v>1.0416666666666666E-2</v>
      </c>
      <c r="AG47" s="443">
        <v>0</v>
      </c>
      <c r="AH47" s="370">
        <v>4</v>
      </c>
      <c r="AI47" s="443"/>
      <c r="AJ47" s="439">
        <f t="shared" si="0"/>
        <v>0</v>
      </c>
      <c r="AK47" s="443">
        <v>0</v>
      </c>
      <c r="AL47" s="369">
        <v>5</v>
      </c>
      <c r="AM47" s="443"/>
      <c r="AN47" s="438">
        <f t="shared" si="1"/>
        <v>0</v>
      </c>
      <c r="AO47" s="443">
        <v>0</v>
      </c>
      <c r="AP47" s="370">
        <v>8</v>
      </c>
      <c r="AQ47" s="443"/>
      <c r="AR47" s="439">
        <f t="shared" si="2"/>
        <v>0</v>
      </c>
      <c r="AS47" s="440">
        <f t="shared" si="14"/>
        <v>1</v>
      </c>
      <c r="AT47" s="371">
        <f t="shared" si="15"/>
        <v>21</v>
      </c>
      <c r="AU47" s="371">
        <f t="shared" si="7"/>
        <v>24</v>
      </c>
      <c r="AV47" s="371">
        <f t="shared" si="16"/>
        <v>504</v>
      </c>
      <c r="AW47" s="441">
        <f t="shared" si="17"/>
        <v>1.984126984126984E-3</v>
      </c>
    </row>
    <row r="48" spans="16:49" ht="15.75" x14ac:dyDescent="0.25">
      <c r="P48" s="397" t="s">
        <v>1008</v>
      </c>
      <c r="Q48" s="397" t="s">
        <v>1134</v>
      </c>
      <c r="R48" s="368" t="s">
        <v>332</v>
      </c>
      <c r="S48" s="361">
        <f t="shared" si="3"/>
        <v>2024</v>
      </c>
      <c r="T48" s="362">
        <v>45296</v>
      </c>
      <c r="U48" s="362">
        <v>45296</v>
      </c>
      <c r="V48" s="394" t="s">
        <v>1145</v>
      </c>
      <c r="W48" s="373" t="s">
        <v>1146</v>
      </c>
      <c r="X48" s="374" t="s">
        <v>1147</v>
      </c>
      <c r="Y48" s="443" t="s">
        <v>1213</v>
      </c>
      <c r="Z48" s="443" t="s">
        <v>330</v>
      </c>
      <c r="AA48" s="443" t="s">
        <v>330</v>
      </c>
      <c r="AB48" s="443" t="s">
        <v>330</v>
      </c>
      <c r="AC48" s="444">
        <v>1</v>
      </c>
      <c r="AD48" s="369">
        <v>4</v>
      </c>
      <c r="AE48" s="443">
        <v>24</v>
      </c>
      <c r="AF48" s="438">
        <f t="shared" si="4"/>
        <v>1.0416666666666666E-2</v>
      </c>
      <c r="AG48" s="443">
        <v>0</v>
      </c>
      <c r="AH48" s="370">
        <v>4</v>
      </c>
      <c r="AI48" s="443"/>
      <c r="AJ48" s="439">
        <f t="shared" si="0"/>
        <v>0</v>
      </c>
      <c r="AK48" s="443">
        <v>0</v>
      </c>
      <c r="AL48" s="369">
        <v>5</v>
      </c>
      <c r="AM48" s="443"/>
      <c r="AN48" s="438">
        <f t="shared" si="1"/>
        <v>0</v>
      </c>
      <c r="AO48" s="443">
        <v>0</v>
      </c>
      <c r="AP48" s="370">
        <v>8</v>
      </c>
      <c r="AQ48" s="443"/>
      <c r="AR48" s="439">
        <f t="shared" si="2"/>
        <v>0</v>
      </c>
      <c r="AS48" s="440">
        <f t="shared" si="14"/>
        <v>1</v>
      </c>
      <c r="AT48" s="371">
        <f t="shared" si="15"/>
        <v>21</v>
      </c>
      <c r="AU48" s="371">
        <f t="shared" si="7"/>
        <v>24</v>
      </c>
      <c r="AV48" s="371">
        <f t="shared" si="16"/>
        <v>504</v>
      </c>
      <c r="AW48" s="441">
        <f t="shared" si="17"/>
        <v>1.984126984126984E-3</v>
      </c>
    </row>
    <row r="49" spans="16:49" ht="24" x14ac:dyDescent="0.25">
      <c r="P49" s="397" t="s">
        <v>1008</v>
      </c>
      <c r="Q49" s="397" t="s">
        <v>1134</v>
      </c>
      <c r="R49" s="368" t="s">
        <v>332</v>
      </c>
      <c r="S49" s="361">
        <f t="shared" si="3"/>
        <v>2024</v>
      </c>
      <c r="T49" s="362">
        <v>45296</v>
      </c>
      <c r="U49" s="362">
        <v>45296</v>
      </c>
      <c r="V49" s="375" t="s">
        <v>1148</v>
      </c>
      <c r="W49" s="364" t="s">
        <v>1149</v>
      </c>
      <c r="X49" s="365" t="s">
        <v>1150</v>
      </c>
      <c r="Y49" s="443" t="s">
        <v>1214</v>
      </c>
      <c r="Z49" s="443" t="s">
        <v>330</v>
      </c>
      <c r="AA49" s="443" t="s">
        <v>330</v>
      </c>
      <c r="AB49" s="443" t="s">
        <v>330</v>
      </c>
      <c r="AC49" s="444">
        <v>5</v>
      </c>
      <c r="AD49" s="369">
        <v>4</v>
      </c>
      <c r="AE49" s="443">
        <v>8</v>
      </c>
      <c r="AF49" s="438">
        <f t="shared" si="4"/>
        <v>0.15625</v>
      </c>
      <c r="AG49" s="443">
        <v>0</v>
      </c>
      <c r="AH49" s="370">
        <v>4</v>
      </c>
      <c r="AI49" s="443"/>
      <c r="AJ49" s="439">
        <f t="shared" si="0"/>
        <v>0</v>
      </c>
      <c r="AK49" s="443">
        <v>0</v>
      </c>
      <c r="AL49" s="369">
        <v>5</v>
      </c>
      <c r="AM49" s="443"/>
      <c r="AN49" s="438">
        <f t="shared" si="1"/>
        <v>0</v>
      </c>
      <c r="AO49" s="443">
        <v>0</v>
      </c>
      <c r="AP49" s="370">
        <v>8</v>
      </c>
      <c r="AQ49" s="443"/>
      <c r="AR49" s="439">
        <f t="shared" si="2"/>
        <v>0</v>
      </c>
      <c r="AS49" s="440">
        <f t="shared" si="14"/>
        <v>5</v>
      </c>
      <c r="AT49" s="371">
        <f t="shared" si="15"/>
        <v>21</v>
      </c>
      <c r="AU49" s="371">
        <f t="shared" si="7"/>
        <v>8</v>
      </c>
      <c r="AV49" s="371">
        <f t="shared" si="16"/>
        <v>168</v>
      </c>
      <c r="AW49" s="441">
        <f t="shared" si="17"/>
        <v>2.976190476190476E-2</v>
      </c>
    </row>
    <row r="50" spans="16:49" ht="15.75" x14ac:dyDescent="0.25">
      <c r="P50" s="397" t="s">
        <v>1050</v>
      </c>
      <c r="Q50" s="397" t="s">
        <v>1134</v>
      </c>
      <c r="R50" s="368" t="s">
        <v>332</v>
      </c>
      <c r="S50" s="361">
        <f t="shared" si="3"/>
        <v>2024</v>
      </c>
      <c r="T50" s="362">
        <v>45299</v>
      </c>
      <c r="U50" s="362">
        <v>45299</v>
      </c>
      <c r="V50" s="409" t="s">
        <v>1135</v>
      </c>
      <c r="W50" s="364" t="s">
        <v>1136</v>
      </c>
      <c r="X50" s="365" t="s">
        <v>1039</v>
      </c>
      <c r="Y50" s="443" t="s">
        <v>1203</v>
      </c>
      <c r="Z50" s="443" t="s">
        <v>330</v>
      </c>
      <c r="AA50" s="443">
        <v>1</v>
      </c>
      <c r="AB50" s="443" t="s">
        <v>1064</v>
      </c>
      <c r="AC50" s="443">
        <v>0</v>
      </c>
      <c r="AD50" s="369">
        <v>4</v>
      </c>
      <c r="AE50" s="443"/>
      <c r="AF50" s="438">
        <f t="shared" si="4"/>
        <v>0</v>
      </c>
      <c r="AG50" s="444">
        <v>0.5</v>
      </c>
      <c r="AH50" s="370">
        <v>4</v>
      </c>
      <c r="AI50" s="443">
        <v>24</v>
      </c>
      <c r="AJ50" s="439">
        <f t="shared" si="0"/>
        <v>5.208333333333333E-3</v>
      </c>
      <c r="AK50" s="443">
        <v>0</v>
      </c>
      <c r="AL50" s="369">
        <v>5</v>
      </c>
      <c r="AM50" s="443"/>
      <c r="AN50" s="438">
        <f t="shared" si="1"/>
        <v>0</v>
      </c>
      <c r="AO50" s="443">
        <v>0</v>
      </c>
      <c r="AP50" s="370">
        <v>8</v>
      </c>
      <c r="AQ50" s="443"/>
      <c r="AR50" s="439">
        <f t="shared" si="2"/>
        <v>0</v>
      </c>
      <c r="AS50" s="440">
        <f t="shared" si="14"/>
        <v>0.5</v>
      </c>
      <c r="AT50" s="371">
        <f t="shared" si="15"/>
        <v>21</v>
      </c>
      <c r="AU50" s="371">
        <f t="shared" si="7"/>
        <v>24</v>
      </c>
      <c r="AV50" s="371">
        <f t="shared" si="16"/>
        <v>504</v>
      </c>
      <c r="AW50" s="441">
        <f t="shared" si="17"/>
        <v>9.9206349206349201E-4</v>
      </c>
    </row>
    <row r="51" spans="16:49" ht="15.75" x14ac:dyDescent="0.25">
      <c r="P51" s="397" t="s">
        <v>1050</v>
      </c>
      <c r="Q51" s="397" t="s">
        <v>1134</v>
      </c>
      <c r="R51" s="368" t="s">
        <v>332</v>
      </c>
      <c r="S51" s="361">
        <f t="shared" si="3"/>
        <v>2024</v>
      </c>
      <c r="T51" s="362">
        <v>45299</v>
      </c>
      <c r="U51" s="362">
        <v>45299</v>
      </c>
      <c r="V51" s="394" t="s">
        <v>1151</v>
      </c>
      <c r="W51" s="364" t="s">
        <v>1152</v>
      </c>
      <c r="X51" s="365" t="s">
        <v>1074</v>
      </c>
      <c r="Y51" s="443" t="s">
        <v>1215</v>
      </c>
      <c r="Z51" s="443" t="s">
        <v>330</v>
      </c>
      <c r="AA51" s="443" t="s">
        <v>330</v>
      </c>
      <c r="AB51" s="443" t="s">
        <v>330</v>
      </c>
      <c r="AC51" s="443">
        <v>0</v>
      </c>
      <c r="AD51" s="369">
        <v>4</v>
      </c>
      <c r="AE51" s="443"/>
      <c r="AF51" s="438">
        <f t="shared" si="4"/>
        <v>0</v>
      </c>
      <c r="AG51" s="444">
        <v>0.5</v>
      </c>
      <c r="AH51" s="370">
        <v>4</v>
      </c>
      <c r="AI51" s="443">
        <v>24</v>
      </c>
      <c r="AJ51" s="439">
        <f t="shared" si="0"/>
        <v>5.208333333333333E-3</v>
      </c>
      <c r="AK51" s="443">
        <v>0</v>
      </c>
      <c r="AL51" s="369">
        <v>5</v>
      </c>
      <c r="AM51" s="443"/>
      <c r="AN51" s="438">
        <f t="shared" si="1"/>
        <v>0</v>
      </c>
      <c r="AO51" s="443">
        <v>0</v>
      </c>
      <c r="AP51" s="370">
        <v>8</v>
      </c>
      <c r="AQ51" s="443"/>
      <c r="AR51" s="439">
        <f t="shared" si="2"/>
        <v>0</v>
      </c>
      <c r="AS51" s="440">
        <f t="shared" si="14"/>
        <v>0.5</v>
      </c>
      <c r="AT51" s="371">
        <f t="shared" si="15"/>
        <v>21</v>
      </c>
      <c r="AU51" s="371">
        <f t="shared" si="7"/>
        <v>24</v>
      </c>
      <c r="AV51" s="371">
        <f t="shared" si="16"/>
        <v>504</v>
      </c>
      <c r="AW51" s="441">
        <f t="shared" si="17"/>
        <v>9.9206349206349201E-4</v>
      </c>
    </row>
    <row r="52" spans="16:49" ht="15.75" x14ac:dyDescent="0.25">
      <c r="P52" s="397" t="s">
        <v>1050</v>
      </c>
      <c r="Q52" s="397" t="s">
        <v>1134</v>
      </c>
      <c r="R52" s="368" t="s">
        <v>332</v>
      </c>
      <c r="S52" s="361">
        <f t="shared" si="3"/>
        <v>2024</v>
      </c>
      <c r="T52" s="362">
        <v>45300</v>
      </c>
      <c r="U52" s="362">
        <v>45300</v>
      </c>
      <c r="V52" s="375" t="s">
        <v>1153</v>
      </c>
      <c r="W52" s="364" t="s">
        <v>1154</v>
      </c>
      <c r="X52" s="374" t="s">
        <v>1033</v>
      </c>
      <c r="Y52" s="443" t="s">
        <v>1216</v>
      </c>
      <c r="Z52" s="443" t="s">
        <v>1217</v>
      </c>
      <c r="AA52" s="443">
        <v>1</v>
      </c>
      <c r="AB52" s="443" t="s">
        <v>1218</v>
      </c>
      <c r="AC52" s="443">
        <v>0</v>
      </c>
      <c r="AD52" s="369">
        <v>4</v>
      </c>
      <c r="AE52" s="443"/>
      <c r="AF52" s="438">
        <f t="shared" si="4"/>
        <v>0</v>
      </c>
      <c r="AG52" s="444">
        <v>0.5</v>
      </c>
      <c r="AH52" s="370">
        <v>4</v>
      </c>
      <c r="AI52" s="443">
        <v>24</v>
      </c>
      <c r="AJ52" s="439">
        <f t="shared" si="0"/>
        <v>5.208333333333333E-3</v>
      </c>
      <c r="AK52" s="443">
        <v>0</v>
      </c>
      <c r="AL52" s="369">
        <v>5</v>
      </c>
      <c r="AM52" s="443"/>
      <c r="AN52" s="438">
        <f t="shared" si="1"/>
        <v>0</v>
      </c>
      <c r="AO52" s="443">
        <v>0</v>
      </c>
      <c r="AP52" s="370">
        <v>8</v>
      </c>
      <c r="AQ52" s="443"/>
      <c r="AR52" s="439">
        <f t="shared" si="2"/>
        <v>0</v>
      </c>
      <c r="AS52" s="440">
        <f t="shared" si="14"/>
        <v>0.5</v>
      </c>
      <c r="AT52" s="371">
        <f t="shared" si="15"/>
        <v>21</v>
      </c>
      <c r="AU52" s="371">
        <f t="shared" si="7"/>
        <v>24</v>
      </c>
      <c r="AV52" s="371">
        <f t="shared" si="16"/>
        <v>504</v>
      </c>
      <c r="AW52" s="441">
        <f t="shared" si="17"/>
        <v>9.9206349206349201E-4</v>
      </c>
    </row>
    <row r="53" spans="16:49" ht="15.75" x14ac:dyDescent="0.25">
      <c r="P53" s="397" t="s">
        <v>1050</v>
      </c>
      <c r="Q53" s="397" t="s">
        <v>1134</v>
      </c>
      <c r="R53" s="368" t="s">
        <v>332</v>
      </c>
      <c r="S53" s="361">
        <f t="shared" si="3"/>
        <v>2024</v>
      </c>
      <c r="T53" s="362">
        <v>45300</v>
      </c>
      <c r="U53" s="362">
        <v>45300</v>
      </c>
      <c r="V53" s="372" t="s">
        <v>1034</v>
      </c>
      <c r="W53" s="373" t="s">
        <v>1035</v>
      </c>
      <c r="X53" s="374" t="s">
        <v>1017</v>
      </c>
      <c r="Y53" s="443" t="s">
        <v>1219</v>
      </c>
      <c r="Z53" s="443" t="s">
        <v>1220</v>
      </c>
      <c r="AA53" s="443">
        <v>2</v>
      </c>
      <c r="AB53" s="443" t="s">
        <v>1049</v>
      </c>
      <c r="AC53" s="443">
        <v>0</v>
      </c>
      <c r="AD53" s="369">
        <v>4</v>
      </c>
      <c r="AE53" s="443"/>
      <c r="AF53" s="438">
        <f t="shared" si="4"/>
        <v>0</v>
      </c>
      <c r="AG53" s="444">
        <v>1</v>
      </c>
      <c r="AH53" s="370">
        <v>4</v>
      </c>
      <c r="AI53" s="443">
        <v>8</v>
      </c>
      <c r="AJ53" s="439">
        <f t="shared" si="0"/>
        <v>3.125E-2</v>
      </c>
      <c r="AK53" s="443">
        <v>0</v>
      </c>
      <c r="AL53" s="369">
        <v>5</v>
      </c>
      <c r="AM53" s="443"/>
      <c r="AN53" s="438">
        <f t="shared" si="1"/>
        <v>0</v>
      </c>
      <c r="AO53" s="443">
        <v>0</v>
      </c>
      <c r="AP53" s="370">
        <v>8</v>
      </c>
      <c r="AQ53" s="443"/>
      <c r="AR53" s="439">
        <f t="shared" si="2"/>
        <v>0</v>
      </c>
      <c r="AS53" s="440">
        <f t="shared" si="14"/>
        <v>1</v>
      </c>
      <c r="AT53" s="371">
        <f t="shared" si="15"/>
        <v>21</v>
      </c>
      <c r="AU53" s="371">
        <f t="shared" si="7"/>
        <v>8</v>
      </c>
      <c r="AV53" s="371">
        <f t="shared" si="16"/>
        <v>168</v>
      </c>
      <c r="AW53" s="441">
        <f t="shared" si="17"/>
        <v>5.9523809523809521E-3</v>
      </c>
    </row>
    <row r="54" spans="16:49" ht="15.75" x14ac:dyDescent="0.25">
      <c r="P54" s="397" t="s">
        <v>1050</v>
      </c>
      <c r="Q54" s="397" t="s">
        <v>1134</v>
      </c>
      <c r="R54" s="368" t="s">
        <v>332</v>
      </c>
      <c r="S54" s="361">
        <f t="shared" si="3"/>
        <v>2024</v>
      </c>
      <c r="T54" s="362">
        <v>45301</v>
      </c>
      <c r="U54" s="362">
        <v>45301</v>
      </c>
      <c r="V54" s="375" t="s">
        <v>1065</v>
      </c>
      <c r="W54" s="364" t="s">
        <v>1066</v>
      </c>
      <c r="X54" s="365" t="s">
        <v>1021</v>
      </c>
      <c r="Y54" s="443" t="s">
        <v>1221</v>
      </c>
      <c r="Z54" s="443" t="s">
        <v>330</v>
      </c>
      <c r="AA54" s="443" t="s">
        <v>330</v>
      </c>
      <c r="AB54" s="443" t="s">
        <v>330</v>
      </c>
      <c r="AC54" s="443">
        <v>0</v>
      </c>
      <c r="AD54" s="369">
        <v>4</v>
      </c>
      <c r="AE54" s="443"/>
      <c r="AF54" s="438">
        <f t="shared" si="4"/>
        <v>0</v>
      </c>
      <c r="AG54" s="444">
        <v>0.16666666666666666</v>
      </c>
      <c r="AH54" s="370">
        <v>4</v>
      </c>
      <c r="AI54" s="443">
        <v>16</v>
      </c>
      <c r="AJ54" s="439">
        <f t="shared" si="0"/>
        <v>2.6041666666666665E-3</v>
      </c>
      <c r="AK54" s="443">
        <v>0</v>
      </c>
      <c r="AL54" s="369">
        <v>5</v>
      </c>
      <c r="AM54" s="443"/>
      <c r="AN54" s="438">
        <f t="shared" si="1"/>
        <v>0</v>
      </c>
      <c r="AO54" s="443">
        <v>0</v>
      </c>
      <c r="AP54" s="370">
        <v>8</v>
      </c>
      <c r="AQ54" s="443"/>
      <c r="AR54" s="439">
        <f t="shared" si="2"/>
        <v>0</v>
      </c>
      <c r="AS54" s="440">
        <f t="shared" si="14"/>
        <v>0.16666666666666666</v>
      </c>
      <c r="AT54" s="371">
        <f t="shared" si="15"/>
        <v>21</v>
      </c>
      <c r="AU54" s="371">
        <f t="shared" si="7"/>
        <v>16</v>
      </c>
      <c r="AV54" s="371">
        <f t="shared" si="16"/>
        <v>336</v>
      </c>
      <c r="AW54" s="441">
        <f t="shared" si="17"/>
        <v>4.96031746031746E-4</v>
      </c>
    </row>
    <row r="55" spans="16:49" ht="24" x14ac:dyDescent="0.25">
      <c r="P55" s="397" t="s">
        <v>1050</v>
      </c>
      <c r="Q55" s="397" t="s">
        <v>1134</v>
      </c>
      <c r="R55" s="368" t="s">
        <v>332</v>
      </c>
      <c r="S55" s="361">
        <f t="shared" si="3"/>
        <v>2024</v>
      </c>
      <c r="T55" s="362">
        <v>45301</v>
      </c>
      <c r="U55" s="362">
        <v>45301</v>
      </c>
      <c r="V55" s="376" t="s">
        <v>1089</v>
      </c>
      <c r="W55" s="364" t="s">
        <v>1090</v>
      </c>
      <c r="X55" s="365" t="s">
        <v>1028</v>
      </c>
      <c r="Y55" s="443" t="s">
        <v>1222</v>
      </c>
      <c r="Z55" s="443" t="s">
        <v>1223</v>
      </c>
      <c r="AA55" s="443">
        <v>2</v>
      </c>
      <c r="AB55" s="443" t="s">
        <v>1049</v>
      </c>
      <c r="AC55" s="443">
        <v>0</v>
      </c>
      <c r="AD55" s="369">
        <v>4</v>
      </c>
      <c r="AE55" s="443"/>
      <c r="AF55" s="438">
        <f t="shared" si="4"/>
        <v>0</v>
      </c>
      <c r="AG55" s="444">
        <v>1.5</v>
      </c>
      <c r="AH55" s="370">
        <v>4</v>
      </c>
      <c r="AI55" s="443">
        <v>8</v>
      </c>
      <c r="AJ55" s="439">
        <f t="shared" si="0"/>
        <v>4.6875E-2</v>
      </c>
      <c r="AK55" s="443">
        <v>0</v>
      </c>
      <c r="AL55" s="369">
        <v>5</v>
      </c>
      <c r="AM55" s="443"/>
      <c r="AN55" s="438">
        <f t="shared" si="1"/>
        <v>0</v>
      </c>
      <c r="AO55" s="443">
        <v>0</v>
      </c>
      <c r="AP55" s="370">
        <v>8</v>
      </c>
      <c r="AQ55" s="443"/>
      <c r="AR55" s="439">
        <f t="shared" si="2"/>
        <v>0</v>
      </c>
      <c r="AS55" s="440">
        <f t="shared" si="14"/>
        <v>1.5</v>
      </c>
      <c r="AT55" s="371">
        <f t="shared" si="15"/>
        <v>21</v>
      </c>
      <c r="AU55" s="371">
        <f t="shared" si="7"/>
        <v>8</v>
      </c>
      <c r="AV55" s="371">
        <f t="shared" si="16"/>
        <v>168</v>
      </c>
      <c r="AW55" s="441">
        <f t="shared" si="17"/>
        <v>8.9285714285714281E-3</v>
      </c>
    </row>
    <row r="56" spans="16:49" ht="24" x14ac:dyDescent="0.25">
      <c r="P56" s="397" t="s">
        <v>1087</v>
      </c>
      <c r="Q56" s="397" t="s">
        <v>1134</v>
      </c>
      <c r="R56" s="368" t="s">
        <v>332</v>
      </c>
      <c r="S56" s="361">
        <f t="shared" si="3"/>
        <v>2024</v>
      </c>
      <c r="T56" s="362">
        <v>45307</v>
      </c>
      <c r="U56" s="362">
        <v>45307</v>
      </c>
      <c r="V56" s="384" t="s">
        <v>1155</v>
      </c>
      <c r="W56" s="385" t="s">
        <v>1156</v>
      </c>
      <c r="X56" s="365" t="s">
        <v>1074</v>
      </c>
      <c r="Y56" s="443" t="s">
        <v>1224</v>
      </c>
      <c r="Z56" s="443" t="s">
        <v>1225</v>
      </c>
      <c r="AA56" s="443">
        <v>1</v>
      </c>
      <c r="AB56" s="443" t="s">
        <v>1049</v>
      </c>
      <c r="AC56" s="443">
        <v>0</v>
      </c>
      <c r="AD56" s="369">
        <v>4</v>
      </c>
      <c r="AE56" s="443"/>
      <c r="AF56" s="438">
        <f t="shared" si="4"/>
        <v>0</v>
      </c>
      <c r="AG56" s="443">
        <v>0</v>
      </c>
      <c r="AH56" s="370">
        <v>4</v>
      </c>
      <c r="AI56" s="443"/>
      <c r="AJ56" s="439">
        <f t="shared" si="0"/>
        <v>0</v>
      </c>
      <c r="AK56" s="444">
        <v>1</v>
      </c>
      <c r="AL56" s="369">
        <v>5</v>
      </c>
      <c r="AM56" s="443">
        <v>24</v>
      </c>
      <c r="AN56" s="438">
        <f t="shared" si="1"/>
        <v>8.3333333333333332E-3</v>
      </c>
      <c r="AO56" s="443">
        <v>0</v>
      </c>
      <c r="AP56" s="370">
        <v>8</v>
      </c>
      <c r="AQ56" s="443"/>
      <c r="AR56" s="439">
        <f t="shared" si="2"/>
        <v>0</v>
      </c>
      <c r="AS56" s="440">
        <f t="shared" si="14"/>
        <v>1</v>
      </c>
      <c r="AT56" s="371">
        <f t="shared" si="15"/>
        <v>21</v>
      </c>
      <c r="AU56" s="371">
        <f t="shared" si="7"/>
        <v>24</v>
      </c>
      <c r="AV56" s="371">
        <f t="shared" si="16"/>
        <v>504</v>
      </c>
      <c r="AW56" s="441">
        <f t="shared" si="17"/>
        <v>1.984126984126984E-3</v>
      </c>
    </row>
    <row r="57" spans="16:49" ht="15.75" x14ac:dyDescent="0.25">
      <c r="P57" s="397" t="s">
        <v>1087</v>
      </c>
      <c r="Q57" s="397" t="s">
        <v>1134</v>
      </c>
      <c r="R57" s="368" t="s">
        <v>332</v>
      </c>
      <c r="S57" s="361">
        <f t="shared" si="3"/>
        <v>2024</v>
      </c>
      <c r="T57" s="362">
        <v>45308</v>
      </c>
      <c r="U57" s="362">
        <v>45308</v>
      </c>
      <c r="V57" s="394" t="s">
        <v>1157</v>
      </c>
      <c r="W57" s="445" t="s">
        <v>1158</v>
      </c>
      <c r="X57" s="374" t="s">
        <v>1159</v>
      </c>
      <c r="Y57" s="443" t="s">
        <v>1226</v>
      </c>
      <c r="Z57" s="443" t="s">
        <v>1227</v>
      </c>
      <c r="AA57" s="443" t="s">
        <v>1228</v>
      </c>
      <c r="AB57" s="443" t="s">
        <v>1123</v>
      </c>
      <c r="AC57" s="443">
        <v>0</v>
      </c>
      <c r="AD57" s="369">
        <v>4</v>
      </c>
      <c r="AE57" s="443"/>
      <c r="AF57" s="438">
        <f t="shared" si="4"/>
        <v>0</v>
      </c>
      <c r="AG57" s="443">
        <v>0</v>
      </c>
      <c r="AH57" s="370">
        <v>4</v>
      </c>
      <c r="AI57" s="443"/>
      <c r="AJ57" s="439">
        <f t="shared" si="0"/>
        <v>0</v>
      </c>
      <c r="AK57" s="444">
        <v>2</v>
      </c>
      <c r="AL57" s="369">
        <v>5</v>
      </c>
      <c r="AM57" s="443">
        <v>8</v>
      </c>
      <c r="AN57" s="438">
        <f t="shared" si="1"/>
        <v>0.05</v>
      </c>
      <c r="AO57" s="443">
        <v>0</v>
      </c>
      <c r="AP57" s="370">
        <v>8</v>
      </c>
      <c r="AQ57" s="443"/>
      <c r="AR57" s="439">
        <f t="shared" si="2"/>
        <v>0</v>
      </c>
      <c r="AS57" s="440">
        <f t="shared" si="14"/>
        <v>2</v>
      </c>
      <c r="AT57" s="371">
        <f t="shared" si="15"/>
        <v>21</v>
      </c>
      <c r="AU57" s="371">
        <f t="shared" si="7"/>
        <v>8</v>
      </c>
      <c r="AV57" s="371">
        <f t="shared" si="16"/>
        <v>168</v>
      </c>
      <c r="AW57" s="441">
        <f t="shared" si="17"/>
        <v>1.1904761904761904E-2</v>
      </c>
    </row>
    <row r="58" spans="16:49" ht="24" x14ac:dyDescent="0.25">
      <c r="P58" s="397" t="s">
        <v>1087</v>
      </c>
      <c r="Q58" s="397" t="s">
        <v>1134</v>
      </c>
      <c r="R58" s="368" t="s">
        <v>332</v>
      </c>
      <c r="S58" s="361">
        <f t="shared" si="3"/>
        <v>2024</v>
      </c>
      <c r="T58" s="362">
        <v>45308</v>
      </c>
      <c r="U58" s="362">
        <v>45308</v>
      </c>
      <c r="V58" s="376" t="s">
        <v>1160</v>
      </c>
      <c r="W58" s="364" t="s">
        <v>1161</v>
      </c>
      <c r="X58" s="365" t="s">
        <v>1028</v>
      </c>
      <c r="Y58" s="443" t="s">
        <v>1229</v>
      </c>
      <c r="Z58" s="443" t="s">
        <v>330</v>
      </c>
      <c r="AA58" s="443" t="s">
        <v>330</v>
      </c>
      <c r="AB58" s="443" t="s">
        <v>330</v>
      </c>
      <c r="AC58" s="443">
        <v>0</v>
      </c>
      <c r="AD58" s="369">
        <v>4</v>
      </c>
      <c r="AE58" s="443"/>
      <c r="AF58" s="438">
        <f t="shared" si="4"/>
        <v>0</v>
      </c>
      <c r="AG58" s="443">
        <v>0</v>
      </c>
      <c r="AH58" s="370">
        <v>4</v>
      </c>
      <c r="AI58" s="443"/>
      <c r="AJ58" s="439">
        <f t="shared" si="0"/>
        <v>0</v>
      </c>
      <c r="AK58" s="444">
        <v>0.25</v>
      </c>
      <c r="AL58" s="369">
        <v>5</v>
      </c>
      <c r="AM58" s="443">
        <v>8</v>
      </c>
      <c r="AN58" s="438">
        <f t="shared" si="1"/>
        <v>6.2500000000000003E-3</v>
      </c>
      <c r="AO58" s="443">
        <v>0</v>
      </c>
      <c r="AP58" s="370">
        <v>8</v>
      </c>
      <c r="AQ58" s="443"/>
      <c r="AR58" s="439">
        <f t="shared" si="2"/>
        <v>0</v>
      </c>
      <c r="AS58" s="440">
        <f t="shared" si="14"/>
        <v>0.25</v>
      </c>
      <c r="AT58" s="371">
        <f t="shared" si="15"/>
        <v>21</v>
      </c>
      <c r="AU58" s="371">
        <f t="shared" si="7"/>
        <v>8</v>
      </c>
      <c r="AV58" s="371">
        <f t="shared" si="16"/>
        <v>168</v>
      </c>
      <c r="AW58" s="441">
        <f t="shared" si="17"/>
        <v>1.488095238095238E-3</v>
      </c>
    </row>
    <row r="59" spans="16:49" ht="15.75" x14ac:dyDescent="0.25">
      <c r="P59" s="397" t="s">
        <v>1087</v>
      </c>
      <c r="Q59" s="397" t="s">
        <v>1134</v>
      </c>
      <c r="R59" s="368" t="s">
        <v>332</v>
      </c>
      <c r="S59" s="361">
        <f t="shared" si="3"/>
        <v>2024</v>
      </c>
      <c r="T59" s="362">
        <v>45309</v>
      </c>
      <c r="U59" s="362">
        <v>45309</v>
      </c>
      <c r="V59" s="378" t="s">
        <v>1162</v>
      </c>
      <c r="W59" s="364" t="s">
        <v>1163</v>
      </c>
      <c r="X59" s="365" t="s">
        <v>1074</v>
      </c>
      <c r="Y59" s="443" t="s">
        <v>1230</v>
      </c>
      <c r="Z59" s="443" t="s">
        <v>330</v>
      </c>
      <c r="AA59" s="443" t="s">
        <v>330</v>
      </c>
      <c r="AB59" s="443" t="s">
        <v>330</v>
      </c>
      <c r="AC59" s="443">
        <v>0</v>
      </c>
      <c r="AD59" s="369">
        <v>4</v>
      </c>
      <c r="AE59" s="443"/>
      <c r="AF59" s="438">
        <f t="shared" si="4"/>
        <v>0</v>
      </c>
      <c r="AG59" s="443">
        <v>0</v>
      </c>
      <c r="AH59" s="370">
        <v>4</v>
      </c>
      <c r="AI59" s="443"/>
      <c r="AJ59" s="439">
        <f t="shared" si="0"/>
        <v>0</v>
      </c>
      <c r="AK59" s="444">
        <v>0.25</v>
      </c>
      <c r="AL59" s="369">
        <v>5</v>
      </c>
      <c r="AM59" s="443">
        <v>24</v>
      </c>
      <c r="AN59" s="438">
        <f t="shared" si="1"/>
        <v>2.0833333333333333E-3</v>
      </c>
      <c r="AO59" s="443">
        <v>0</v>
      </c>
      <c r="AP59" s="370">
        <v>8</v>
      </c>
      <c r="AQ59" s="443"/>
      <c r="AR59" s="439">
        <f t="shared" si="2"/>
        <v>0</v>
      </c>
      <c r="AS59" s="440">
        <f t="shared" si="14"/>
        <v>0.25</v>
      </c>
      <c r="AT59" s="371">
        <f t="shared" si="15"/>
        <v>21</v>
      </c>
      <c r="AU59" s="371">
        <f t="shared" si="7"/>
        <v>24</v>
      </c>
      <c r="AV59" s="371">
        <f t="shared" si="16"/>
        <v>504</v>
      </c>
      <c r="AW59" s="441">
        <f t="shared" si="17"/>
        <v>4.96031746031746E-4</v>
      </c>
    </row>
    <row r="60" spans="16:49" ht="15.75" x14ac:dyDescent="0.25">
      <c r="P60" s="397" t="s">
        <v>1087</v>
      </c>
      <c r="Q60" s="397" t="s">
        <v>1134</v>
      </c>
      <c r="R60" s="368" t="s">
        <v>332</v>
      </c>
      <c r="S60" s="361">
        <f t="shared" si="3"/>
        <v>2024</v>
      </c>
      <c r="T60" s="362">
        <v>45309</v>
      </c>
      <c r="U60" s="362">
        <v>45309</v>
      </c>
      <c r="V60" s="376" t="s">
        <v>1164</v>
      </c>
      <c r="W60" s="364" t="s">
        <v>1165</v>
      </c>
      <c r="X60" s="365" t="s">
        <v>1028</v>
      </c>
      <c r="Y60" s="443" t="s">
        <v>1231</v>
      </c>
      <c r="Z60" s="443" t="s">
        <v>330</v>
      </c>
      <c r="AA60" s="443" t="s">
        <v>330</v>
      </c>
      <c r="AB60" s="443" t="s">
        <v>330</v>
      </c>
      <c r="AC60" s="443">
        <v>0</v>
      </c>
      <c r="AD60" s="369">
        <v>4</v>
      </c>
      <c r="AE60" s="443"/>
      <c r="AF60" s="438">
        <f t="shared" si="4"/>
        <v>0</v>
      </c>
      <c r="AG60" s="443">
        <v>0</v>
      </c>
      <c r="AH60" s="370">
        <v>4</v>
      </c>
      <c r="AI60" s="443"/>
      <c r="AJ60" s="439">
        <f t="shared" si="0"/>
        <v>0</v>
      </c>
      <c r="AK60" s="444">
        <v>1</v>
      </c>
      <c r="AL60" s="369">
        <v>5</v>
      </c>
      <c r="AM60" s="443">
        <v>8</v>
      </c>
      <c r="AN60" s="438">
        <f t="shared" si="1"/>
        <v>2.5000000000000001E-2</v>
      </c>
      <c r="AO60" s="443">
        <v>0</v>
      </c>
      <c r="AP60" s="370">
        <v>8</v>
      </c>
      <c r="AQ60" s="443"/>
      <c r="AR60" s="439">
        <f t="shared" si="2"/>
        <v>0</v>
      </c>
      <c r="AS60" s="440">
        <f t="shared" si="14"/>
        <v>1</v>
      </c>
      <c r="AT60" s="371">
        <f t="shared" si="15"/>
        <v>21</v>
      </c>
      <c r="AU60" s="371">
        <f t="shared" si="7"/>
        <v>8</v>
      </c>
      <c r="AV60" s="371">
        <f t="shared" si="16"/>
        <v>168</v>
      </c>
      <c r="AW60" s="441">
        <f t="shared" si="17"/>
        <v>5.9523809523809521E-3</v>
      </c>
    </row>
    <row r="61" spans="16:49" ht="24" x14ac:dyDescent="0.25">
      <c r="P61" s="397" t="s">
        <v>1087</v>
      </c>
      <c r="Q61" s="397" t="s">
        <v>1134</v>
      </c>
      <c r="R61" s="368" t="s">
        <v>332</v>
      </c>
      <c r="S61" s="361">
        <f t="shared" si="3"/>
        <v>2024</v>
      </c>
      <c r="T61" s="362">
        <v>45309</v>
      </c>
      <c r="U61" s="362">
        <v>45309</v>
      </c>
      <c r="V61" s="394" t="s">
        <v>1166</v>
      </c>
      <c r="W61" s="445" t="s">
        <v>1167</v>
      </c>
      <c r="X61" s="374" t="s">
        <v>1168</v>
      </c>
      <c r="Y61" s="443" t="s">
        <v>1232</v>
      </c>
      <c r="Z61" s="443" t="s">
        <v>1233</v>
      </c>
      <c r="AA61" s="443" t="s">
        <v>1234</v>
      </c>
      <c r="AB61" s="443" t="s">
        <v>1123</v>
      </c>
      <c r="AC61" s="443">
        <v>0</v>
      </c>
      <c r="AD61" s="369">
        <v>4</v>
      </c>
      <c r="AE61" s="443"/>
      <c r="AF61" s="438">
        <f t="shared" si="4"/>
        <v>0</v>
      </c>
      <c r="AG61" s="443">
        <v>0</v>
      </c>
      <c r="AH61" s="370">
        <v>4</v>
      </c>
      <c r="AI61" s="443"/>
      <c r="AJ61" s="439">
        <f t="shared" si="0"/>
        <v>0</v>
      </c>
      <c r="AK61" s="444">
        <v>2</v>
      </c>
      <c r="AL61" s="369">
        <v>5</v>
      </c>
      <c r="AM61" s="443">
        <v>8</v>
      </c>
      <c r="AN61" s="438">
        <f t="shared" si="1"/>
        <v>0.05</v>
      </c>
      <c r="AO61" s="443">
        <v>0</v>
      </c>
      <c r="AP61" s="370">
        <v>8</v>
      </c>
      <c r="AQ61" s="443"/>
      <c r="AR61" s="439">
        <f t="shared" si="2"/>
        <v>0</v>
      </c>
      <c r="AS61" s="440">
        <f t="shared" si="14"/>
        <v>2</v>
      </c>
      <c r="AT61" s="371">
        <f t="shared" si="15"/>
        <v>21</v>
      </c>
      <c r="AU61" s="371">
        <f t="shared" si="7"/>
        <v>8</v>
      </c>
      <c r="AV61" s="371">
        <f t="shared" si="16"/>
        <v>168</v>
      </c>
      <c r="AW61" s="441">
        <f t="shared" si="17"/>
        <v>1.1904761904761904E-2</v>
      </c>
    </row>
    <row r="62" spans="16:49" ht="15.75" x14ac:dyDescent="0.25">
      <c r="P62" s="397" t="s">
        <v>1087</v>
      </c>
      <c r="Q62" s="397" t="s">
        <v>1134</v>
      </c>
      <c r="R62" s="368" t="s">
        <v>332</v>
      </c>
      <c r="S62" s="361">
        <f t="shared" si="3"/>
        <v>2024</v>
      </c>
      <c r="T62" s="362">
        <v>45310</v>
      </c>
      <c r="U62" s="362">
        <v>45310</v>
      </c>
      <c r="V62" s="409" t="s">
        <v>1169</v>
      </c>
      <c r="W62" s="364" t="s">
        <v>1170</v>
      </c>
      <c r="X62" s="365" t="s">
        <v>1039</v>
      </c>
      <c r="Y62" s="443" t="s">
        <v>1235</v>
      </c>
      <c r="Z62" s="443" t="s">
        <v>1204</v>
      </c>
      <c r="AA62" s="443">
        <v>1</v>
      </c>
      <c r="AB62" s="443" t="s">
        <v>1049</v>
      </c>
      <c r="AC62" s="443">
        <v>0</v>
      </c>
      <c r="AD62" s="369">
        <v>4</v>
      </c>
      <c r="AE62" s="443"/>
      <c r="AF62" s="438">
        <f t="shared" si="4"/>
        <v>0</v>
      </c>
      <c r="AG62" s="443">
        <v>0</v>
      </c>
      <c r="AH62" s="370">
        <v>4</v>
      </c>
      <c r="AI62" s="443"/>
      <c r="AJ62" s="439">
        <f t="shared" si="0"/>
        <v>0</v>
      </c>
      <c r="AK62" s="444">
        <v>0.25</v>
      </c>
      <c r="AL62" s="369">
        <v>5</v>
      </c>
      <c r="AM62" s="443">
        <v>24</v>
      </c>
      <c r="AN62" s="438">
        <f t="shared" si="1"/>
        <v>2.0833333333333333E-3</v>
      </c>
      <c r="AO62" s="443">
        <v>0</v>
      </c>
      <c r="AP62" s="370">
        <v>8</v>
      </c>
      <c r="AQ62" s="443"/>
      <c r="AR62" s="439">
        <f t="shared" si="2"/>
        <v>0</v>
      </c>
      <c r="AS62" s="440">
        <f t="shared" si="14"/>
        <v>0.25</v>
      </c>
      <c r="AT62" s="371">
        <f t="shared" si="15"/>
        <v>21</v>
      </c>
      <c r="AU62" s="371">
        <f t="shared" si="7"/>
        <v>24</v>
      </c>
      <c r="AV62" s="371">
        <f t="shared" si="16"/>
        <v>504</v>
      </c>
      <c r="AW62" s="441">
        <f t="shared" si="17"/>
        <v>4.96031746031746E-4</v>
      </c>
    </row>
    <row r="63" spans="16:49" ht="15.75" x14ac:dyDescent="0.25">
      <c r="P63" s="397" t="s">
        <v>1103</v>
      </c>
      <c r="Q63" s="397" t="s">
        <v>1134</v>
      </c>
      <c r="R63" s="368" t="s">
        <v>332</v>
      </c>
      <c r="S63" s="361">
        <f t="shared" si="3"/>
        <v>2024</v>
      </c>
      <c r="T63" s="362">
        <v>45313</v>
      </c>
      <c r="U63" s="362">
        <v>45313</v>
      </c>
      <c r="V63" s="378" t="s">
        <v>1171</v>
      </c>
      <c r="W63" s="364" t="s">
        <v>1172</v>
      </c>
      <c r="X63" s="365" t="s">
        <v>1011</v>
      </c>
      <c r="Y63" s="443" t="s">
        <v>1236</v>
      </c>
      <c r="Z63" s="443" t="s">
        <v>330</v>
      </c>
      <c r="AA63" s="443" t="s">
        <v>330</v>
      </c>
      <c r="AB63" s="443" t="s">
        <v>330</v>
      </c>
      <c r="AC63" s="443">
        <v>0</v>
      </c>
      <c r="AD63" s="369">
        <v>4</v>
      </c>
      <c r="AE63" s="443"/>
      <c r="AF63" s="438">
        <f t="shared" si="4"/>
        <v>0</v>
      </c>
      <c r="AG63" s="443">
        <v>0</v>
      </c>
      <c r="AH63" s="370">
        <v>4</v>
      </c>
      <c r="AI63" s="443"/>
      <c r="AJ63" s="439">
        <f t="shared" si="0"/>
        <v>0</v>
      </c>
      <c r="AK63" s="443">
        <v>0</v>
      </c>
      <c r="AL63" s="369">
        <v>5</v>
      </c>
      <c r="AM63" s="443"/>
      <c r="AN63" s="438">
        <f t="shared" si="1"/>
        <v>0</v>
      </c>
      <c r="AO63" s="444">
        <v>0.5</v>
      </c>
      <c r="AP63" s="370">
        <v>8</v>
      </c>
      <c r="AQ63" s="443">
        <v>24</v>
      </c>
      <c r="AR63" s="439">
        <f t="shared" si="2"/>
        <v>2.6041666666666665E-3</v>
      </c>
      <c r="AS63" s="440">
        <f t="shared" si="14"/>
        <v>0.5</v>
      </c>
      <c r="AT63" s="371">
        <f t="shared" si="15"/>
        <v>21</v>
      </c>
      <c r="AU63" s="371">
        <f t="shared" si="7"/>
        <v>24</v>
      </c>
      <c r="AV63" s="371">
        <f t="shared" si="16"/>
        <v>504</v>
      </c>
      <c r="AW63" s="441">
        <f t="shared" si="17"/>
        <v>9.9206349206349201E-4</v>
      </c>
    </row>
    <row r="64" spans="16:49" ht="24" x14ac:dyDescent="0.25">
      <c r="P64" s="397" t="s">
        <v>1103</v>
      </c>
      <c r="Q64" s="397" t="s">
        <v>1134</v>
      </c>
      <c r="R64" s="368" t="s">
        <v>332</v>
      </c>
      <c r="S64" s="361">
        <f t="shared" si="3"/>
        <v>2024</v>
      </c>
      <c r="T64" s="362">
        <v>45313</v>
      </c>
      <c r="U64" s="362">
        <v>45313</v>
      </c>
      <c r="V64" s="382" t="s">
        <v>1173</v>
      </c>
      <c r="W64" s="364" t="s">
        <v>1174</v>
      </c>
      <c r="X64" s="365" t="s">
        <v>1039</v>
      </c>
      <c r="Y64" s="443" t="s">
        <v>1237</v>
      </c>
      <c r="Z64" s="443" t="s">
        <v>330</v>
      </c>
      <c r="AA64" s="443" t="s">
        <v>330</v>
      </c>
      <c r="AB64" s="443" t="s">
        <v>330</v>
      </c>
      <c r="AC64" s="443">
        <v>0</v>
      </c>
      <c r="AD64" s="369">
        <v>4</v>
      </c>
      <c r="AE64" s="443"/>
      <c r="AF64" s="438">
        <f t="shared" si="4"/>
        <v>0</v>
      </c>
      <c r="AG64" s="443">
        <v>0</v>
      </c>
      <c r="AH64" s="370">
        <v>4</v>
      </c>
      <c r="AI64" s="443"/>
      <c r="AJ64" s="439">
        <f t="shared" si="0"/>
        <v>0</v>
      </c>
      <c r="AK64" s="443">
        <v>0</v>
      </c>
      <c r="AL64" s="369">
        <v>5</v>
      </c>
      <c r="AM64" s="443"/>
      <c r="AN64" s="438">
        <f t="shared" si="1"/>
        <v>0</v>
      </c>
      <c r="AO64" s="444">
        <v>2.5</v>
      </c>
      <c r="AP64" s="370">
        <v>8</v>
      </c>
      <c r="AQ64" s="443">
        <v>24</v>
      </c>
      <c r="AR64" s="439">
        <f t="shared" si="2"/>
        <v>1.3020833333333334E-2</v>
      </c>
      <c r="AS64" s="440">
        <f t="shared" si="14"/>
        <v>2.5</v>
      </c>
      <c r="AT64" s="371">
        <f t="shared" si="15"/>
        <v>21</v>
      </c>
      <c r="AU64" s="371">
        <f t="shared" si="7"/>
        <v>24</v>
      </c>
      <c r="AV64" s="371">
        <f t="shared" si="16"/>
        <v>504</v>
      </c>
      <c r="AW64" s="441">
        <f t="shared" si="17"/>
        <v>4.96031746031746E-3</v>
      </c>
    </row>
    <row r="65" spans="16:49" ht="24" x14ac:dyDescent="0.25">
      <c r="P65" s="397" t="s">
        <v>1103</v>
      </c>
      <c r="Q65" s="397" t="s">
        <v>1134</v>
      </c>
      <c r="R65" s="368" t="s">
        <v>332</v>
      </c>
      <c r="S65" s="361">
        <f t="shared" si="3"/>
        <v>2024</v>
      </c>
      <c r="T65" s="362">
        <v>45313</v>
      </c>
      <c r="U65" s="362">
        <v>45313</v>
      </c>
      <c r="V65" s="409" t="s">
        <v>1175</v>
      </c>
      <c r="W65" s="364" t="s">
        <v>1176</v>
      </c>
      <c r="X65" s="365" t="s">
        <v>1039</v>
      </c>
      <c r="Y65" s="443" t="s">
        <v>1238</v>
      </c>
      <c r="Z65" s="443" t="s">
        <v>1239</v>
      </c>
      <c r="AA65" s="443">
        <v>1</v>
      </c>
      <c r="AB65" s="443" t="s">
        <v>1064</v>
      </c>
      <c r="AC65" s="443">
        <v>0</v>
      </c>
      <c r="AD65" s="369">
        <v>4</v>
      </c>
      <c r="AE65" s="443"/>
      <c r="AF65" s="438">
        <f t="shared" si="4"/>
        <v>0</v>
      </c>
      <c r="AG65" s="443">
        <v>0</v>
      </c>
      <c r="AH65" s="370">
        <v>4</v>
      </c>
      <c r="AI65" s="443"/>
      <c r="AJ65" s="439">
        <f t="shared" si="0"/>
        <v>0</v>
      </c>
      <c r="AK65" s="443">
        <v>0</v>
      </c>
      <c r="AL65" s="369">
        <v>5</v>
      </c>
      <c r="AM65" s="443"/>
      <c r="AN65" s="438">
        <f t="shared" si="1"/>
        <v>0</v>
      </c>
      <c r="AO65" s="444">
        <v>0.5</v>
      </c>
      <c r="AP65" s="370">
        <v>8</v>
      </c>
      <c r="AQ65" s="443">
        <v>24</v>
      </c>
      <c r="AR65" s="439">
        <f t="shared" si="2"/>
        <v>2.6041666666666665E-3</v>
      </c>
      <c r="AS65" s="440">
        <f t="shared" si="14"/>
        <v>0.5</v>
      </c>
      <c r="AT65" s="371">
        <f t="shared" si="15"/>
        <v>21</v>
      </c>
      <c r="AU65" s="371">
        <f t="shared" si="7"/>
        <v>24</v>
      </c>
      <c r="AV65" s="371">
        <f t="shared" si="16"/>
        <v>504</v>
      </c>
      <c r="AW65" s="441">
        <f t="shared" si="17"/>
        <v>9.9206349206349201E-4</v>
      </c>
    </row>
    <row r="66" spans="16:49" ht="24" x14ac:dyDescent="0.25">
      <c r="P66" s="397" t="s">
        <v>1103</v>
      </c>
      <c r="Q66" s="397" t="s">
        <v>1134</v>
      </c>
      <c r="R66" s="368" t="s">
        <v>332</v>
      </c>
      <c r="S66" s="361">
        <f t="shared" si="3"/>
        <v>2024</v>
      </c>
      <c r="T66" s="362">
        <v>45313</v>
      </c>
      <c r="U66" s="362">
        <v>45313</v>
      </c>
      <c r="V66" s="384" t="s">
        <v>1177</v>
      </c>
      <c r="W66" s="364" t="s">
        <v>1178</v>
      </c>
      <c r="X66" s="365" t="s">
        <v>1074</v>
      </c>
      <c r="Y66" s="443" t="s">
        <v>1240</v>
      </c>
      <c r="Z66" s="443" t="s">
        <v>1241</v>
      </c>
      <c r="AA66" s="443">
        <v>1</v>
      </c>
      <c r="AB66" s="443" t="s">
        <v>1064</v>
      </c>
      <c r="AC66" s="443">
        <v>0</v>
      </c>
      <c r="AD66" s="369">
        <v>4</v>
      </c>
      <c r="AE66" s="443"/>
      <c r="AF66" s="438">
        <f t="shared" si="4"/>
        <v>0</v>
      </c>
      <c r="AG66" s="443">
        <v>0</v>
      </c>
      <c r="AH66" s="370">
        <v>4</v>
      </c>
      <c r="AI66" s="443"/>
      <c r="AJ66" s="439">
        <f t="shared" si="0"/>
        <v>0</v>
      </c>
      <c r="AK66" s="443">
        <v>0</v>
      </c>
      <c r="AL66" s="369">
        <v>5</v>
      </c>
      <c r="AM66" s="443"/>
      <c r="AN66" s="438">
        <f t="shared" si="1"/>
        <v>0</v>
      </c>
      <c r="AO66" s="444">
        <v>0.5</v>
      </c>
      <c r="AP66" s="370">
        <v>8</v>
      </c>
      <c r="AQ66" s="443">
        <v>24</v>
      </c>
      <c r="AR66" s="439">
        <f t="shared" si="2"/>
        <v>2.6041666666666665E-3</v>
      </c>
      <c r="AS66" s="440">
        <f t="shared" si="14"/>
        <v>0.5</v>
      </c>
      <c r="AT66" s="371">
        <f t="shared" si="15"/>
        <v>21</v>
      </c>
      <c r="AU66" s="371">
        <f t="shared" si="7"/>
        <v>24</v>
      </c>
      <c r="AV66" s="371">
        <f t="shared" si="16"/>
        <v>504</v>
      </c>
      <c r="AW66" s="441">
        <f t="shared" si="17"/>
        <v>9.9206349206349201E-4</v>
      </c>
    </row>
    <row r="67" spans="16:49" ht="24" x14ac:dyDescent="0.25">
      <c r="P67" s="397" t="s">
        <v>1103</v>
      </c>
      <c r="Q67" s="397" t="s">
        <v>1134</v>
      </c>
      <c r="R67" s="368" t="s">
        <v>332</v>
      </c>
      <c r="S67" s="361">
        <f t="shared" si="3"/>
        <v>2024</v>
      </c>
      <c r="T67" s="362">
        <v>45313</v>
      </c>
      <c r="U67" s="362">
        <v>45313</v>
      </c>
      <c r="V67" s="446" t="s">
        <v>1179</v>
      </c>
      <c r="W67" s="364" t="s">
        <v>1180</v>
      </c>
      <c r="X67" s="365" t="s">
        <v>1074</v>
      </c>
      <c r="Y67" s="443" t="s">
        <v>1242</v>
      </c>
      <c r="Z67" s="443" t="s">
        <v>1241</v>
      </c>
      <c r="AA67" s="443">
        <v>1</v>
      </c>
      <c r="AB67" s="443" t="s">
        <v>1064</v>
      </c>
      <c r="AC67" s="443">
        <v>0</v>
      </c>
      <c r="AD67" s="369">
        <v>4</v>
      </c>
      <c r="AE67" s="443"/>
      <c r="AF67" s="438">
        <f t="shared" si="4"/>
        <v>0</v>
      </c>
      <c r="AG67" s="443">
        <v>0</v>
      </c>
      <c r="AH67" s="370">
        <v>4</v>
      </c>
      <c r="AI67" s="443"/>
      <c r="AJ67" s="439">
        <f t="shared" si="0"/>
        <v>0</v>
      </c>
      <c r="AK67" s="443">
        <v>0</v>
      </c>
      <c r="AL67" s="369">
        <v>5</v>
      </c>
      <c r="AM67" s="443"/>
      <c r="AN67" s="438">
        <f t="shared" si="1"/>
        <v>0</v>
      </c>
      <c r="AO67" s="444">
        <v>0.5</v>
      </c>
      <c r="AP67" s="370">
        <v>8</v>
      </c>
      <c r="AQ67" s="443">
        <v>24</v>
      </c>
      <c r="AR67" s="439">
        <f t="shared" si="2"/>
        <v>2.6041666666666665E-3</v>
      </c>
      <c r="AS67" s="440">
        <f t="shared" si="14"/>
        <v>0.5</v>
      </c>
      <c r="AT67" s="371">
        <f t="shared" si="15"/>
        <v>21</v>
      </c>
      <c r="AU67" s="371">
        <f t="shared" si="7"/>
        <v>24</v>
      </c>
      <c r="AV67" s="371">
        <f t="shared" si="16"/>
        <v>504</v>
      </c>
      <c r="AW67" s="441">
        <f t="shared" si="17"/>
        <v>9.9206349206349201E-4</v>
      </c>
    </row>
    <row r="68" spans="16:49" ht="24" x14ac:dyDescent="0.25">
      <c r="P68" s="397" t="s">
        <v>1103</v>
      </c>
      <c r="Q68" s="397" t="s">
        <v>1134</v>
      </c>
      <c r="R68" s="368" t="s">
        <v>332</v>
      </c>
      <c r="S68" s="361">
        <f t="shared" si="3"/>
        <v>2024</v>
      </c>
      <c r="T68" s="362">
        <v>45314</v>
      </c>
      <c r="U68" s="362">
        <v>45314</v>
      </c>
      <c r="V68" s="363" t="s">
        <v>1181</v>
      </c>
      <c r="W68" s="364" t="s">
        <v>1163</v>
      </c>
      <c r="X68" s="365" t="s">
        <v>1074</v>
      </c>
      <c r="Y68" s="443" t="s">
        <v>1243</v>
      </c>
      <c r="Z68" s="443" t="s">
        <v>1244</v>
      </c>
      <c r="AA68" s="443">
        <v>1</v>
      </c>
      <c r="AB68" s="443" t="s">
        <v>1064</v>
      </c>
      <c r="AC68" s="443">
        <v>0</v>
      </c>
      <c r="AD68" s="369">
        <v>4</v>
      </c>
      <c r="AE68" s="443"/>
      <c r="AF68" s="438">
        <f t="shared" si="4"/>
        <v>0</v>
      </c>
      <c r="AG68" s="443">
        <v>0</v>
      </c>
      <c r="AH68" s="370">
        <v>4</v>
      </c>
      <c r="AI68" s="443"/>
      <c r="AJ68" s="439">
        <f t="shared" si="0"/>
        <v>0</v>
      </c>
      <c r="AK68" s="443">
        <v>0</v>
      </c>
      <c r="AL68" s="369">
        <v>5</v>
      </c>
      <c r="AM68" s="443"/>
      <c r="AN68" s="438">
        <f t="shared" si="1"/>
        <v>0</v>
      </c>
      <c r="AO68" s="444">
        <v>1</v>
      </c>
      <c r="AP68" s="370">
        <v>8</v>
      </c>
      <c r="AQ68" s="443">
        <v>24</v>
      </c>
      <c r="AR68" s="439">
        <f t="shared" si="2"/>
        <v>5.208333333333333E-3</v>
      </c>
      <c r="AS68" s="440">
        <f t="shared" si="14"/>
        <v>1</v>
      </c>
      <c r="AT68" s="371">
        <f t="shared" si="15"/>
        <v>21</v>
      </c>
      <c r="AU68" s="371">
        <f t="shared" si="7"/>
        <v>24</v>
      </c>
      <c r="AV68" s="371">
        <f t="shared" si="16"/>
        <v>504</v>
      </c>
      <c r="AW68" s="441">
        <f t="shared" si="17"/>
        <v>1.984126984126984E-3</v>
      </c>
    </row>
    <row r="69" spans="16:49" ht="15.75" x14ac:dyDescent="0.25">
      <c r="P69" s="397" t="s">
        <v>1103</v>
      </c>
      <c r="Q69" s="397" t="s">
        <v>1134</v>
      </c>
      <c r="R69" s="368" t="s">
        <v>332</v>
      </c>
      <c r="S69" s="361">
        <f t="shared" si="3"/>
        <v>2024</v>
      </c>
      <c r="T69" s="362">
        <v>45315</v>
      </c>
      <c r="U69" s="362">
        <v>45315</v>
      </c>
      <c r="V69" s="375" t="s">
        <v>1182</v>
      </c>
      <c r="W69" s="364" t="s">
        <v>1183</v>
      </c>
      <c r="X69" s="365" t="s">
        <v>1021</v>
      </c>
      <c r="Y69" s="443" t="s">
        <v>1245</v>
      </c>
      <c r="Z69" s="443" t="s">
        <v>330</v>
      </c>
      <c r="AA69" s="443" t="s">
        <v>330</v>
      </c>
      <c r="AB69" s="443" t="s">
        <v>330</v>
      </c>
      <c r="AC69" s="443">
        <v>0</v>
      </c>
      <c r="AD69" s="369">
        <v>4</v>
      </c>
      <c r="AE69" s="443"/>
      <c r="AF69" s="438">
        <f t="shared" si="4"/>
        <v>0</v>
      </c>
      <c r="AG69" s="443">
        <v>0</v>
      </c>
      <c r="AH69" s="370">
        <v>4</v>
      </c>
      <c r="AI69" s="443"/>
      <c r="AJ69" s="439">
        <f t="shared" ref="AJ69:AJ119" si="18">IFERROR(AG69/(AH69*AI69),0)</f>
        <v>0</v>
      </c>
      <c r="AK69" s="443">
        <v>0</v>
      </c>
      <c r="AL69" s="369">
        <v>5</v>
      </c>
      <c r="AM69" s="443"/>
      <c r="AN69" s="438">
        <f t="shared" ref="AN69:AN119" si="19">IFERROR(AK69/(AL69*AM69),0)</f>
        <v>0</v>
      </c>
      <c r="AO69" s="444">
        <v>0.25</v>
      </c>
      <c r="AP69" s="370">
        <v>8</v>
      </c>
      <c r="AQ69" s="443">
        <v>16</v>
      </c>
      <c r="AR69" s="439">
        <f t="shared" ref="AR69:AR119" si="20">IFERROR(AO69/(AP69*AQ69),0)</f>
        <v>1.953125E-3</v>
      </c>
      <c r="AS69" s="440">
        <f t="shared" si="14"/>
        <v>0.25</v>
      </c>
      <c r="AT69" s="371">
        <f t="shared" si="15"/>
        <v>21</v>
      </c>
      <c r="AU69" s="371">
        <f t="shared" si="7"/>
        <v>16</v>
      </c>
      <c r="AV69" s="371">
        <f t="shared" si="16"/>
        <v>336</v>
      </c>
      <c r="AW69" s="441">
        <f t="shared" si="17"/>
        <v>7.4404761904761901E-4</v>
      </c>
    </row>
    <row r="70" spans="16:49" ht="15.75" x14ac:dyDescent="0.25">
      <c r="P70" s="397" t="s">
        <v>1103</v>
      </c>
      <c r="Q70" s="397" t="s">
        <v>1134</v>
      </c>
      <c r="R70" s="368" t="s">
        <v>332</v>
      </c>
      <c r="S70" s="361">
        <f t="shared" ref="S70:S119" si="21">YEAR(T70)</f>
        <v>2024</v>
      </c>
      <c r="T70" s="362">
        <v>45316</v>
      </c>
      <c r="U70" s="362">
        <v>45316</v>
      </c>
      <c r="V70" s="395" t="s">
        <v>1184</v>
      </c>
      <c r="W70" s="364" t="s">
        <v>1185</v>
      </c>
      <c r="X70" s="365" t="s">
        <v>1074</v>
      </c>
      <c r="Y70" s="443" t="s">
        <v>1246</v>
      </c>
      <c r="Z70" s="443" t="s">
        <v>1247</v>
      </c>
      <c r="AA70" s="443">
        <v>2</v>
      </c>
      <c r="AB70" s="443" t="s">
        <v>1049</v>
      </c>
      <c r="AC70" s="443">
        <v>0</v>
      </c>
      <c r="AD70" s="369">
        <v>4</v>
      </c>
      <c r="AE70" s="443"/>
      <c r="AF70" s="438">
        <f t="shared" ref="AF70:AF101" si="22">IFERROR(AC70/(AD70*AE70),0)</f>
        <v>0</v>
      </c>
      <c r="AG70" s="443">
        <v>0</v>
      </c>
      <c r="AH70" s="370">
        <v>4</v>
      </c>
      <c r="AI70" s="443"/>
      <c r="AJ70" s="439">
        <f t="shared" si="18"/>
        <v>0</v>
      </c>
      <c r="AK70" s="443">
        <v>0</v>
      </c>
      <c r="AL70" s="369">
        <v>5</v>
      </c>
      <c r="AM70" s="443"/>
      <c r="AN70" s="438">
        <f t="shared" si="19"/>
        <v>0</v>
      </c>
      <c r="AO70" s="444">
        <v>5.5</v>
      </c>
      <c r="AP70" s="370">
        <v>8</v>
      </c>
      <c r="AQ70" s="443">
        <v>24</v>
      </c>
      <c r="AR70" s="439">
        <f t="shared" si="20"/>
        <v>2.8645833333333332E-2</v>
      </c>
      <c r="AS70" s="440">
        <f t="shared" si="14"/>
        <v>5.5</v>
      </c>
      <c r="AT70" s="371">
        <f t="shared" si="15"/>
        <v>21</v>
      </c>
      <c r="AU70" s="371">
        <f t="shared" ref="AU70:AU119" si="23">SUM(AE70,AI70,AM70,AQ70)</f>
        <v>24</v>
      </c>
      <c r="AV70" s="371">
        <f t="shared" si="16"/>
        <v>504</v>
      </c>
      <c r="AW70" s="441">
        <f t="shared" si="17"/>
        <v>1.0912698412698412E-2</v>
      </c>
    </row>
    <row r="71" spans="16:49" ht="15.75" x14ac:dyDescent="0.25">
      <c r="P71" s="397" t="s">
        <v>1103</v>
      </c>
      <c r="Q71" s="397" t="s">
        <v>1134</v>
      </c>
      <c r="R71" s="368" t="s">
        <v>332</v>
      </c>
      <c r="S71" s="361">
        <f t="shared" si="21"/>
        <v>2024</v>
      </c>
      <c r="T71" s="362">
        <v>45317</v>
      </c>
      <c r="U71" s="362">
        <v>45317</v>
      </c>
      <c r="V71" s="376" t="s">
        <v>1186</v>
      </c>
      <c r="W71" s="364" t="s">
        <v>1187</v>
      </c>
      <c r="X71" s="365" t="s">
        <v>1188</v>
      </c>
      <c r="Y71" s="443" t="s">
        <v>1248</v>
      </c>
      <c r="Z71" s="443" t="s">
        <v>330</v>
      </c>
      <c r="AA71" s="443" t="s">
        <v>330</v>
      </c>
      <c r="AB71" s="443" t="s">
        <v>330</v>
      </c>
      <c r="AC71" s="443">
        <v>0</v>
      </c>
      <c r="AD71" s="369">
        <v>4</v>
      </c>
      <c r="AE71" s="443"/>
      <c r="AF71" s="438">
        <f t="shared" si="22"/>
        <v>0</v>
      </c>
      <c r="AG71" s="443">
        <v>0</v>
      </c>
      <c r="AH71" s="370">
        <v>4</v>
      </c>
      <c r="AI71" s="443"/>
      <c r="AJ71" s="439">
        <f t="shared" si="18"/>
        <v>0</v>
      </c>
      <c r="AK71" s="443">
        <v>0</v>
      </c>
      <c r="AL71" s="369">
        <v>5</v>
      </c>
      <c r="AM71" s="443"/>
      <c r="AN71" s="438">
        <f t="shared" si="19"/>
        <v>0</v>
      </c>
      <c r="AO71" s="444">
        <v>0.5</v>
      </c>
      <c r="AP71" s="370">
        <v>8</v>
      </c>
      <c r="AQ71" s="443">
        <v>8</v>
      </c>
      <c r="AR71" s="439">
        <f t="shared" si="20"/>
        <v>7.8125E-3</v>
      </c>
      <c r="AS71" s="440">
        <f t="shared" si="14"/>
        <v>0.5</v>
      </c>
      <c r="AT71" s="371">
        <f t="shared" si="15"/>
        <v>21</v>
      </c>
      <c r="AU71" s="371">
        <f t="shared" si="23"/>
        <v>8</v>
      </c>
      <c r="AV71" s="371">
        <f t="shared" si="16"/>
        <v>168</v>
      </c>
      <c r="AW71" s="441">
        <f t="shared" si="17"/>
        <v>2.976190476190476E-3</v>
      </c>
    </row>
    <row r="72" spans="16:49" ht="24" x14ac:dyDescent="0.25">
      <c r="P72" s="397" t="s">
        <v>1103</v>
      </c>
      <c r="Q72" s="397" t="s">
        <v>1134</v>
      </c>
      <c r="R72" s="368" t="s">
        <v>332</v>
      </c>
      <c r="S72" s="361">
        <f t="shared" si="21"/>
        <v>2024</v>
      </c>
      <c r="T72" s="362">
        <v>45317</v>
      </c>
      <c r="U72" s="362">
        <v>45317</v>
      </c>
      <c r="V72" s="375" t="s">
        <v>1189</v>
      </c>
      <c r="W72" s="364" t="s">
        <v>1190</v>
      </c>
      <c r="X72" s="365" t="s">
        <v>1081</v>
      </c>
      <c r="Y72" s="443" t="s">
        <v>1249</v>
      </c>
      <c r="Z72" s="443" t="s">
        <v>330</v>
      </c>
      <c r="AA72" s="443" t="s">
        <v>330</v>
      </c>
      <c r="AB72" s="443" t="s">
        <v>330</v>
      </c>
      <c r="AC72" s="443">
        <v>0</v>
      </c>
      <c r="AD72" s="369">
        <v>4</v>
      </c>
      <c r="AE72" s="443"/>
      <c r="AF72" s="438">
        <f t="shared" si="22"/>
        <v>0</v>
      </c>
      <c r="AG72" s="443">
        <v>0</v>
      </c>
      <c r="AH72" s="370">
        <v>4</v>
      </c>
      <c r="AI72" s="443"/>
      <c r="AJ72" s="439">
        <f t="shared" si="18"/>
        <v>0</v>
      </c>
      <c r="AK72" s="443">
        <v>0</v>
      </c>
      <c r="AL72" s="369">
        <v>5</v>
      </c>
      <c r="AM72" s="443"/>
      <c r="AN72" s="438">
        <f t="shared" si="19"/>
        <v>0</v>
      </c>
      <c r="AO72" s="444">
        <v>1</v>
      </c>
      <c r="AP72" s="370">
        <v>8</v>
      </c>
      <c r="AQ72" s="443">
        <v>8</v>
      </c>
      <c r="AR72" s="439">
        <f t="shared" si="20"/>
        <v>1.5625E-2</v>
      </c>
      <c r="AS72" s="440">
        <f t="shared" si="14"/>
        <v>1</v>
      </c>
      <c r="AT72" s="371">
        <f t="shared" si="15"/>
        <v>21</v>
      </c>
      <c r="AU72" s="371">
        <f t="shared" si="23"/>
        <v>8</v>
      </c>
      <c r="AV72" s="371">
        <f t="shared" si="16"/>
        <v>168</v>
      </c>
      <c r="AW72" s="441">
        <f t="shared" si="17"/>
        <v>5.9523809523809521E-3</v>
      </c>
    </row>
    <row r="73" spans="16:49" ht="15.75" x14ac:dyDescent="0.25">
      <c r="P73" s="397" t="s">
        <v>1103</v>
      </c>
      <c r="Q73" s="397" t="s">
        <v>1134</v>
      </c>
      <c r="R73" s="368" t="s">
        <v>332</v>
      </c>
      <c r="S73" s="361">
        <f t="shared" si="21"/>
        <v>2024</v>
      </c>
      <c r="T73" s="362">
        <v>45317</v>
      </c>
      <c r="U73" s="362">
        <v>45317</v>
      </c>
      <c r="V73" s="383" t="s">
        <v>1191</v>
      </c>
      <c r="W73" s="364" t="s">
        <v>1192</v>
      </c>
      <c r="X73" s="365" t="s">
        <v>1106</v>
      </c>
      <c r="Y73" s="443" t="s">
        <v>1250</v>
      </c>
      <c r="Z73" s="443" t="s">
        <v>330</v>
      </c>
      <c r="AA73" s="443" t="s">
        <v>330</v>
      </c>
      <c r="AB73" s="443" t="s">
        <v>330</v>
      </c>
      <c r="AC73" s="443">
        <v>0</v>
      </c>
      <c r="AD73" s="369">
        <v>4</v>
      </c>
      <c r="AE73" s="443"/>
      <c r="AF73" s="438">
        <f t="shared" si="22"/>
        <v>0</v>
      </c>
      <c r="AG73" s="443">
        <v>0</v>
      </c>
      <c r="AH73" s="370">
        <v>4</v>
      </c>
      <c r="AI73" s="443"/>
      <c r="AJ73" s="439">
        <f t="shared" si="18"/>
        <v>0</v>
      </c>
      <c r="AK73" s="443">
        <v>0</v>
      </c>
      <c r="AL73" s="369">
        <v>5</v>
      </c>
      <c r="AM73" s="443"/>
      <c r="AN73" s="438">
        <f t="shared" si="19"/>
        <v>0</v>
      </c>
      <c r="AO73" s="444">
        <v>0.5</v>
      </c>
      <c r="AP73" s="370">
        <v>8</v>
      </c>
      <c r="AQ73" s="443">
        <v>8</v>
      </c>
      <c r="AR73" s="439">
        <f t="shared" si="20"/>
        <v>7.8125E-3</v>
      </c>
      <c r="AS73" s="440">
        <f t="shared" si="14"/>
        <v>0.5</v>
      </c>
      <c r="AT73" s="371">
        <f t="shared" si="15"/>
        <v>21</v>
      </c>
      <c r="AU73" s="371">
        <f t="shared" si="23"/>
        <v>8</v>
      </c>
      <c r="AV73" s="371">
        <f t="shared" si="16"/>
        <v>168</v>
      </c>
      <c r="AW73" s="441">
        <f t="shared" si="17"/>
        <v>2.976190476190476E-3</v>
      </c>
    </row>
    <row r="74" spans="16:49" ht="15.75" x14ac:dyDescent="0.25">
      <c r="P74" s="397" t="s">
        <v>1103</v>
      </c>
      <c r="Q74" s="397" t="s">
        <v>1134</v>
      </c>
      <c r="R74" s="368" t="s">
        <v>332</v>
      </c>
      <c r="S74" s="361">
        <f t="shared" si="21"/>
        <v>2024</v>
      </c>
      <c r="T74" s="362">
        <v>45317</v>
      </c>
      <c r="U74" s="362">
        <v>45317</v>
      </c>
      <c r="V74" s="395" t="s">
        <v>1193</v>
      </c>
      <c r="W74" s="364" t="s">
        <v>1185</v>
      </c>
      <c r="X74" s="365" t="s">
        <v>1039</v>
      </c>
      <c r="Y74" s="443" t="s">
        <v>1251</v>
      </c>
      <c r="Z74" s="443" t="s">
        <v>330</v>
      </c>
      <c r="AA74" s="443" t="s">
        <v>330</v>
      </c>
      <c r="AB74" s="443" t="s">
        <v>330</v>
      </c>
      <c r="AC74" s="443">
        <v>0</v>
      </c>
      <c r="AD74" s="369">
        <v>4</v>
      </c>
      <c r="AE74" s="443"/>
      <c r="AF74" s="438">
        <f t="shared" si="22"/>
        <v>0</v>
      </c>
      <c r="AG74" s="443">
        <v>0</v>
      </c>
      <c r="AH74" s="370">
        <v>4</v>
      </c>
      <c r="AI74" s="443"/>
      <c r="AJ74" s="439">
        <f t="shared" si="18"/>
        <v>0</v>
      </c>
      <c r="AK74" s="443">
        <v>0</v>
      </c>
      <c r="AL74" s="369">
        <v>5</v>
      </c>
      <c r="AM74" s="443"/>
      <c r="AN74" s="438">
        <f t="shared" si="19"/>
        <v>0</v>
      </c>
      <c r="AO74" s="444">
        <v>1</v>
      </c>
      <c r="AP74" s="370">
        <v>8</v>
      </c>
      <c r="AQ74" s="443">
        <v>24</v>
      </c>
      <c r="AR74" s="439">
        <f t="shared" si="20"/>
        <v>5.208333333333333E-3</v>
      </c>
      <c r="AS74" s="440">
        <f t="shared" si="14"/>
        <v>1</v>
      </c>
      <c r="AT74" s="371">
        <f t="shared" si="15"/>
        <v>21</v>
      </c>
      <c r="AU74" s="371">
        <f t="shared" si="23"/>
        <v>24</v>
      </c>
      <c r="AV74" s="371">
        <f t="shared" si="16"/>
        <v>504</v>
      </c>
      <c r="AW74" s="441">
        <f t="shared" si="17"/>
        <v>1.984126984126984E-3</v>
      </c>
    </row>
    <row r="75" spans="16:49" ht="24" x14ac:dyDescent="0.25">
      <c r="P75" s="397" t="s">
        <v>1103</v>
      </c>
      <c r="Q75" s="397" t="s">
        <v>1134</v>
      </c>
      <c r="R75" s="368" t="s">
        <v>332</v>
      </c>
      <c r="S75" s="361">
        <f t="shared" si="21"/>
        <v>2024</v>
      </c>
      <c r="T75" s="362">
        <v>45320</v>
      </c>
      <c r="U75" s="362">
        <v>45320</v>
      </c>
      <c r="V75" s="396" t="s">
        <v>1194</v>
      </c>
      <c r="W75" s="364" t="s">
        <v>1195</v>
      </c>
      <c r="X75" s="365" t="s">
        <v>1039</v>
      </c>
      <c r="Y75" s="443" t="s">
        <v>1252</v>
      </c>
      <c r="Z75" s="443" t="s">
        <v>1241</v>
      </c>
      <c r="AA75" s="443">
        <v>1</v>
      </c>
      <c r="AB75" s="443" t="s">
        <v>1049</v>
      </c>
      <c r="AC75" s="443">
        <v>0</v>
      </c>
      <c r="AD75" s="369">
        <v>4</v>
      </c>
      <c r="AE75" s="443"/>
      <c r="AF75" s="438">
        <f t="shared" si="22"/>
        <v>0</v>
      </c>
      <c r="AG75" s="443">
        <v>0</v>
      </c>
      <c r="AH75" s="370">
        <v>4</v>
      </c>
      <c r="AI75" s="443"/>
      <c r="AJ75" s="439">
        <f t="shared" si="18"/>
        <v>0</v>
      </c>
      <c r="AK75" s="443">
        <v>0</v>
      </c>
      <c r="AL75" s="369">
        <v>5</v>
      </c>
      <c r="AM75" s="443"/>
      <c r="AN75" s="438">
        <f t="shared" si="19"/>
        <v>0</v>
      </c>
      <c r="AO75" s="444">
        <v>0.5</v>
      </c>
      <c r="AP75" s="370">
        <v>8</v>
      </c>
      <c r="AQ75" s="443">
        <v>24</v>
      </c>
      <c r="AR75" s="439">
        <f t="shared" si="20"/>
        <v>2.6041666666666665E-3</v>
      </c>
      <c r="AS75" s="440">
        <f t="shared" si="14"/>
        <v>0.5</v>
      </c>
      <c r="AT75" s="371">
        <f t="shared" si="15"/>
        <v>21</v>
      </c>
      <c r="AU75" s="371">
        <f t="shared" si="23"/>
        <v>24</v>
      </c>
      <c r="AV75" s="371">
        <f t="shared" si="16"/>
        <v>504</v>
      </c>
      <c r="AW75" s="441">
        <f t="shared" si="17"/>
        <v>9.9206349206349201E-4</v>
      </c>
    </row>
    <row r="76" spans="16:49" ht="15.75" x14ac:dyDescent="0.25">
      <c r="P76" s="397" t="s">
        <v>1103</v>
      </c>
      <c r="Q76" s="397" t="s">
        <v>1134</v>
      </c>
      <c r="R76" s="368" t="s">
        <v>332</v>
      </c>
      <c r="S76" s="361">
        <f t="shared" si="21"/>
        <v>2024</v>
      </c>
      <c r="T76" s="362">
        <v>45320</v>
      </c>
      <c r="U76" s="362">
        <v>45320</v>
      </c>
      <c r="V76" s="375" t="s">
        <v>1076</v>
      </c>
      <c r="W76" s="364" t="s">
        <v>1077</v>
      </c>
      <c r="X76" s="365" t="s">
        <v>1021</v>
      </c>
      <c r="Y76" s="443" t="s">
        <v>1253</v>
      </c>
      <c r="Z76" s="443" t="s">
        <v>330</v>
      </c>
      <c r="AA76" s="443" t="s">
        <v>330</v>
      </c>
      <c r="AB76" s="443" t="s">
        <v>330</v>
      </c>
      <c r="AC76" s="443">
        <v>0</v>
      </c>
      <c r="AD76" s="369">
        <v>4</v>
      </c>
      <c r="AE76" s="443"/>
      <c r="AF76" s="438">
        <f t="shared" si="22"/>
        <v>0</v>
      </c>
      <c r="AG76" s="443">
        <v>0</v>
      </c>
      <c r="AH76" s="370">
        <v>4</v>
      </c>
      <c r="AI76" s="443"/>
      <c r="AJ76" s="439">
        <f t="shared" si="18"/>
        <v>0</v>
      </c>
      <c r="AK76" s="443">
        <v>0</v>
      </c>
      <c r="AL76" s="369">
        <v>5</v>
      </c>
      <c r="AM76" s="443"/>
      <c r="AN76" s="438">
        <f t="shared" si="19"/>
        <v>0</v>
      </c>
      <c r="AO76" s="444">
        <v>0.16666666666666666</v>
      </c>
      <c r="AP76" s="370">
        <v>8</v>
      </c>
      <c r="AQ76" s="443">
        <v>16</v>
      </c>
      <c r="AR76" s="439">
        <f t="shared" si="20"/>
        <v>1.3020833333333333E-3</v>
      </c>
      <c r="AS76" s="440">
        <f t="shared" si="14"/>
        <v>0.16666666666666666</v>
      </c>
      <c r="AT76" s="371">
        <f t="shared" si="15"/>
        <v>21</v>
      </c>
      <c r="AU76" s="371">
        <f t="shared" si="23"/>
        <v>16</v>
      </c>
      <c r="AV76" s="371">
        <f t="shared" si="16"/>
        <v>336</v>
      </c>
      <c r="AW76" s="441">
        <f t="shared" si="17"/>
        <v>4.96031746031746E-4</v>
      </c>
    </row>
    <row r="77" spans="16:49" ht="24" x14ac:dyDescent="0.25">
      <c r="P77" s="397" t="s">
        <v>1103</v>
      </c>
      <c r="Q77" s="397" t="s">
        <v>1134</v>
      </c>
      <c r="R77" s="368" t="s">
        <v>332</v>
      </c>
      <c r="S77" s="361">
        <f t="shared" si="21"/>
        <v>2024</v>
      </c>
      <c r="T77" s="362">
        <v>45320</v>
      </c>
      <c r="U77" s="362">
        <v>45320</v>
      </c>
      <c r="V77" s="375" t="s">
        <v>1196</v>
      </c>
      <c r="W77" s="364" t="s">
        <v>1197</v>
      </c>
      <c r="X77" s="374" t="s">
        <v>1033</v>
      </c>
      <c r="Y77" s="443" t="s">
        <v>1254</v>
      </c>
      <c r="Z77" s="443" t="s">
        <v>330</v>
      </c>
      <c r="AA77" s="443" t="s">
        <v>330</v>
      </c>
      <c r="AB77" s="443" t="s">
        <v>330</v>
      </c>
      <c r="AC77" s="443">
        <v>0</v>
      </c>
      <c r="AD77" s="369">
        <v>4</v>
      </c>
      <c r="AE77" s="443"/>
      <c r="AF77" s="438">
        <f t="shared" si="22"/>
        <v>0</v>
      </c>
      <c r="AG77" s="443">
        <v>0</v>
      </c>
      <c r="AH77" s="370">
        <v>4</v>
      </c>
      <c r="AI77" s="443"/>
      <c r="AJ77" s="439">
        <f t="shared" si="18"/>
        <v>0</v>
      </c>
      <c r="AK77" s="443">
        <v>0</v>
      </c>
      <c r="AL77" s="369">
        <v>5</v>
      </c>
      <c r="AM77" s="443"/>
      <c r="AN77" s="438">
        <f t="shared" si="19"/>
        <v>0</v>
      </c>
      <c r="AO77" s="444">
        <v>1</v>
      </c>
      <c r="AP77" s="370">
        <v>8</v>
      </c>
      <c r="AQ77" s="443">
        <v>16</v>
      </c>
      <c r="AR77" s="439">
        <f t="shared" si="20"/>
        <v>7.8125E-3</v>
      </c>
      <c r="AS77" s="440">
        <f t="shared" si="14"/>
        <v>1</v>
      </c>
      <c r="AT77" s="371">
        <f t="shared" si="15"/>
        <v>21</v>
      </c>
      <c r="AU77" s="371">
        <f t="shared" si="23"/>
        <v>16</v>
      </c>
      <c r="AV77" s="371">
        <f t="shared" si="16"/>
        <v>336</v>
      </c>
      <c r="AW77" s="441">
        <f t="shared" si="17"/>
        <v>2.976190476190476E-3</v>
      </c>
    </row>
    <row r="78" spans="16:49" ht="24" x14ac:dyDescent="0.25">
      <c r="P78" s="397" t="s">
        <v>1103</v>
      </c>
      <c r="Q78" s="397" t="s">
        <v>1134</v>
      </c>
      <c r="R78" s="368" t="s">
        <v>332</v>
      </c>
      <c r="S78" s="361">
        <f t="shared" si="21"/>
        <v>2024</v>
      </c>
      <c r="T78" s="362">
        <v>45320</v>
      </c>
      <c r="U78" s="362">
        <v>45320</v>
      </c>
      <c r="V78" s="375" t="s">
        <v>1198</v>
      </c>
      <c r="W78" s="364" t="s">
        <v>1199</v>
      </c>
      <c r="X78" s="365" t="s">
        <v>1150</v>
      </c>
      <c r="Y78" s="443" t="s">
        <v>1255</v>
      </c>
      <c r="Z78" s="443" t="s">
        <v>1256</v>
      </c>
      <c r="AA78" s="443">
        <v>6</v>
      </c>
      <c r="AB78" s="443" t="s">
        <v>1049</v>
      </c>
      <c r="AC78" s="443">
        <v>0</v>
      </c>
      <c r="AD78" s="369">
        <v>4</v>
      </c>
      <c r="AE78" s="443"/>
      <c r="AF78" s="438">
        <f t="shared" si="22"/>
        <v>0</v>
      </c>
      <c r="AG78" s="443">
        <v>0</v>
      </c>
      <c r="AH78" s="370">
        <v>4</v>
      </c>
      <c r="AI78" s="443"/>
      <c r="AJ78" s="439">
        <f t="shared" si="18"/>
        <v>0</v>
      </c>
      <c r="AK78" s="443">
        <v>0</v>
      </c>
      <c r="AL78" s="369">
        <v>5</v>
      </c>
      <c r="AM78" s="443"/>
      <c r="AN78" s="438">
        <f t="shared" si="19"/>
        <v>0</v>
      </c>
      <c r="AO78" s="444">
        <v>1</v>
      </c>
      <c r="AP78" s="370">
        <v>8</v>
      </c>
      <c r="AQ78" s="443">
        <v>8</v>
      </c>
      <c r="AR78" s="439">
        <f t="shared" si="20"/>
        <v>1.5625E-2</v>
      </c>
      <c r="AS78" s="440">
        <f t="shared" si="14"/>
        <v>1</v>
      </c>
      <c r="AT78" s="371">
        <f t="shared" si="15"/>
        <v>21</v>
      </c>
      <c r="AU78" s="371">
        <f t="shared" si="23"/>
        <v>8</v>
      </c>
      <c r="AV78" s="371">
        <f t="shared" si="16"/>
        <v>168</v>
      </c>
      <c r="AW78" s="441">
        <f t="shared" si="17"/>
        <v>5.9523809523809521E-3</v>
      </c>
    </row>
    <row r="79" spans="16:49" ht="15.75" x14ac:dyDescent="0.25">
      <c r="P79" s="397" t="s">
        <v>1103</v>
      </c>
      <c r="Q79" s="397" t="s">
        <v>1134</v>
      </c>
      <c r="R79" s="368" t="s">
        <v>332</v>
      </c>
      <c r="S79" s="361">
        <f t="shared" si="21"/>
        <v>2024</v>
      </c>
      <c r="T79" s="362">
        <v>45320</v>
      </c>
      <c r="U79" s="362">
        <v>45320</v>
      </c>
      <c r="V79" s="383" t="s">
        <v>1191</v>
      </c>
      <c r="W79" s="364" t="s">
        <v>1192</v>
      </c>
      <c r="X79" s="365" t="s">
        <v>1106</v>
      </c>
      <c r="Y79" s="443" t="s">
        <v>1257</v>
      </c>
      <c r="Z79" s="443" t="s">
        <v>1258</v>
      </c>
      <c r="AA79" s="443">
        <v>1</v>
      </c>
      <c r="AB79" s="443" t="s">
        <v>1049</v>
      </c>
      <c r="AC79" s="443">
        <v>0</v>
      </c>
      <c r="AD79" s="369">
        <v>4</v>
      </c>
      <c r="AE79" s="443"/>
      <c r="AF79" s="438">
        <f t="shared" si="22"/>
        <v>0</v>
      </c>
      <c r="AG79" s="443">
        <v>0</v>
      </c>
      <c r="AH79" s="370">
        <v>4</v>
      </c>
      <c r="AI79" s="443"/>
      <c r="AJ79" s="439">
        <f t="shared" si="18"/>
        <v>0</v>
      </c>
      <c r="AK79" s="443">
        <v>0</v>
      </c>
      <c r="AL79" s="369">
        <v>5</v>
      </c>
      <c r="AM79" s="443"/>
      <c r="AN79" s="438">
        <f t="shared" si="19"/>
        <v>0</v>
      </c>
      <c r="AO79" s="444">
        <v>0.5</v>
      </c>
      <c r="AP79" s="370">
        <v>8</v>
      </c>
      <c r="AQ79" s="443">
        <v>8</v>
      </c>
      <c r="AR79" s="439">
        <f t="shared" si="20"/>
        <v>7.8125E-3</v>
      </c>
      <c r="AS79" s="440">
        <f t="shared" si="14"/>
        <v>0.5</v>
      </c>
      <c r="AT79" s="371">
        <f t="shared" si="15"/>
        <v>21</v>
      </c>
      <c r="AU79" s="371">
        <f t="shared" si="23"/>
        <v>8</v>
      </c>
      <c r="AV79" s="371">
        <f t="shared" si="16"/>
        <v>168</v>
      </c>
      <c r="AW79" s="441">
        <f t="shared" si="17"/>
        <v>2.976190476190476E-3</v>
      </c>
    </row>
    <row r="80" spans="16:49" ht="15.75" x14ac:dyDescent="0.25">
      <c r="P80" s="397" t="s">
        <v>1103</v>
      </c>
      <c r="Q80" s="397" t="s">
        <v>1134</v>
      </c>
      <c r="R80" s="368" t="s">
        <v>332</v>
      </c>
      <c r="S80" s="361">
        <f t="shared" si="21"/>
        <v>2024</v>
      </c>
      <c r="T80" s="362">
        <v>45321</v>
      </c>
      <c r="U80" s="362">
        <v>45321</v>
      </c>
      <c r="V80" s="395" t="s">
        <v>1200</v>
      </c>
      <c r="W80" s="364" t="s">
        <v>1185</v>
      </c>
      <c r="X80" s="365" t="s">
        <v>1074</v>
      </c>
      <c r="Y80" s="443" t="s">
        <v>1259</v>
      </c>
      <c r="Z80" s="443" t="s">
        <v>330</v>
      </c>
      <c r="AA80" s="443" t="s">
        <v>330</v>
      </c>
      <c r="AB80" s="443" t="s">
        <v>330</v>
      </c>
      <c r="AC80" s="443">
        <v>0</v>
      </c>
      <c r="AD80" s="369">
        <v>4</v>
      </c>
      <c r="AE80" s="443"/>
      <c r="AF80" s="438">
        <f t="shared" si="22"/>
        <v>0</v>
      </c>
      <c r="AG80" s="443">
        <v>0</v>
      </c>
      <c r="AH80" s="370">
        <v>4</v>
      </c>
      <c r="AI80" s="443"/>
      <c r="AJ80" s="439">
        <f t="shared" si="18"/>
        <v>0</v>
      </c>
      <c r="AK80" s="443">
        <v>0</v>
      </c>
      <c r="AL80" s="369">
        <v>5</v>
      </c>
      <c r="AM80" s="443"/>
      <c r="AN80" s="438">
        <f t="shared" si="19"/>
        <v>0</v>
      </c>
      <c r="AO80" s="444">
        <v>1.5</v>
      </c>
      <c r="AP80" s="370">
        <v>8</v>
      </c>
      <c r="AQ80" s="443">
        <v>24</v>
      </c>
      <c r="AR80" s="439">
        <f t="shared" si="20"/>
        <v>7.8125E-3</v>
      </c>
      <c r="AS80" s="440">
        <f t="shared" si="14"/>
        <v>1.5</v>
      </c>
      <c r="AT80" s="371">
        <f t="shared" si="15"/>
        <v>21</v>
      </c>
      <c r="AU80" s="371">
        <f t="shared" si="23"/>
        <v>24</v>
      </c>
      <c r="AV80" s="371">
        <f t="shared" si="16"/>
        <v>504</v>
      </c>
      <c r="AW80" s="441">
        <f t="shared" si="17"/>
        <v>2.976190476190476E-3</v>
      </c>
    </row>
    <row r="81" spans="16:49" ht="15.75" x14ac:dyDescent="0.25">
      <c r="P81" s="397" t="s">
        <v>1103</v>
      </c>
      <c r="Q81" s="397" t="s">
        <v>1134</v>
      </c>
      <c r="R81" s="368" t="s">
        <v>332</v>
      </c>
      <c r="S81" s="361">
        <f t="shared" si="21"/>
        <v>2024</v>
      </c>
      <c r="T81" s="362">
        <v>45322</v>
      </c>
      <c r="U81" s="362">
        <v>45322</v>
      </c>
      <c r="V81" s="376" t="s">
        <v>1201</v>
      </c>
      <c r="W81" s="364" t="s">
        <v>1202</v>
      </c>
      <c r="X81" s="365" t="s">
        <v>1028</v>
      </c>
      <c r="Y81" s="443" t="s">
        <v>1260</v>
      </c>
      <c r="Z81" s="443" t="s">
        <v>330</v>
      </c>
      <c r="AA81" s="443" t="s">
        <v>330</v>
      </c>
      <c r="AB81" s="443" t="s">
        <v>330</v>
      </c>
      <c r="AC81" s="443">
        <v>0</v>
      </c>
      <c r="AD81" s="369">
        <v>4</v>
      </c>
      <c r="AE81" s="443"/>
      <c r="AF81" s="438">
        <f t="shared" si="22"/>
        <v>0</v>
      </c>
      <c r="AG81" s="443">
        <v>0</v>
      </c>
      <c r="AH81" s="370">
        <v>4</v>
      </c>
      <c r="AI81" s="443"/>
      <c r="AJ81" s="439">
        <f t="shared" si="18"/>
        <v>0</v>
      </c>
      <c r="AK81" s="443">
        <v>0</v>
      </c>
      <c r="AL81" s="369">
        <v>5</v>
      </c>
      <c r="AM81" s="443"/>
      <c r="AN81" s="438">
        <f t="shared" si="19"/>
        <v>0</v>
      </c>
      <c r="AO81" s="444">
        <v>1</v>
      </c>
      <c r="AP81" s="370">
        <v>8</v>
      </c>
      <c r="AQ81" s="443">
        <v>8</v>
      </c>
      <c r="AR81" s="439">
        <f t="shared" si="20"/>
        <v>1.5625E-2</v>
      </c>
      <c r="AS81" s="440">
        <f t="shared" si="14"/>
        <v>1</v>
      </c>
      <c r="AT81" s="371">
        <f t="shared" si="15"/>
        <v>21</v>
      </c>
      <c r="AU81" s="371">
        <f t="shared" si="23"/>
        <v>8</v>
      </c>
      <c r="AV81" s="371">
        <f t="shared" si="16"/>
        <v>168</v>
      </c>
      <c r="AW81" s="441">
        <f t="shared" si="17"/>
        <v>5.9523809523809521E-3</v>
      </c>
    </row>
    <row r="82" spans="16:49" ht="15.75" x14ac:dyDescent="0.25">
      <c r="P82" s="402" t="s">
        <v>1008</v>
      </c>
      <c r="Q82" s="368" t="s">
        <v>1126</v>
      </c>
      <c r="R82" s="368" t="s">
        <v>333</v>
      </c>
      <c r="S82" s="361">
        <f t="shared" si="21"/>
        <v>2024</v>
      </c>
      <c r="T82" s="362">
        <v>45323</v>
      </c>
      <c r="U82" s="362">
        <v>45323</v>
      </c>
      <c r="V82" s="363" t="s">
        <v>1118</v>
      </c>
      <c r="W82" s="364" t="s">
        <v>1119</v>
      </c>
      <c r="X82" s="365" t="s">
        <v>1011</v>
      </c>
      <c r="Y82" s="400" t="s">
        <v>1261</v>
      </c>
      <c r="Z82" s="367" t="s">
        <v>330</v>
      </c>
      <c r="AA82" s="368" t="s">
        <v>330</v>
      </c>
      <c r="AB82" s="368" t="s">
        <v>330</v>
      </c>
      <c r="AC82" s="437">
        <f>30/60</f>
        <v>0.5</v>
      </c>
      <c r="AD82" s="369">
        <v>5</v>
      </c>
      <c r="AE82" s="369">
        <v>8</v>
      </c>
      <c r="AF82" s="438">
        <f t="shared" si="22"/>
        <v>1.2500000000000001E-2</v>
      </c>
      <c r="AG82" s="370">
        <v>0</v>
      </c>
      <c r="AH82" s="370">
        <v>4</v>
      </c>
      <c r="AI82" s="370"/>
      <c r="AJ82" s="439">
        <f t="shared" si="18"/>
        <v>0</v>
      </c>
      <c r="AK82" s="369">
        <v>0</v>
      </c>
      <c r="AL82" s="369">
        <v>4</v>
      </c>
      <c r="AM82" s="369"/>
      <c r="AN82" s="438">
        <f t="shared" si="19"/>
        <v>0</v>
      </c>
      <c r="AO82" s="370">
        <v>0</v>
      </c>
      <c r="AP82" s="370">
        <v>4</v>
      </c>
      <c r="AQ82" s="370"/>
      <c r="AR82" s="439">
        <f t="shared" si="20"/>
        <v>0</v>
      </c>
      <c r="AS82" s="440">
        <f>SUM(AC82,AG82,AK82,AO82,)</f>
        <v>0.5</v>
      </c>
      <c r="AT82" s="371">
        <v>17</v>
      </c>
      <c r="AU82" s="371">
        <f t="shared" si="23"/>
        <v>8</v>
      </c>
      <c r="AV82" s="371">
        <f>AT82*AU82</f>
        <v>136</v>
      </c>
      <c r="AW82" s="441">
        <f>AS82/(AT82*AU82)</f>
        <v>3.6764705882352941E-3</v>
      </c>
    </row>
    <row r="83" spans="16:49" ht="15.75" x14ac:dyDescent="0.25">
      <c r="P83" s="402" t="s">
        <v>1008</v>
      </c>
      <c r="Q83" s="368" t="s">
        <v>1126</v>
      </c>
      <c r="R83" s="368" t="s">
        <v>333</v>
      </c>
      <c r="S83" s="361">
        <f t="shared" si="21"/>
        <v>2024</v>
      </c>
      <c r="T83" s="362">
        <v>45323</v>
      </c>
      <c r="U83" s="362">
        <v>45323</v>
      </c>
      <c r="V83" s="376" t="s">
        <v>1262</v>
      </c>
      <c r="W83" s="364" t="s">
        <v>1263</v>
      </c>
      <c r="X83" s="365" t="s">
        <v>1028</v>
      </c>
      <c r="Y83" s="387" t="s">
        <v>1264</v>
      </c>
      <c r="Z83" s="367" t="s">
        <v>330</v>
      </c>
      <c r="AA83" s="368" t="s">
        <v>330</v>
      </c>
      <c r="AB83" s="368" t="s">
        <v>330</v>
      </c>
      <c r="AC83" s="437">
        <f>30/60</f>
        <v>0.5</v>
      </c>
      <c r="AD83" s="369">
        <v>5</v>
      </c>
      <c r="AE83" s="369">
        <v>8</v>
      </c>
      <c r="AF83" s="438">
        <f t="shared" si="22"/>
        <v>1.2500000000000001E-2</v>
      </c>
      <c r="AG83" s="370">
        <v>0</v>
      </c>
      <c r="AH83" s="370">
        <v>4</v>
      </c>
      <c r="AI83" s="370"/>
      <c r="AJ83" s="439">
        <f t="shared" si="18"/>
        <v>0</v>
      </c>
      <c r="AK83" s="369">
        <v>0</v>
      </c>
      <c r="AL83" s="369">
        <v>4</v>
      </c>
      <c r="AM83" s="369"/>
      <c r="AN83" s="438">
        <f t="shared" si="19"/>
        <v>0</v>
      </c>
      <c r="AO83" s="370">
        <v>0</v>
      </c>
      <c r="AP83" s="370">
        <v>4</v>
      </c>
      <c r="AQ83" s="370"/>
      <c r="AR83" s="439">
        <f t="shared" si="20"/>
        <v>0</v>
      </c>
      <c r="AS83" s="440">
        <f t="shared" ref="AS83:AS101" si="24">SUM(AC83,AG83,AK83,AO83,)</f>
        <v>0.5</v>
      </c>
      <c r="AT83" s="371">
        <v>17</v>
      </c>
      <c r="AU83" s="371">
        <f t="shared" si="23"/>
        <v>8</v>
      </c>
      <c r="AV83" s="371">
        <f t="shared" ref="AV83:AV101" si="25">AT83*AU83</f>
        <v>136</v>
      </c>
      <c r="AW83" s="441">
        <f t="shared" ref="AW83:AW101" si="26">AS83/(AT83*AU83)</f>
        <v>3.6764705882352941E-3</v>
      </c>
    </row>
    <row r="84" spans="16:49" ht="15.75" x14ac:dyDescent="0.25">
      <c r="P84" s="402" t="s">
        <v>1008</v>
      </c>
      <c r="Q84" s="368" t="s">
        <v>1126</v>
      </c>
      <c r="R84" s="368" t="s">
        <v>333</v>
      </c>
      <c r="S84" s="361">
        <f t="shared" si="21"/>
        <v>2024</v>
      </c>
      <c r="T84" s="362">
        <v>45323</v>
      </c>
      <c r="U84" s="362">
        <v>45323</v>
      </c>
      <c r="V84" s="363" t="s">
        <v>1265</v>
      </c>
      <c r="W84" s="364" t="s">
        <v>1266</v>
      </c>
      <c r="X84" s="365" t="s">
        <v>1011</v>
      </c>
      <c r="Y84" s="401" t="s">
        <v>1267</v>
      </c>
      <c r="Z84" s="367" t="s">
        <v>330</v>
      </c>
      <c r="AA84" s="368" t="s">
        <v>330</v>
      </c>
      <c r="AB84" s="368" t="s">
        <v>330</v>
      </c>
      <c r="AC84" s="437">
        <f>30/60</f>
        <v>0.5</v>
      </c>
      <c r="AD84" s="369">
        <v>5</v>
      </c>
      <c r="AE84" s="369">
        <v>8</v>
      </c>
      <c r="AF84" s="438">
        <f t="shared" si="22"/>
        <v>1.2500000000000001E-2</v>
      </c>
      <c r="AG84" s="370">
        <v>0</v>
      </c>
      <c r="AH84" s="370">
        <v>4</v>
      </c>
      <c r="AI84" s="370"/>
      <c r="AJ84" s="439">
        <f t="shared" si="18"/>
        <v>0</v>
      </c>
      <c r="AK84" s="369">
        <v>0</v>
      </c>
      <c r="AL84" s="369">
        <v>4</v>
      </c>
      <c r="AM84" s="369"/>
      <c r="AN84" s="438">
        <f t="shared" si="19"/>
        <v>0</v>
      </c>
      <c r="AO84" s="370">
        <v>0</v>
      </c>
      <c r="AP84" s="370">
        <v>4</v>
      </c>
      <c r="AQ84" s="370"/>
      <c r="AR84" s="439">
        <f t="shared" si="20"/>
        <v>0</v>
      </c>
      <c r="AS84" s="440">
        <f t="shared" si="24"/>
        <v>0.5</v>
      </c>
      <c r="AT84" s="371">
        <v>17</v>
      </c>
      <c r="AU84" s="371">
        <f t="shared" si="23"/>
        <v>8</v>
      </c>
      <c r="AV84" s="371">
        <f t="shared" si="25"/>
        <v>136</v>
      </c>
      <c r="AW84" s="441">
        <f t="shared" si="26"/>
        <v>3.6764705882352941E-3</v>
      </c>
    </row>
    <row r="85" spans="16:49" ht="15.75" x14ac:dyDescent="0.25">
      <c r="P85" s="402" t="s">
        <v>1008</v>
      </c>
      <c r="Q85" s="368" t="s">
        <v>1126</v>
      </c>
      <c r="R85" s="368" t="s">
        <v>333</v>
      </c>
      <c r="S85" s="361">
        <f t="shared" si="21"/>
        <v>2024</v>
      </c>
      <c r="T85" s="362">
        <v>45323</v>
      </c>
      <c r="U85" s="362">
        <v>45323</v>
      </c>
      <c r="V85" s="378" t="s">
        <v>1058</v>
      </c>
      <c r="W85" s="364" t="s">
        <v>1059</v>
      </c>
      <c r="X85" s="374" t="s">
        <v>1043</v>
      </c>
      <c r="Y85" s="401" t="s">
        <v>1268</v>
      </c>
      <c r="Z85" s="367" t="s">
        <v>330</v>
      </c>
      <c r="AA85" s="368" t="s">
        <v>330</v>
      </c>
      <c r="AB85" s="368" t="s">
        <v>330</v>
      </c>
      <c r="AC85" s="437">
        <f>15/60</f>
        <v>0.25</v>
      </c>
      <c r="AD85" s="369">
        <v>5</v>
      </c>
      <c r="AE85" s="369">
        <v>8</v>
      </c>
      <c r="AF85" s="438">
        <f t="shared" si="22"/>
        <v>6.2500000000000003E-3</v>
      </c>
      <c r="AG85" s="370">
        <v>0</v>
      </c>
      <c r="AH85" s="370">
        <v>4</v>
      </c>
      <c r="AI85" s="370"/>
      <c r="AJ85" s="439">
        <f t="shared" si="18"/>
        <v>0</v>
      </c>
      <c r="AK85" s="369">
        <v>0</v>
      </c>
      <c r="AL85" s="369">
        <v>4</v>
      </c>
      <c r="AM85" s="369"/>
      <c r="AN85" s="438">
        <f t="shared" si="19"/>
        <v>0</v>
      </c>
      <c r="AO85" s="370">
        <v>0</v>
      </c>
      <c r="AP85" s="370">
        <v>4</v>
      </c>
      <c r="AQ85" s="370"/>
      <c r="AR85" s="439">
        <f t="shared" si="20"/>
        <v>0</v>
      </c>
      <c r="AS85" s="440">
        <f t="shared" si="24"/>
        <v>0.25</v>
      </c>
      <c r="AT85" s="371">
        <v>17</v>
      </c>
      <c r="AU85" s="371">
        <f t="shared" si="23"/>
        <v>8</v>
      </c>
      <c r="AV85" s="371">
        <f t="shared" si="25"/>
        <v>136</v>
      </c>
      <c r="AW85" s="441">
        <f t="shared" si="26"/>
        <v>1.838235294117647E-3</v>
      </c>
    </row>
    <row r="86" spans="16:49" ht="24" x14ac:dyDescent="0.25">
      <c r="P86" s="402" t="s">
        <v>1008</v>
      </c>
      <c r="Q86" s="368" t="s">
        <v>1126</v>
      </c>
      <c r="R86" s="368" t="s">
        <v>333</v>
      </c>
      <c r="S86" s="361">
        <f t="shared" si="21"/>
        <v>2024</v>
      </c>
      <c r="T86" s="362">
        <v>45328</v>
      </c>
      <c r="U86" s="362">
        <v>45328</v>
      </c>
      <c r="V86" s="375" t="s">
        <v>1196</v>
      </c>
      <c r="W86" s="364" t="s">
        <v>1197</v>
      </c>
      <c r="X86" s="374" t="s">
        <v>1033</v>
      </c>
      <c r="Y86" s="401" t="s">
        <v>1269</v>
      </c>
      <c r="Z86" s="386" t="s">
        <v>1270</v>
      </c>
      <c r="AA86" s="403">
        <v>1</v>
      </c>
      <c r="AB86" s="403" t="s">
        <v>1064</v>
      </c>
      <c r="AC86" s="437">
        <f>90/60</f>
        <v>1.5</v>
      </c>
      <c r="AD86" s="369">
        <v>5</v>
      </c>
      <c r="AE86" s="369">
        <v>16</v>
      </c>
      <c r="AF86" s="438">
        <f t="shared" si="22"/>
        <v>1.8749999999999999E-2</v>
      </c>
      <c r="AG86" s="370">
        <v>0</v>
      </c>
      <c r="AH86" s="370">
        <v>4</v>
      </c>
      <c r="AI86" s="370"/>
      <c r="AJ86" s="439">
        <f t="shared" si="18"/>
        <v>0</v>
      </c>
      <c r="AK86" s="369">
        <v>0</v>
      </c>
      <c r="AL86" s="369">
        <v>4</v>
      </c>
      <c r="AM86" s="369"/>
      <c r="AN86" s="438">
        <f t="shared" si="19"/>
        <v>0</v>
      </c>
      <c r="AO86" s="370">
        <v>0</v>
      </c>
      <c r="AP86" s="370">
        <v>4</v>
      </c>
      <c r="AQ86" s="370"/>
      <c r="AR86" s="439">
        <f t="shared" si="20"/>
        <v>0</v>
      </c>
      <c r="AS86" s="440">
        <f t="shared" si="24"/>
        <v>1.5</v>
      </c>
      <c r="AT86" s="371">
        <v>17</v>
      </c>
      <c r="AU86" s="371">
        <f t="shared" si="23"/>
        <v>16</v>
      </c>
      <c r="AV86" s="371">
        <f t="shared" si="25"/>
        <v>272</v>
      </c>
      <c r="AW86" s="441">
        <f t="shared" si="26"/>
        <v>5.5147058823529415E-3</v>
      </c>
    </row>
    <row r="87" spans="16:49" ht="24" x14ac:dyDescent="0.25">
      <c r="P87" s="402" t="s">
        <v>1008</v>
      </c>
      <c r="Q87" s="368" t="s">
        <v>1126</v>
      </c>
      <c r="R87" s="368" t="s">
        <v>333</v>
      </c>
      <c r="S87" s="361">
        <f t="shared" si="21"/>
        <v>2024</v>
      </c>
      <c r="T87" s="362">
        <v>45328</v>
      </c>
      <c r="U87" s="362">
        <v>45328</v>
      </c>
      <c r="V87" s="363" t="s">
        <v>1072</v>
      </c>
      <c r="W87" s="364" t="s">
        <v>1073</v>
      </c>
      <c r="X87" s="365" t="s">
        <v>1074</v>
      </c>
      <c r="Y87" s="404" t="s">
        <v>1271</v>
      </c>
      <c r="Z87" s="367" t="s">
        <v>330</v>
      </c>
      <c r="AA87" s="368" t="s">
        <v>330</v>
      </c>
      <c r="AB87" s="368" t="s">
        <v>330</v>
      </c>
      <c r="AC87" s="437">
        <f>30/60</f>
        <v>0.5</v>
      </c>
      <c r="AD87" s="369">
        <v>5</v>
      </c>
      <c r="AE87" s="369">
        <v>24</v>
      </c>
      <c r="AF87" s="438">
        <f t="shared" si="22"/>
        <v>4.1666666666666666E-3</v>
      </c>
      <c r="AG87" s="370">
        <v>0</v>
      </c>
      <c r="AH87" s="370">
        <v>4</v>
      </c>
      <c r="AI87" s="370"/>
      <c r="AJ87" s="439">
        <f t="shared" si="18"/>
        <v>0</v>
      </c>
      <c r="AK87" s="369">
        <v>0</v>
      </c>
      <c r="AL87" s="369">
        <v>4</v>
      </c>
      <c r="AM87" s="369"/>
      <c r="AN87" s="438">
        <f t="shared" si="19"/>
        <v>0</v>
      </c>
      <c r="AO87" s="370">
        <v>0</v>
      </c>
      <c r="AP87" s="370">
        <v>4</v>
      </c>
      <c r="AQ87" s="370"/>
      <c r="AR87" s="439">
        <f t="shared" si="20"/>
        <v>0</v>
      </c>
      <c r="AS87" s="440">
        <f t="shared" si="24"/>
        <v>0.5</v>
      </c>
      <c r="AT87" s="371">
        <v>17</v>
      </c>
      <c r="AU87" s="371">
        <f t="shared" si="23"/>
        <v>24</v>
      </c>
      <c r="AV87" s="371">
        <f t="shared" si="25"/>
        <v>408</v>
      </c>
      <c r="AW87" s="441">
        <f t="shared" si="26"/>
        <v>1.2254901960784314E-3</v>
      </c>
    </row>
    <row r="88" spans="16:49" ht="15.75" x14ac:dyDescent="0.25">
      <c r="P88" s="402" t="s">
        <v>1008</v>
      </c>
      <c r="Q88" s="368" t="s">
        <v>1126</v>
      </c>
      <c r="R88" s="368" t="s">
        <v>333</v>
      </c>
      <c r="S88" s="361">
        <f t="shared" si="21"/>
        <v>2024</v>
      </c>
      <c r="T88" s="362">
        <v>45328</v>
      </c>
      <c r="U88" s="362">
        <v>45328</v>
      </c>
      <c r="V88" s="363" t="s">
        <v>1272</v>
      </c>
      <c r="W88" s="364" t="s">
        <v>1059</v>
      </c>
      <c r="X88" s="365" t="s">
        <v>1011</v>
      </c>
      <c r="Y88" s="401" t="s">
        <v>1273</v>
      </c>
      <c r="Z88" s="367" t="s">
        <v>330</v>
      </c>
      <c r="AA88" s="368" t="s">
        <v>330</v>
      </c>
      <c r="AB88" s="368" t="s">
        <v>330</v>
      </c>
      <c r="AC88" s="437">
        <f>15/60</f>
        <v>0.25</v>
      </c>
      <c r="AD88" s="369">
        <v>5</v>
      </c>
      <c r="AE88" s="369">
        <v>8</v>
      </c>
      <c r="AF88" s="438">
        <f t="shared" si="22"/>
        <v>6.2500000000000003E-3</v>
      </c>
      <c r="AG88" s="370">
        <v>0</v>
      </c>
      <c r="AH88" s="370">
        <v>4</v>
      </c>
      <c r="AI88" s="370"/>
      <c r="AJ88" s="439">
        <f t="shared" si="18"/>
        <v>0</v>
      </c>
      <c r="AK88" s="369">
        <v>0</v>
      </c>
      <c r="AL88" s="369">
        <v>4</v>
      </c>
      <c r="AM88" s="369"/>
      <c r="AN88" s="438">
        <f t="shared" si="19"/>
        <v>0</v>
      </c>
      <c r="AO88" s="370">
        <v>0</v>
      </c>
      <c r="AP88" s="370">
        <v>4</v>
      </c>
      <c r="AQ88" s="370"/>
      <c r="AR88" s="439">
        <f t="shared" si="20"/>
        <v>0</v>
      </c>
      <c r="AS88" s="440">
        <f t="shared" si="24"/>
        <v>0.25</v>
      </c>
      <c r="AT88" s="371">
        <v>17</v>
      </c>
      <c r="AU88" s="371">
        <f t="shared" si="23"/>
        <v>8</v>
      </c>
      <c r="AV88" s="371">
        <f t="shared" si="25"/>
        <v>136</v>
      </c>
      <c r="AW88" s="441">
        <f t="shared" si="26"/>
        <v>1.838235294117647E-3</v>
      </c>
    </row>
    <row r="89" spans="16:49" ht="15.75" x14ac:dyDescent="0.25">
      <c r="P89" s="402" t="s">
        <v>1008</v>
      </c>
      <c r="Q89" s="368" t="s">
        <v>1126</v>
      </c>
      <c r="R89" s="368" t="s">
        <v>333</v>
      </c>
      <c r="S89" s="361">
        <f t="shared" si="21"/>
        <v>2024</v>
      </c>
      <c r="T89" s="362">
        <v>45329</v>
      </c>
      <c r="U89" s="362">
        <v>45329</v>
      </c>
      <c r="V89" s="363" t="s">
        <v>1274</v>
      </c>
      <c r="W89" s="364" t="s">
        <v>1275</v>
      </c>
      <c r="X89" s="365" t="s">
        <v>1011</v>
      </c>
      <c r="Y89" s="401" t="s">
        <v>1276</v>
      </c>
      <c r="Z89" s="367" t="s">
        <v>330</v>
      </c>
      <c r="AA89" s="368" t="s">
        <v>330</v>
      </c>
      <c r="AB89" s="368" t="s">
        <v>330</v>
      </c>
      <c r="AC89" s="369">
        <f>15/60</f>
        <v>0.25</v>
      </c>
      <c r="AD89" s="369">
        <v>5</v>
      </c>
      <c r="AE89" s="369">
        <v>8</v>
      </c>
      <c r="AF89" s="438">
        <f t="shared" si="22"/>
        <v>6.2500000000000003E-3</v>
      </c>
      <c r="AG89" s="370">
        <v>0</v>
      </c>
      <c r="AH89" s="370">
        <v>4</v>
      </c>
      <c r="AI89" s="370"/>
      <c r="AJ89" s="439">
        <f t="shared" si="18"/>
        <v>0</v>
      </c>
      <c r="AK89" s="369">
        <v>0</v>
      </c>
      <c r="AL89" s="369">
        <v>4</v>
      </c>
      <c r="AM89" s="369"/>
      <c r="AN89" s="438">
        <f t="shared" si="19"/>
        <v>0</v>
      </c>
      <c r="AO89" s="370">
        <v>0</v>
      </c>
      <c r="AP89" s="370">
        <v>4</v>
      </c>
      <c r="AQ89" s="370"/>
      <c r="AR89" s="439">
        <f t="shared" si="20"/>
        <v>0</v>
      </c>
      <c r="AS89" s="440">
        <f t="shared" si="24"/>
        <v>0.25</v>
      </c>
      <c r="AT89" s="371">
        <v>17</v>
      </c>
      <c r="AU89" s="371">
        <f t="shared" si="23"/>
        <v>8</v>
      </c>
      <c r="AV89" s="371">
        <f t="shared" si="25"/>
        <v>136</v>
      </c>
      <c r="AW89" s="441">
        <f t="shared" si="26"/>
        <v>1.838235294117647E-3</v>
      </c>
    </row>
    <row r="90" spans="16:49" ht="15.75" x14ac:dyDescent="0.25">
      <c r="P90" s="402" t="s">
        <v>1008</v>
      </c>
      <c r="Q90" s="368" t="s">
        <v>1126</v>
      </c>
      <c r="R90" s="368" t="s">
        <v>333</v>
      </c>
      <c r="S90" s="361">
        <f t="shared" si="21"/>
        <v>2024</v>
      </c>
      <c r="T90" s="362">
        <v>45329</v>
      </c>
      <c r="U90" s="362">
        <v>45329</v>
      </c>
      <c r="V90" s="376" t="s">
        <v>1262</v>
      </c>
      <c r="W90" s="364" t="s">
        <v>1263</v>
      </c>
      <c r="X90" s="365" t="s">
        <v>1028</v>
      </c>
      <c r="Y90" s="401" t="s">
        <v>1277</v>
      </c>
      <c r="Z90" s="367" t="s">
        <v>330</v>
      </c>
      <c r="AA90" s="368" t="s">
        <v>330</v>
      </c>
      <c r="AB90" s="368" t="s">
        <v>330</v>
      </c>
      <c r="AC90" s="369">
        <f>15/60</f>
        <v>0.25</v>
      </c>
      <c r="AD90" s="369">
        <v>5</v>
      </c>
      <c r="AE90" s="369">
        <v>8</v>
      </c>
      <c r="AF90" s="438">
        <f t="shared" si="22"/>
        <v>6.2500000000000003E-3</v>
      </c>
      <c r="AG90" s="370">
        <v>0</v>
      </c>
      <c r="AH90" s="370">
        <v>4</v>
      </c>
      <c r="AI90" s="370"/>
      <c r="AJ90" s="439">
        <f t="shared" si="18"/>
        <v>0</v>
      </c>
      <c r="AK90" s="369">
        <v>0</v>
      </c>
      <c r="AL90" s="369">
        <v>4</v>
      </c>
      <c r="AM90" s="369"/>
      <c r="AN90" s="438">
        <f t="shared" si="19"/>
        <v>0</v>
      </c>
      <c r="AO90" s="370">
        <v>0</v>
      </c>
      <c r="AP90" s="370">
        <v>4</v>
      </c>
      <c r="AQ90" s="370"/>
      <c r="AR90" s="439">
        <f t="shared" si="20"/>
        <v>0</v>
      </c>
      <c r="AS90" s="440">
        <f t="shared" si="24"/>
        <v>0.25</v>
      </c>
      <c r="AT90" s="371">
        <v>17</v>
      </c>
      <c r="AU90" s="371">
        <f t="shared" si="23"/>
        <v>8</v>
      </c>
      <c r="AV90" s="371">
        <f t="shared" si="25"/>
        <v>136</v>
      </c>
      <c r="AW90" s="441">
        <f t="shared" si="26"/>
        <v>1.838235294117647E-3</v>
      </c>
    </row>
    <row r="91" spans="16:49" ht="24" x14ac:dyDescent="0.25">
      <c r="P91" s="402" t="s">
        <v>1050</v>
      </c>
      <c r="Q91" s="368" t="s">
        <v>1126</v>
      </c>
      <c r="R91" s="368" t="s">
        <v>333</v>
      </c>
      <c r="S91" s="361">
        <f t="shared" si="21"/>
        <v>2024</v>
      </c>
      <c r="T91" s="362">
        <v>45335</v>
      </c>
      <c r="U91" s="362">
        <v>45335</v>
      </c>
      <c r="V91" s="376" t="s">
        <v>1089</v>
      </c>
      <c r="W91" s="364" t="s">
        <v>1090</v>
      </c>
      <c r="X91" s="365" t="s">
        <v>1028</v>
      </c>
      <c r="Y91" s="401" t="s">
        <v>1278</v>
      </c>
      <c r="Z91" s="367" t="s">
        <v>330</v>
      </c>
      <c r="AA91" s="368" t="s">
        <v>330</v>
      </c>
      <c r="AB91" s="368" t="s">
        <v>330</v>
      </c>
      <c r="AC91" s="369">
        <v>0</v>
      </c>
      <c r="AD91" s="369">
        <v>5</v>
      </c>
      <c r="AE91" s="369"/>
      <c r="AF91" s="438">
        <f t="shared" si="22"/>
        <v>0</v>
      </c>
      <c r="AG91" s="442">
        <f>20/60</f>
        <v>0.33333333333333331</v>
      </c>
      <c r="AH91" s="370">
        <v>4</v>
      </c>
      <c r="AI91" s="370">
        <v>8</v>
      </c>
      <c r="AJ91" s="439">
        <f t="shared" si="18"/>
        <v>1.0416666666666666E-2</v>
      </c>
      <c r="AK91" s="369">
        <v>0</v>
      </c>
      <c r="AL91" s="369">
        <v>4</v>
      </c>
      <c r="AM91" s="369"/>
      <c r="AN91" s="438">
        <f t="shared" si="19"/>
        <v>0</v>
      </c>
      <c r="AO91" s="370">
        <v>0</v>
      </c>
      <c r="AP91" s="370">
        <v>4</v>
      </c>
      <c r="AQ91" s="370"/>
      <c r="AR91" s="439">
        <f t="shared" si="20"/>
        <v>0</v>
      </c>
      <c r="AS91" s="440">
        <f t="shared" si="24"/>
        <v>0.33333333333333331</v>
      </c>
      <c r="AT91" s="371">
        <v>17</v>
      </c>
      <c r="AU91" s="371">
        <f t="shared" si="23"/>
        <v>8</v>
      </c>
      <c r="AV91" s="371">
        <f t="shared" si="25"/>
        <v>136</v>
      </c>
      <c r="AW91" s="441">
        <f t="shared" si="26"/>
        <v>2.4509803921568627E-3</v>
      </c>
    </row>
    <row r="92" spans="16:49" ht="15.75" x14ac:dyDescent="0.25">
      <c r="P92" s="402" t="s">
        <v>1050</v>
      </c>
      <c r="Q92" s="368" t="s">
        <v>1126</v>
      </c>
      <c r="R92" s="368" t="s">
        <v>333</v>
      </c>
      <c r="S92" s="361">
        <f t="shared" si="21"/>
        <v>2024</v>
      </c>
      <c r="T92" s="362">
        <v>45335</v>
      </c>
      <c r="U92" s="362">
        <v>45335</v>
      </c>
      <c r="V92" s="376" t="s">
        <v>1279</v>
      </c>
      <c r="W92" s="364" t="s">
        <v>1263</v>
      </c>
      <c r="X92" s="365" t="s">
        <v>1028</v>
      </c>
      <c r="Y92" s="401" t="s">
        <v>1280</v>
      </c>
      <c r="Z92" s="386" t="s">
        <v>1281</v>
      </c>
      <c r="AA92" s="403">
        <v>2</v>
      </c>
      <c r="AB92" s="403" t="s">
        <v>1049</v>
      </c>
      <c r="AC92" s="369">
        <v>0</v>
      </c>
      <c r="AD92" s="369">
        <v>5</v>
      </c>
      <c r="AE92" s="369"/>
      <c r="AF92" s="438">
        <f t="shared" si="22"/>
        <v>0</v>
      </c>
      <c r="AG92" s="370">
        <f>30/60</f>
        <v>0.5</v>
      </c>
      <c r="AH92" s="370">
        <v>4</v>
      </c>
      <c r="AI92" s="370">
        <v>8</v>
      </c>
      <c r="AJ92" s="439">
        <f t="shared" si="18"/>
        <v>1.5625E-2</v>
      </c>
      <c r="AK92" s="369">
        <v>0</v>
      </c>
      <c r="AL92" s="369">
        <v>4</v>
      </c>
      <c r="AM92" s="369"/>
      <c r="AN92" s="438">
        <f t="shared" si="19"/>
        <v>0</v>
      </c>
      <c r="AO92" s="370">
        <v>0</v>
      </c>
      <c r="AP92" s="370">
        <v>4</v>
      </c>
      <c r="AQ92" s="370"/>
      <c r="AR92" s="439">
        <f t="shared" si="20"/>
        <v>0</v>
      </c>
      <c r="AS92" s="440">
        <f t="shared" si="24"/>
        <v>0.5</v>
      </c>
      <c r="AT92" s="371">
        <v>17</v>
      </c>
      <c r="AU92" s="371">
        <f t="shared" si="23"/>
        <v>8</v>
      </c>
      <c r="AV92" s="371">
        <f t="shared" si="25"/>
        <v>136</v>
      </c>
      <c r="AW92" s="441">
        <f t="shared" si="26"/>
        <v>3.6764705882352941E-3</v>
      </c>
    </row>
    <row r="93" spans="16:49" ht="15.75" x14ac:dyDescent="0.25">
      <c r="P93" s="402" t="s">
        <v>1050</v>
      </c>
      <c r="Q93" s="368" t="s">
        <v>1126</v>
      </c>
      <c r="R93" s="368" t="s">
        <v>333</v>
      </c>
      <c r="S93" s="361">
        <f t="shared" si="21"/>
        <v>2024</v>
      </c>
      <c r="T93" s="362">
        <v>45335</v>
      </c>
      <c r="U93" s="362">
        <v>45335</v>
      </c>
      <c r="V93" s="376" t="s">
        <v>1201</v>
      </c>
      <c r="W93" s="364" t="s">
        <v>1202</v>
      </c>
      <c r="X93" s="365" t="s">
        <v>1028</v>
      </c>
      <c r="Y93" s="401" t="s">
        <v>1282</v>
      </c>
      <c r="Z93" s="387" t="s">
        <v>1283</v>
      </c>
      <c r="AA93" s="403">
        <v>20</v>
      </c>
      <c r="AB93" s="403" t="s">
        <v>1284</v>
      </c>
      <c r="AC93" s="369">
        <v>0</v>
      </c>
      <c r="AD93" s="369">
        <v>5</v>
      </c>
      <c r="AE93" s="369"/>
      <c r="AF93" s="438">
        <f t="shared" si="22"/>
        <v>0</v>
      </c>
      <c r="AG93" s="370">
        <f>30/60</f>
        <v>0.5</v>
      </c>
      <c r="AH93" s="370">
        <v>4</v>
      </c>
      <c r="AI93" s="370">
        <v>8</v>
      </c>
      <c r="AJ93" s="439">
        <f t="shared" si="18"/>
        <v>1.5625E-2</v>
      </c>
      <c r="AK93" s="369">
        <v>0</v>
      </c>
      <c r="AL93" s="369">
        <v>4</v>
      </c>
      <c r="AM93" s="369"/>
      <c r="AN93" s="438">
        <f t="shared" si="19"/>
        <v>0</v>
      </c>
      <c r="AO93" s="370">
        <v>0</v>
      </c>
      <c r="AP93" s="370">
        <v>4</v>
      </c>
      <c r="AQ93" s="370"/>
      <c r="AR93" s="439">
        <f t="shared" si="20"/>
        <v>0</v>
      </c>
      <c r="AS93" s="440">
        <f t="shared" si="24"/>
        <v>0.5</v>
      </c>
      <c r="AT93" s="371">
        <v>17</v>
      </c>
      <c r="AU93" s="371">
        <f t="shared" si="23"/>
        <v>8</v>
      </c>
      <c r="AV93" s="371">
        <f t="shared" si="25"/>
        <v>136</v>
      </c>
      <c r="AW93" s="441">
        <f t="shared" si="26"/>
        <v>3.6764705882352941E-3</v>
      </c>
    </row>
    <row r="94" spans="16:49" ht="15.75" x14ac:dyDescent="0.25">
      <c r="P94" s="402" t="s">
        <v>1050</v>
      </c>
      <c r="Q94" s="368" t="s">
        <v>1126</v>
      </c>
      <c r="R94" s="368" t="s">
        <v>333</v>
      </c>
      <c r="S94" s="361">
        <f t="shared" si="21"/>
        <v>2024</v>
      </c>
      <c r="T94" s="362">
        <v>45338</v>
      </c>
      <c r="U94" s="362">
        <v>45338</v>
      </c>
      <c r="V94" s="375" t="s">
        <v>1139</v>
      </c>
      <c r="W94" s="364" t="s">
        <v>1140</v>
      </c>
      <c r="X94" s="365" t="s">
        <v>1021</v>
      </c>
      <c r="Y94" s="401" t="s">
        <v>1285</v>
      </c>
      <c r="Z94" s="367" t="s">
        <v>330</v>
      </c>
      <c r="AA94" s="368" t="s">
        <v>330</v>
      </c>
      <c r="AB94" s="368" t="s">
        <v>330</v>
      </c>
      <c r="AC94" s="369">
        <v>0</v>
      </c>
      <c r="AD94" s="369">
        <v>5</v>
      </c>
      <c r="AE94" s="369"/>
      <c r="AF94" s="438">
        <f t="shared" si="22"/>
        <v>0</v>
      </c>
      <c r="AG94" s="370">
        <f>30/60</f>
        <v>0.5</v>
      </c>
      <c r="AH94" s="370">
        <v>4</v>
      </c>
      <c r="AI94" s="370">
        <v>16</v>
      </c>
      <c r="AJ94" s="439">
        <f t="shared" si="18"/>
        <v>7.8125E-3</v>
      </c>
      <c r="AK94" s="369">
        <v>0</v>
      </c>
      <c r="AL94" s="369">
        <v>4</v>
      </c>
      <c r="AM94" s="369"/>
      <c r="AN94" s="438">
        <f t="shared" si="19"/>
        <v>0</v>
      </c>
      <c r="AO94" s="370">
        <v>0</v>
      </c>
      <c r="AP94" s="370">
        <v>4</v>
      </c>
      <c r="AQ94" s="370"/>
      <c r="AR94" s="439">
        <f t="shared" si="20"/>
        <v>0</v>
      </c>
      <c r="AS94" s="440">
        <f t="shared" si="24"/>
        <v>0.5</v>
      </c>
      <c r="AT94" s="371">
        <v>17</v>
      </c>
      <c r="AU94" s="371">
        <f t="shared" si="23"/>
        <v>16</v>
      </c>
      <c r="AV94" s="371">
        <f t="shared" si="25"/>
        <v>272</v>
      </c>
      <c r="AW94" s="441">
        <f t="shared" si="26"/>
        <v>1.838235294117647E-3</v>
      </c>
    </row>
    <row r="95" spans="16:49" ht="15.75" x14ac:dyDescent="0.25">
      <c r="P95" s="402" t="s">
        <v>1087</v>
      </c>
      <c r="Q95" s="368" t="s">
        <v>1126</v>
      </c>
      <c r="R95" s="368" t="s">
        <v>333</v>
      </c>
      <c r="S95" s="361">
        <f t="shared" si="21"/>
        <v>2024</v>
      </c>
      <c r="T95" s="362">
        <v>45341</v>
      </c>
      <c r="U95" s="362">
        <v>45341</v>
      </c>
      <c r="V95" s="375" t="s">
        <v>1076</v>
      </c>
      <c r="W95" s="364" t="s">
        <v>1077</v>
      </c>
      <c r="X95" s="365" t="s">
        <v>1021</v>
      </c>
      <c r="Y95" s="401" t="s">
        <v>1286</v>
      </c>
      <c r="Z95" s="367" t="s">
        <v>330</v>
      </c>
      <c r="AA95" s="368" t="s">
        <v>330</v>
      </c>
      <c r="AB95" s="368" t="s">
        <v>330</v>
      </c>
      <c r="AC95" s="369">
        <v>0</v>
      </c>
      <c r="AD95" s="369">
        <v>5</v>
      </c>
      <c r="AE95" s="369"/>
      <c r="AF95" s="438">
        <f t="shared" si="22"/>
        <v>0</v>
      </c>
      <c r="AG95" s="370">
        <v>0</v>
      </c>
      <c r="AH95" s="370">
        <v>4</v>
      </c>
      <c r="AI95" s="370"/>
      <c r="AJ95" s="439">
        <f t="shared" si="18"/>
        <v>0</v>
      </c>
      <c r="AK95" s="369">
        <f>180/60</f>
        <v>3</v>
      </c>
      <c r="AL95" s="369">
        <v>4</v>
      </c>
      <c r="AM95" s="369">
        <v>16</v>
      </c>
      <c r="AN95" s="438">
        <f t="shared" si="19"/>
        <v>4.6875E-2</v>
      </c>
      <c r="AO95" s="370">
        <v>0</v>
      </c>
      <c r="AP95" s="370">
        <v>4</v>
      </c>
      <c r="AQ95" s="370"/>
      <c r="AR95" s="439">
        <f t="shared" si="20"/>
        <v>0</v>
      </c>
      <c r="AS95" s="440">
        <f t="shared" si="24"/>
        <v>3</v>
      </c>
      <c r="AT95" s="371">
        <v>17</v>
      </c>
      <c r="AU95" s="371">
        <f t="shared" si="23"/>
        <v>16</v>
      </c>
      <c r="AV95" s="371">
        <f t="shared" si="25"/>
        <v>272</v>
      </c>
      <c r="AW95" s="441">
        <f t="shared" si="26"/>
        <v>1.1029411764705883E-2</v>
      </c>
    </row>
    <row r="96" spans="16:49" ht="15.75" x14ac:dyDescent="0.25">
      <c r="P96" s="402" t="s">
        <v>1103</v>
      </c>
      <c r="Q96" s="368" t="s">
        <v>1126</v>
      </c>
      <c r="R96" s="368" t="s">
        <v>333</v>
      </c>
      <c r="S96" s="361">
        <f t="shared" si="21"/>
        <v>2024</v>
      </c>
      <c r="T96" s="362">
        <v>45348</v>
      </c>
      <c r="U96" s="362">
        <v>45348</v>
      </c>
      <c r="V96" s="363" t="s">
        <v>1287</v>
      </c>
      <c r="W96" s="364" t="s">
        <v>1288</v>
      </c>
      <c r="X96" s="365" t="s">
        <v>1011</v>
      </c>
      <c r="Y96" s="381" t="s">
        <v>1289</v>
      </c>
      <c r="Z96" s="367" t="s">
        <v>330</v>
      </c>
      <c r="AA96" s="368" t="s">
        <v>330</v>
      </c>
      <c r="AB96" s="368" t="s">
        <v>330</v>
      </c>
      <c r="AC96" s="369">
        <v>0</v>
      </c>
      <c r="AD96" s="369">
        <v>5</v>
      </c>
      <c r="AE96" s="369"/>
      <c r="AF96" s="438">
        <f t="shared" si="22"/>
        <v>0</v>
      </c>
      <c r="AG96" s="370">
        <v>0</v>
      </c>
      <c r="AH96" s="370">
        <v>4</v>
      </c>
      <c r="AI96" s="370"/>
      <c r="AJ96" s="439">
        <f t="shared" si="18"/>
        <v>0</v>
      </c>
      <c r="AK96" s="369">
        <v>0</v>
      </c>
      <c r="AL96" s="369">
        <v>4</v>
      </c>
      <c r="AM96" s="369"/>
      <c r="AN96" s="438">
        <f t="shared" si="19"/>
        <v>0</v>
      </c>
      <c r="AO96" s="370">
        <f>15/60</f>
        <v>0.25</v>
      </c>
      <c r="AP96" s="370">
        <v>4</v>
      </c>
      <c r="AQ96" s="370">
        <v>8</v>
      </c>
      <c r="AR96" s="439">
        <f t="shared" si="20"/>
        <v>7.8125E-3</v>
      </c>
      <c r="AS96" s="440">
        <f t="shared" si="24"/>
        <v>0.25</v>
      </c>
      <c r="AT96" s="371">
        <f t="shared" ref="AT96:AT101" si="27">SUM(AD96,AH96,AL96,AP96)</f>
        <v>17</v>
      </c>
      <c r="AU96" s="371">
        <f t="shared" si="23"/>
        <v>8</v>
      </c>
      <c r="AV96" s="371">
        <f t="shared" si="25"/>
        <v>136</v>
      </c>
      <c r="AW96" s="441">
        <f t="shared" si="26"/>
        <v>1.838235294117647E-3</v>
      </c>
    </row>
    <row r="97" spans="16:49" ht="15.75" x14ac:dyDescent="0.25">
      <c r="P97" s="402" t="s">
        <v>1103</v>
      </c>
      <c r="Q97" s="368" t="s">
        <v>1126</v>
      </c>
      <c r="R97" s="368" t="s">
        <v>333</v>
      </c>
      <c r="S97" s="361">
        <f t="shared" si="21"/>
        <v>2024</v>
      </c>
      <c r="T97" s="362">
        <v>45348</v>
      </c>
      <c r="U97" s="362">
        <v>45348</v>
      </c>
      <c r="V97" s="375" t="s">
        <v>1290</v>
      </c>
      <c r="W97" s="364" t="s">
        <v>1291</v>
      </c>
      <c r="X97" s="365" t="s">
        <v>1021</v>
      </c>
      <c r="Y97" s="381" t="s">
        <v>1292</v>
      </c>
      <c r="Z97" s="367" t="s">
        <v>330</v>
      </c>
      <c r="AA97" s="368" t="s">
        <v>330</v>
      </c>
      <c r="AB97" s="368" t="s">
        <v>330</v>
      </c>
      <c r="AC97" s="369">
        <v>0</v>
      </c>
      <c r="AD97" s="369">
        <v>5</v>
      </c>
      <c r="AE97" s="369"/>
      <c r="AF97" s="438">
        <f t="shared" si="22"/>
        <v>0</v>
      </c>
      <c r="AG97" s="370">
        <v>0</v>
      </c>
      <c r="AH97" s="370">
        <v>4</v>
      </c>
      <c r="AI97" s="370"/>
      <c r="AJ97" s="439">
        <f t="shared" si="18"/>
        <v>0</v>
      </c>
      <c r="AK97" s="369">
        <v>0</v>
      </c>
      <c r="AL97" s="369">
        <v>4</v>
      </c>
      <c r="AM97" s="369"/>
      <c r="AN97" s="438">
        <f t="shared" si="19"/>
        <v>0</v>
      </c>
      <c r="AO97" s="370">
        <f>15/60</f>
        <v>0.25</v>
      </c>
      <c r="AP97" s="370">
        <v>4</v>
      </c>
      <c r="AQ97" s="370">
        <v>16</v>
      </c>
      <c r="AR97" s="439">
        <f t="shared" si="20"/>
        <v>3.90625E-3</v>
      </c>
      <c r="AS97" s="440">
        <f t="shared" si="24"/>
        <v>0.25</v>
      </c>
      <c r="AT97" s="371">
        <f t="shared" si="27"/>
        <v>17</v>
      </c>
      <c r="AU97" s="371">
        <f t="shared" si="23"/>
        <v>16</v>
      </c>
      <c r="AV97" s="371">
        <f t="shared" si="25"/>
        <v>272</v>
      </c>
      <c r="AW97" s="441">
        <f t="shared" si="26"/>
        <v>9.1911764705882352E-4</v>
      </c>
    </row>
    <row r="98" spans="16:49" ht="15.75" x14ac:dyDescent="0.25">
      <c r="P98" s="402" t="s">
        <v>1103</v>
      </c>
      <c r="Q98" s="368" t="s">
        <v>1126</v>
      </c>
      <c r="R98" s="368" t="s">
        <v>333</v>
      </c>
      <c r="S98" s="361">
        <f t="shared" si="21"/>
        <v>2024</v>
      </c>
      <c r="T98" s="362">
        <v>45349</v>
      </c>
      <c r="U98" s="362">
        <v>45349</v>
      </c>
      <c r="V98" s="363" t="s">
        <v>1293</v>
      </c>
      <c r="W98" s="364" t="s">
        <v>1288</v>
      </c>
      <c r="X98" s="365" t="s">
        <v>1011</v>
      </c>
      <c r="Y98" s="366" t="s">
        <v>1294</v>
      </c>
      <c r="Z98" s="367" t="s">
        <v>330</v>
      </c>
      <c r="AA98" s="368" t="s">
        <v>330</v>
      </c>
      <c r="AB98" s="368" t="s">
        <v>330</v>
      </c>
      <c r="AC98" s="369">
        <v>0</v>
      </c>
      <c r="AD98" s="369">
        <v>5</v>
      </c>
      <c r="AE98" s="369"/>
      <c r="AF98" s="438">
        <f t="shared" si="22"/>
        <v>0</v>
      </c>
      <c r="AG98" s="370">
        <v>0</v>
      </c>
      <c r="AH98" s="370">
        <v>4</v>
      </c>
      <c r="AI98" s="370"/>
      <c r="AJ98" s="439">
        <f t="shared" si="18"/>
        <v>0</v>
      </c>
      <c r="AK98" s="369">
        <v>0</v>
      </c>
      <c r="AL98" s="369">
        <v>4</v>
      </c>
      <c r="AM98" s="369"/>
      <c r="AN98" s="438">
        <f t="shared" si="19"/>
        <v>0</v>
      </c>
      <c r="AO98" s="370">
        <f>15/60</f>
        <v>0.25</v>
      </c>
      <c r="AP98" s="370">
        <v>4</v>
      </c>
      <c r="AQ98" s="370">
        <v>8</v>
      </c>
      <c r="AR98" s="439">
        <f t="shared" si="20"/>
        <v>7.8125E-3</v>
      </c>
      <c r="AS98" s="440">
        <f t="shared" si="24"/>
        <v>0.25</v>
      </c>
      <c r="AT98" s="371">
        <f t="shared" si="27"/>
        <v>17</v>
      </c>
      <c r="AU98" s="371">
        <f t="shared" si="23"/>
        <v>8</v>
      </c>
      <c r="AV98" s="371">
        <f t="shared" si="25"/>
        <v>136</v>
      </c>
      <c r="AW98" s="441">
        <f t="shared" si="26"/>
        <v>1.838235294117647E-3</v>
      </c>
    </row>
    <row r="99" spans="16:49" ht="31.5" x14ac:dyDescent="0.25">
      <c r="P99" s="402" t="s">
        <v>1103</v>
      </c>
      <c r="Q99" s="368" t="s">
        <v>1126</v>
      </c>
      <c r="R99" s="368" t="s">
        <v>333</v>
      </c>
      <c r="S99" s="361">
        <f t="shared" si="21"/>
        <v>2024</v>
      </c>
      <c r="T99" s="362">
        <v>45350</v>
      </c>
      <c r="U99" s="362">
        <v>45350</v>
      </c>
      <c r="V99" s="375" t="s">
        <v>1139</v>
      </c>
      <c r="W99" s="364" t="s">
        <v>1140</v>
      </c>
      <c r="X99" s="365" t="s">
        <v>1021</v>
      </c>
      <c r="Y99" s="366" t="s">
        <v>1295</v>
      </c>
      <c r="Z99" s="367" t="s">
        <v>330</v>
      </c>
      <c r="AA99" s="368" t="s">
        <v>330</v>
      </c>
      <c r="AB99" s="368" t="s">
        <v>330</v>
      </c>
      <c r="AC99" s="369">
        <v>0</v>
      </c>
      <c r="AD99" s="369">
        <v>5</v>
      </c>
      <c r="AE99" s="369"/>
      <c r="AF99" s="438">
        <f t="shared" si="22"/>
        <v>0</v>
      </c>
      <c r="AG99" s="370">
        <v>0</v>
      </c>
      <c r="AH99" s="370">
        <v>4</v>
      </c>
      <c r="AI99" s="370"/>
      <c r="AJ99" s="439">
        <f t="shared" si="18"/>
        <v>0</v>
      </c>
      <c r="AK99" s="369">
        <v>0</v>
      </c>
      <c r="AL99" s="369">
        <v>4</v>
      </c>
      <c r="AM99" s="369"/>
      <c r="AN99" s="438">
        <f t="shared" si="19"/>
        <v>0</v>
      </c>
      <c r="AO99" s="370">
        <f>30/60</f>
        <v>0.5</v>
      </c>
      <c r="AP99" s="370">
        <v>4</v>
      </c>
      <c r="AQ99" s="370">
        <v>16</v>
      </c>
      <c r="AR99" s="439">
        <f t="shared" si="20"/>
        <v>7.8125E-3</v>
      </c>
      <c r="AS99" s="440">
        <f t="shared" si="24"/>
        <v>0.5</v>
      </c>
      <c r="AT99" s="371">
        <f t="shared" si="27"/>
        <v>17</v>
      </c>
      <c r="AU99" s="371">
        <f t="shared" si="23"/>
        <v>16</v>
      </c>
      <c r="AV99" s="371">
        <f t="shared" si="25"/>
        <v>272</v>
      </c>
      <c r="AW99" s="441">
        <f t="shared" si="26"/>
        <v>1.838235294117647E-3</v>
      </c>
    </row>
    <row r="100" spans="16:49" ht="15.75" x14ac:dyDescent="0.25">
      <c r="P100" s="402" t="s">
        <v>1103</v>
      </c>
      <c r="Q100" s="368" t="s">
        <v>1126</v>
      </c>
      <c r="R100" s="368" t="s">
        <v>333</v>
      </c>
      <c r="S100" s="361">
        <f t="shared" si="21"/>
        <v>2024</v>
      </c>
      <c r="T100" s="362">
        <v>45350</v>
      </c>
      <c r="U100" s="362">
        <v>45350</v>
      </c>
      <c r="V100" s="375" t="s">
        <v>1076</v>
      </c>
      <c r="W100" s="364" t="s">
        <v>1077</v>
      </c>
      <c r="X100" s="365" t="s">
        <v>1021</v>
      </c>
      <c r="Y100" s="366" t="s">
        <v>1296</v>
      </c>
      <c r="Z100" s="367" t="s">
        <v>330</v>
      </c>
      <c r="AA100" s="368" t="s">
        <v>330</v>
      </c>
      <c r="AB100" s="368" t="s">
        <v>330</v>
      </c>
      <c r="AC100" s="369">
        <v>0</v>
      </c>
      <c r="AD100" s="369">
        <v>5</v>
      </c>
      <c r="AE100" s="405"/>
      <c r="AF100" s="438">
        <f t="shared" si="22"/>
        <v>0</v>
      </c>
      <c r="AG100" s="370">
        <v>0</v>
      </c>
      <c r="AH100" s="370">
        <v>4</v>
      </c>
      <c r="AI100" s="370"/>
      <c r="AJ100" s="439">
        <f t="shared" si="18"/>
        <v>0</v>
      </c>
      <c r="AK100" s="369">
        <v>0</v>
      </c>
      <c r="AL100" s="369">
        <v>4</v>
      </c>
      <c r="AM100" s="369"/>
      <c r="AN100" s="438">
        <f t="shared" si="19"/>
        <v>0</v>
      </c>
      <c r="AO100" s="370">
        <f>15/60</f>
        <v>0.25</v>
      </c>
      <c r="AP100" s="370">
        <v>4</v>
      </c>
      <c r="AQ100" s="370">
        <v>16</v>
      </c>
      <c r="AR100" s="439">
        <f t="shared" si="20"/>
        <v>3.90625E-3</v>
      </c>
      <c r="AS100" s="440">
        <f t="shared" si="24"/>
        <v>0.25</v>
      </c>
      <c r="AT100" s="371">
        <f t="shared" si="27"/>
        <v>17</v>
      </c>
      <c r="AU100" s="371">
        <f t="shared" si="23"/>
        <v>16</v>
      </c>
      <c r="AV100" s="371">
        <f t="shared" si="25"/>
        <v>272</v>
      </c>
      <c r="AW100" s="441">
        <f t="shared" si="26"/>
        <v>9.1911764705882352E-4</v>
      </c>
    </row>
    <row r="101" spans="16:49" ht="15.75" x14ac:dyDescent="0.25">
      <c r="P101" s="402" t="s">
        <v>1103</v>
      </c>
      <c r="Q101" s="368" t="s">
        <v>1126</v>
      </c>
      <c r="R101" s="368" t="s">
        <v>333</v>
      </c>
      <c r="S101" s="361">
        <f t="shared" si="21"/>
        <v>2024</v>
      </c>
      <c r="T101" s="362">
        <v>45351</v>
      </c>
      <c r="U101" s="362">
        <v>45351</v>
      </c>
      <c r="V101" s="375" t="s">
        <v>1139</v>
      </c>
      <c r="W101" s="364" t="s">
        <v>1140</v>
      </c>
      <c r="X101" s="365" t="s">
        <v>1021</v>
      </c>
      <c r="Y101" s="366" t="s">
        <v>1297</v>
      </c>
      <c r="Z101" s="379" t="s">
        <v>1298</v>
      </c>
      <c r="AA101" s="380">
        <v>1</v>
      </c>
      <c r="AB101" s="380" t="s">
        <v>1049</v>
      </c>
      <c r="AC101" s="369">
        <v>0</v>
      </c>
      <c r="AD101" s="369">
        <v>5</v>
      </c>
      <c r="AE101" s="369"/>
      <c r="AF101" s="438">
        <f t="shared" si="22"/>
        <v>0</v>
      </c>
      <c r="AG101" s="370">
        <v>0</v>
      </c>
      <c r="AH101" s="370">
        <v>4</v>
      </c>
      <c r="AI101" s="370"/>
      <c r="AJ101" s="439">
        <f t="shared" si="18"/>
        <v>0</v>
      </c>
      <c r="AK101" s="369">
        <v>0</v>
      </c>
      <c r="AL101" s="369">
        <v>4</v>
      </c>
      <c r="AM101" s="369"/>
      <c r="AN101" s="438">
        <f t="shared" si="19"/>
        <v>0</v>
      </c>
      <c r="AO101" s="370">
        <v>1</v>
      </c>
      <c r="AP101" s="370">
        <v>4</v>
      </c>
      <c r="AQ101" s="370">
        <v>16</v>
      </c>
      <c r="AR101" s="439">
        <f t="shared" si="20"/>
        <v>1.5625E-2</v>
      </c>
      <c r="AS101" s="440">
        <f t="shared" si="24"/>
        <v>1</v>
      </c>
      <c r="AT101" s="371">
        <f t="shared" si="27"/>
        <v>17</v>
      </c>
      <c r="AU101" s="371">
        <f t="shared" si="23"/>
        <v>16</v>
      </c>
      <c r="AV101" s="371">
        <f t="shared" si="25"/>
        <v>272</v>
      </c>
      <c r="AW101" s="441">
        <f t="shared" si="26"/>
        <v>3.6764705882352941E-3</v>
      </c>
    </row>
    <row r="102" spans="16:49" ht="15.75" x14ac:dyDescent="0.25">
      <c r="P102" s="361" t="s">
        <v>1008</v>
      </c>
      <c r="Q102" s="397" t="s">
        <v>1134</v>
      </c>
      <c r="R102" s="368" t="s">
        <v>333</v>
      </c>
      <c r="S102" s="361">
        <f t="shared" si="21"/>
        <v>2024</v>
      </c>
      <c r="T102" s="362">
        <v>45327</v>
      </c>
      <c r="U102" s="362">
        <v>45327</v>
      </c>
      <c r="V102" s="447" t="s">
        <v>1096</v>
      </c>
      <c r="W102" s="373" t="s">
        <v>1097</v>
      </c>
      <c r="X102" s="365" t="s">
        <v>1039</v>
      </c>
      <c r="Y102" s="366" t="s">
        <v>1299</v>
      </c>
      <c r="Z102" s="367" t="s">
        <v>1300</v>
      </c>
      <c r="AA102" s="368">
        <v>1</v>
      </c>
      <c r="AB102" s="368" t="s">
        <v>1064</v>
      </c>
      <c r="AC102" s="369">
        <v>1</v>
      </c>
      <c r="AD102" s="369">
        <v>5</v>
      </c>
      <c r="AE102" s="369">
        <v>24</v>
      </c>
      <c r="AF102" s="438">
        <f>IFERROR(AC102/(AD102*AE102),0)</f>
        <v>8.3333333333333332E-3</v>
      </c>
      <c r="AG102" s="370">
        <v>0</v>
      </c>
      <c r="AH102" s="370">
        <v>4</v>
      </c>
      <c r="AI102" s="370"/>
      <c r="AJ102" s="439">
        <f t="shared" si="18"/>
        <v>0</v>
      </c>
      <c r="AK102" s="369">
        <v>0</v>
      </c>
      <c r="AL102" s="369">
        <v>4</v>
      </c>
      <c r="AM102" s="369"/>
      <c r="AN102" s="438">
        <f t="shared" si="19"/>
        <v>0</v>
      </c>
      <c r="AO102" s="370">
        <v>0</v>
      </c>
      <c r="AP102" s="370">
        <v>4</v>
      </c>
      <c r="AQ102" s="370"/>
      <c r="AR102" s="439">
        <f t="shared" si="20"/>
        <v>0</v>
      </c>
      <c r="AS102" s="440">
        <f>SUM(AC102,AG102,AK102,AO102,)</f>
        <v>1</v>
      </c>
      <c r="AT102" s="371">
        <f>SUM(AD102,AH102,AL102,AP102)</f>
        <v>17</v>
      </c>
      <c r="AU102" s="371">
        <f t="shared" si="23"/>
        <v>24</v>
      </c>
      <c r="AV102" s="371">
        <f>AT102*AU102</f>
        <v>408</v>
      </c>
      <c r="AW102" s="441">
        <f>AS102/(AT102*AU102)</f>
        <v>2.4509803921568627E-3</v>
      </c>
    </row>
    <row r="103" spans="16:49" ht="15.75" x14ac:dyDescent="0.25">
      <c r="P103" s="361" t="s">
        <v>1008</v>
      </c>
      <c r="Q103" s="397" t="s">
        <v>1134</v>
      </c>
      <c r="R103" s="368" t="s">
        <v>333</v>
      </c>
      <c r="S103" s="361">
        <f t="shared" si="21"/>
        <v>2024</v>
      </c>
      <c r="T103" s="362">
        <v>45329</v>
      </c>
      <c r="U103" s="362">
        <v>45329</v>
      </c>
      <c r="V103" s="384" t="s">
        <v>1114</v>
      </c>
      <c r="W103" s="385" t="s">
        <v>1115</v>
      </c>
      <c r="X103" s="365" t="s">
        <v>1081</v>
      </c>
      <c r="Y103" s="401" t="s">
        <v>1301</v>
      </c>
      <c r="Z103" s="367" t="s">
        <v>330</v>
      </c>
      <c r="AA103" s="368" t="s">
        <v>330</v>
      </c>
      <c r="AB103" s="368" t="s">
        <v>330</v>
      </c>
      <c r="AC103" s="369">
        <f>30/60</f>
        <v>0.5</v>
      </c>
      <c r="AD103" s="369">
        <v>5</v>
      </c>
      <c r="AE103" s="369">
        <v>8</v>
      </c>
      <c r="AF103" s="438">
        <f t="shared" ref="AF103:AF119" si="28">IFERROR(AC103/(AD103*AE103),0)</f>
        <v>1.2500000000000001E-2</v>
      </c>
      <c r="AG103" s="370">
        <v>0</v>
      </c>
      <c r="AH103" s="370">
        <v>4</v>
      </c>
      <c r="AI103" s="370"/>
      <c r="AJ103" s="439">
        <f t="shared" si="18"/>
        <v>0</v>
      </c>
      <c r="AK103" s="369">
        <v>0</v>
      </c>
      <c r="AL103" s="369">
        <v>4</v>
      </c>
      <c r="AM103" s="369"/>
      <c r="AN103" s="438">
        <f t="shared" si="19"/>
        <v>0</v>
      </c>
      <c r="AO103" s="370">
        <v>0</v>
      </c>
      <c r="AP103" s="370">
        <v>4</v>
      </c>
      <c r="AQ103" s="370"/>
      <c r="AR103" s="439">
        <f t="shared" si="20"/>
        <v>0</v>
      </c>
      <c r="AS103" s="440">
        <f t="shared" ref="AS103:AS119" si="29">SUM(AC103,AG103,AK103,AO103,)</f>
        <v>0.5</v>
      </c>
      <c r="AT103" s="371">
        <f t="shared" ref="AT103:AT119" si="30">SUM(AD103,AH103,AL103,AP103)</f>
        <v>17</v>
      </c>
      <c r="AU103" s="371">
        <f t="shared" si="23"/>
        <v>8</v>
      </c>
      <c r="AV103" s="371">
        <f t="shared" ref="AV103:AV119" si="31">AT103*AU103</f>
        <v>136</v>
      </c>
      <c r="AW103" s="441">
        <f t="shared" ref="AW103:AW119" si="32">AS103/(AT103*AU103)</f>
        <v>3.6764705882352941E-3</v>
      </c>
    </row>
    <row r="104" spans="16:49" ht="15.75" x14ac:dyDescent="0.25">
      <c r="P104" s="361" t="s">
        <v>1008</v>
      </c>
      <c r="Q104" s="397" t="s">
        <v>1134</v>
      </c>
      <c r="R104" s="368" t="s">
        <v>333</v>
      </c>
      <c r="S104" s="361">
        <f t="shared" si="21"/>
        <v>2024</v>
      </c>
      <c r="T104" s="362">
        <v>45329</v>
      </c>
      <c r="U104" s="362">
        <v>45329</v>
      </c>
      <c r="V104" s="372" t="s">
        <v>1034</v>
      </c>
      <c r="W104" s="373" t="s">
        <v>1035</v>
      </c>
      <c r="X104" s="374" t="s">
        <v>1017</v>
      </c>
      <c r="Y104" s="401" t="s">
        <v>1302</v>
      </c>
      <c r="Z104" s="367" t="s">
        <v>330</v>
      </c>
      <c r="AA104" s="368" t="s">
        <v>330</v>
      </c>
      <c r="AB104" s="368" t="s">
        <v>330</v>
      </c>
      <c r="AC104" s="369">
        <f>90/60</f>
        <v>1.5</v>
      </c>
      <c r="AD104" s="369">
        <v>5</v>
      </c>
      <c r="AE104" s="369">
        <v>8</v>
      </c>
      <c r="AF104" s="438">
        <f t="shared" si="28"/>
        <v>3.7499999999999999E-2</v>
      </c>
      <c r="AG104" s="370">
        <v>0</v>
      </c>
      <c r="AH104" s="370">
        <v>4</v>
      </c>
      <c r="AI104" s="370"/>
      <c r="AJ104" s="439">
        <f t="shared" si="18"/>
        <v>0</v>
      </c>
      <c r="AK104" s="369">
        <v>0</v>
      </c>
      <c r="AL104" s="369">
        <v>4</v>
      </c>
      <c r="AM104" s="369"/>
      <c r="AN104" s="438">
        <f t="shared" si="19"/>
        <v>0</v>
      </c>
      <c r="AO104" s="370">
        <v>0</v>
      </c>
      <c r="AP104" s="370">
        <v>4</v>
      </c>
      <c r="AQ104" s="370"/>
      <c r="AR104" s="439">
        <f t="shared" si="20"/>
        <v>0</v>
      </c>
      <c r="AS104" s="440">
        <f t="shared" si="29"/>
        <v>1.5</v>
      </c>
      <c r="AT104" s="371">
        <f t="shared" si="30"/>
        <v>17</v>
      </c>
      <c r="AU104" s="371">
        <f t="shared" si="23"/>
        <v>8</v>
      </c>
      <c r="AV104" s="371">
        <f t="shared" si="31"/>
        <v>136</v>
      </c>
      <c r="AW104" s="441">
        <f t="shared" si="32"/>
        <v>1.1029411764705883E-2</v>
      </c>
    </row>
    <row r="105" spans="16:49" ht="15.75" x14ac:dyDescent="0.25">
      <c r="P105" s="361" t="s">
        <v>1008</v>
      </c>
      <c r="Q105" s="397" t="s">
        <v>1134</v>
      </c>
      <c r="R105" s="368" t="s">
        <v>333</v>
      </c>
      <c r="S105" s="361">
        <f t="shared" si="21"/>
        <v>2024</v>
      </c>
      <c r="T105" s="362">
        <v>45329</v>
      </c>
      <c r="U105" s="362">
        <v>45329</v>
      </c>
      <c r="V105" s="407" t="s">
        <v>1143</v>
      </c>
      <c r="W105" s="364" t="s">
        <v>1144</v>
      </c>
      <c r="X105" s="365" t="s">
        <v>1039</v>
      </c>
      <c r="Y105" s="404" t="s">
        <v>1303</v>
      </c>
      <c r="Z105" s="404" t="s">
        <v>1304</v>
      </c>
      <c r="AA105" s="368">
        <v>1</v>
      </c>
      <c r="AB105" s="368" t="s">
        <v>1064</v>
      </c>
      <c r="AC105" s="369">
        <f>120/60</f>
        <v>2</v>
      </c>
      <c r="AD105" s="369">
        <v>5</v>
      </c>
      <c r="AE105" s="369">
        <v>24</v>
      </c>
      <c r="AF105" s="438">
        <f t="shared" si="28"/>
        <v>1.6666666666666666E-2</v>
      </c>
      <c r="AG105" s="370">
        <v>0</v>
      </c>
      <c r="AH105" s="370">
        <v>4</v>
      </c>
      <c r="AI105" s="370"/>
      <c r="AJ105" s="439">
        <f t="shared" si="18"/>
        <v>0</v>
      </c>
      <c r="AK105" s="369">
        <v>0</v>
      </c>
      <c r="AL105" s="369">
        <v>4</v>
      </c>
      <c r="AM105" s="369"/>
      <c r="AN105" s="438">
        <f t="shared" si="19"/>
        <v>0</v>
      </c>
      <c r="AO105" s="370">
        <v>0</v>
      </c>
      <c r="AP105" s="370">
        <v>4</v>
      </c>
      <c r="AQ105" s="370"/>
      <c r="AR105" s="439">
        <f t="shared" si="20"/>
        <v>0</v>
      </c>
      <c r="AS105" s="440">
        <f t="shared" si="29"/>
        <v>2</v>
      </c>
      <c r="AT105" s="371">
        <f t="shared" si="30"/>
        <v>17</v>
      </c>
      <c r="AU105" s="371">
        <f t="shared" si="23"/>
        <v>24</v>
      </c>
      <c r="AV105" s="371">
        <f t="shared" si="31"/>
        <v>408</v>
      </c>
      <c r="AW105" s="441">
        <f t="shared" si="32"/>
        <v>4.9019607843137254E-3</v>
      </c>
    </row>
    <row r="106" spans="16:49" ht="31.5" x14ac:dyDescent="0.25">
      <c r="P106" s="361" t="s">
        <v>1008</v>
      </c>
      <c r="Q106" s="397" t="s">
        <v>1134</v>
      </c>
      <c r="R106" s="368" t="s">
        <v>333</v>
      </c>
      <c r="S106" s="361">
        <f t="shared" si="21"/>
        <v>2024</v>
      </c>
      <c r="T106" s="362">
        <v>45329</v>
      </c>
      <c r="U106" s="362">
        <v>45329</v>
      </c>
      <c r="V106" s="376" t="s">
        <v>1279</v>
      </c>
      <c r="W106" s="364" t="s">
        <v>1263</v>
      </c>
      <c r="X106" s="365" t="s">
        <v>1028</v>
      </c>
      <c r="Y106" s="404" t="s">
        <v>1305</v>
      </c>
      <c r="Z106" s="448" t="s">
        <v>1306</v>
      </c>
      <c r="AA106" s="408" t="s">
        <v>1234</v>
      </c>
      <c r="AB106" s="408" t="s">
        <v>1123</v>
      </c>
      <c r="AC106" s="369">
        <f>90/60</f>
        <v>1.5</v>
      </c>
      <c r="AD106" s="369">
        <v>5</v>
      </c>
      <c r="AE106" s="369">
        <v>8</v>
      </c>
      <c r="AF106" s="438">
        <f t="shared" si="28"/>
        <v>3.7499999999999999E-2</v>
      </c>
      <c r="AG106" s="370">
        <v>0</v>
      </c>
      <c r="AH106" s="370">
        <v>4</v>
      </c>
      <c r="AI106" s="370"/>
      <c r="AJ106" s="439">
        <f t="shared" si="18"/>
        <v>0</v>
      </c>
      <c r="AK106" s="369">
        <v>0</v>
      </c>
      <c r="AL106" s="369">
        <v>4</v>
      </c>
      <c r="AM106" s="369"/>
      <c r="AN106" s="438">
        <f t="shared" si="19"/>
        <v>0</v>
      </c>
      <c r="AO106" s="370">
        <v>0</v>
      </c>
      <c r="AP106" s="370">
        <v>4</v>
      </c>
      <c r="AQ106" s="370"/>
      <c r="AR106" s="439">
        <f t="shared" si="20"/>
        <v>0</v>
      </c>
      <c r="AS106" s="440">
        <f t="shared" si="29"/>
        <v>1.5</v>
      </c>
      <c r="AT106" s="371">
        <f t="shared" si="30"/>
        <v>17</v>
      </c>
      <c r="AU106" s="371">
        <f t="shared" si="23"/>
        <v>8</v>
      </c>
      <c r="AV106" s="371">
        <f t="shared" si="31"/>
        <v>136</v>
      </c>
      <c r="AW106" s="441">
        <f t="shared" si="32"/>
        <v>1.1029411764705883E-2</v>
      </c>
    </row>
    <row r="107" spans="16:49" ht="15.75" x14ac:dyDescent="0.25">
      <c r="P107" s="361" t="s">
        <v>1050</v>
      </c>
      <c r="Q107" s="397" t="s">
        <v>1134</v>
      </c>
      <c r="R107" s="368" t="s">
        <v>333</v>
      </c>
      <c r="S107" s="361">
        <f t="shared" si="21"/>
        <v>2024</v>
      </c>
      <c r="T107" s="362">
        <v>45334</v>
      </c>
      <c r="U107" s="362">
        <v>45334</v>
      </c>
      <c r="V107" s="409" t="s">
        <v>1307</v>
      </c>
      <c r="W107" s="364" t="s">
        <v>1308</v>
      </c>
      <c r="X107" s="365" t="s">
        <v>1039</v>
      </c>
      <c r="Y107" s="404" t="s">
        <v>1309</v>
      </c>
      <c r="Z107" s="449" t="s">
        <v>330</v>
      </c>
      <c r="AA107" s="410" t="s">
        <v>330</v>
      </c>
      <c r="AB107" s="410" t="s">
        <v>330</v>
      </c>
      <c r="AC107" s="369">
        <v>0</v>
      </c>
      <c r="AD107" s="369">
        <v>5</v>
      </c>
      <c r="AE107" s="369"/>
      <c r="AF107" s="438">
        <f t="shared" si="28"/>
        <v>0</v>
      </c>
      <c r="AG107" s="370">
        <f>15/60</f>
        <v>0.25</v>
      </c>
      <c r="AH107" s="370">
        <v>4</v>
      </c>
      <c r="AI107" s="370">
        <v>24</v>
      </c>
      <c r="AJ107" s="439">
        <f t="shared" si="18"/>
        <v>2.6041666666666665E-3</v>
      </c>
      <c r="AK107" s="369">
        <v>0</v>
      </c>
      <c r="AL107" s="369">
        <v>4</v>
      </c>
      <c r="AM107" s="369"/>
      <c r="AN107" s="438">
        <f t="shared" si="19"/>
        <v>0</v>
      </c>
      <c r="AO107" s="370">
        <v>0</v>
      </c>
      <c r="AP107" s="370">
        <v>4</v>
      </c>
      <c r="AQ107" s="370"/>
      <c r="AR107" s="439">
        <f t="shared" si="20"/>
        <v>0</v>
      </c>
      <c r="AS107" s="440">
        <f t="shared" si="29"/>
        <v>0.25</v>
      </c>
      <c r="AT107" s="371">
        <f t="shared" si="30"/>
        <v>17</v>
      </c>
      <c r="AU107" s="371">
        <f t="shared" si="23"/>
        <v>24</v>
      </c>
      <c r="AV107" s="371">
        <f t="shared" si="31"/>
        <v>408</v>
      </c>
      <c r="AW107" s="441">
        <f t="shared" si="32"/>
        <v>6.1274509803921568E-4</v>
      </c>
    </row>
    <row r="108" spans="16:49" ht="31.5" x14ac:dyDescent="0.25">
      <c r="P108" s="361" t="s">
        <v>1050</v>
      </c>
      <c r="Q108" s="397" t="s">
        <v>1134</v>
      </c>
      <c r="R108" s="368" t="s">
        <v>333</v>
      </c>
      <c r="S108" s="361">
        <f t="shared" si="21"/>
        <v>2024</v>
      </c>
      <c r="T108" s="362">
        <v>45337</v>
      </c>
      <c r="U108" s="362">
        <v>45337</v>
      </c>
      <c r="V108" s="409" t="s">
        <v>1310</v>
      </c>
      <c r="W108" s="364" t="s">
        <v>1311</v>
      </c>
      <c r="X108" s="365" t="s">
        <v>1039</v>
      </c>
      <c r="Y108" s="411" t="s">
        <v>1312</v>
      </c>
      <c r="Z108" s="448" t="s">
        <v>1313</v>
      </c>
      <c r="AA108" s="368">
        <v>1</v>
      </c>
      <c r="AB108" s="368" t="s">
        <v>1064</v>
      </c>
      <c r="AC108" s="369">
        <v>0</v>
      </c>
      <c r="AD108" s="369">
        <v>5</v>
      </c>
      <c r="AE108" s="369"/>
      <c r="AF108" s="438">
        <f t="shared" si="28"/>
        <v>0</v>
      </c>
      <c r="AG108" s="370">
        <f>60/60</f>
        <v>1</v>
      </c>
      <c r="AH108" s="370">
        <v>4</v>
      </c>
      <c r="AI108" s="370">
        <v>24</v>
      </c>
      <c r="AJ108" s="439">
        <f t="shared" si="18"/>
        <v>1.0416666666666666E-2</v>
      </c>
      <c r="AK108" s="369">
        <v>0</v>
      </c>
      <c r="AL108" s="369">
        <v>4</v>
      </c>
      <c r="AM108" s="369"/>
      <c r="AN108" s="438">
        <f t="shared" si="19"/>
        <v>0</v>
      </c>
      <c r="AO108" s="370">
        <v>0</v>
      </c>
      <c r="AP108" s="370">
        <v>4</v>
      </c>
      <c r="AQ108" s="370"/>
      <c r="AR108" s="439">
        <f t="shared" si="20"/>
        <v>0</v>
      </c>
      <c r="AS108" s="440">
        <f t="shared" si="29"/>
        <v>1</v>
      </c>
      <c r="AT108" s="371">
        <f t="shared" si="30"/>
        <v>17</v>
      </c>
      <c r="AU108" s="371">
        <f t="shared" si="23"/>
        <v>24</v>
      </c>
      <c r="AV108" s="371">
        <f t="shared" si="31"/>
        <v>408</v>
      </c>
      <c r="AW108" s="441">
        <f t="shared" si="32"/>
        <v>2.4509803921568627E-3</v>
      </c>
    </row>
    <row r="109" spans="16:49" ht="15.75" x14ac:dyDescent="0.25">
      <c r="P109" s="361" t="s">
        <v>1050</v>
      </c>
      <c r="Q109" s="397" t="s">
        <v>1134</v>
      </c>
      <c r="R109" s="368" t="s">
        <v>333</v>
      </c>
      <c r="S109" s="361">
        <f t="shared" si="21"/>
        <v>2024</v>
      </c>
      <c r="T109" s="362">
        <v>45337</v>
      </c>
      <c r="U109" s="362">
        <v>45337</v>
      </c>
      <c r="V109" s="395" t="s">
        <v>1314</v>
      </c>
      <c r="W109" s="445" t="s">
        <v>1315</v>
      </c>
      <c r="X109" s="365" t="s">
        <v>1039</v>
      </c>
      <c r="Y109" s="411" t="s">
        <v>1316</v>
      </c>
      <c r="Z109" s="449" t="s">
        <v>330</v>
      </c>
      <c r="AA109" s="410" t="s">
        <v>330</v>
      </c>
      <c r="AB109" s="410" t="s">
        <v>330</v>
      </c>
      <c r="AC109" s="369">
        <v>0</v>
      </c>
      <c r="AD109" s="369">
        <v>5</v>
      </c>
      <c r="AE109" s="369"/>
      <c r="AF109" s="438">
        <f t="shared" si="28"/>
        <v>0</v>
      </c>
      <c r="AG109" s="370">
        <f>210/60</f>
        <v>3.5</v>
      </c>
      <c r="AH109" s="370">
        <v>4</v>
      </c>
      <c r="AI109" s="370">
        <v>24</v>
      </c>
      <c r="AJ109" s="439">
        <f t="shared" si="18"/>
        <v>3.6458333333333336E-2</v>
      </c>
      <c r="AK109" s="369">
        <v>0</v>
      </c>
      <c r="AL109" s="369">
        <v>4</v>
      </c>
      <c r="AM109" s="369"/>
      <c r="AN109" s="438">
        <f t="shared" si="19"/>
        <v>0</v>
      </c>
      <c r="AO109" s="370">
        <v>0</v>
      </c>
      <c r="AP109" s="370">
        <v>4</v>
      </c>
      <c r="AQ109" s="370"/>
      <c r="AR109" s="439">
        <f t="shared" si="20"/>
        <v>0</v>
      </c>
      <c r="AS109" s="440">
        <f t="shared" si="29"/>
        <v>3.5</v>
      </c>
      <c r="AT109" s="371">
        <f t="shared" si="30"/>
        <v>17</v>
      </c>
      <c r="AU109" s="371">
        <f t="shared" si="23"/>
        <v>24</v>
      </c>
      <c r="AV109" s="371">
        <f t="shared" si="31"/>
        <v>408</v>
      </c>
      <c r="AW109" s="441">
        <f t="shared" si="32"/>
        <v>8.5784313725490204E-3</v>
      </c>
    </row>
    <row r="110" spans="16:49" ht="31.5" x14ac:dyDescent="0.25">
      <c r="P110" s="361" t="s">
        <v>1050</v>
      </c>
      <c r="Q110" s="397" t="s">
        <v>1134</v>
      </c>
      <c r="R110" s="368" t="s">
        <v>333</v>
      </c>
      <c r="S110" s="361">
        <f t="shared" si="21"/>
        <v>2024</v>
      </c>
      <c r="T110" s="362">
        <v>45338</v>
      </c>
      <c r="U110" s="362">
        <v>45338</v>
      </c>
      <c r="V110" s="447" t="s">
        <v>1084</v>
      </c>
      <c r="W110" s="373" t="s">
        <v>1085</v>
      </c>
      <c r="X110" s="365" t="s">
        <v>1039</v>
      </c>
      <c r="Y110" s="411" t="s">
        <v>1317</v>
      </c>
      <c r="Z110" s="449" t="s">
        <v>330</v>
      </c>
      <c r="AA110" s="410" t="s">
        <v>330</v>
      </c>
      <c r="AB110" s="410" t="s">
        <v>330</v>
      </c>
      <c r="AC110" s="369">
        <v>0</v>
      </c>
      <c r="AD110" s="369">
        <v>5</v>
      </c>
      <c r="AE110" s="369"/>
      <c r="AF110" s="438">
        <f t="shared" si="28"/>
        <v>0</v>
      </c>
      <c r="AG110" s="370">
        <f>180/60</f>
        <v>3</v>
      </c>
      <c r="AH110" s="370">
        <v>4</v>
      </c>
      <c r="AI110" s="370">
        <v>24</v>
      </c>
      <c r="AJ110" s="439">
        <f t="shared" si="18"/>
        <v>3.125E-2</v>
      </c>
      <c r="AK110" s="369">
        <v>0</v>
      </c>
      <c r="AL110" s="369">
        <v>4</v>
      </c>
      <c r="AM110" s="369"/>
      <c r="AN110" s="438">
        <f t="shared" si="19"/>
        <v>0</v>
      </c>
      <c r="AO110" s="370">
        <v>0</v>
      </c>
      <c r="AP110" s="370">
        <v>4</v>
      </c>
      <c r="AQ110" s="370"/>
      <c r="AR110" s="439">
        <f t="shared" si="20"/>
        <v>0</v>
      </c>
      <c r="AS110" s="440">
        <f t="shared" si="29"/>
        <v>3</v>
      </c>
      <c r="AT110" s="371">
        <f t="shared" si="30"/>
        <v>17</v>
      </c>
      <c r="AU110" s="371">
        <f t="shared" si="23"/>
        <v>24</v>
      </c>
      <c r="AV110" s="371">
        <f t="shared" si="31"/>
        <v>408</v>
      </c>
      <c r="AW110" s="441">
        <f>AS110/(AT110*AU110)</f>
        <v>7.3529411764705881E-3</v>
      </c>
    </row>
    <row r="111" spans="16:49" ht="24" x14ac:dyDescent="0.25">
      <c r="P111" s="361" t="s">
        <v>1087</v>
      </c>
      <c r="Q111" s="397" t="s">
        <v>1134</v>
      </c>
      <c r="R111" s="368" t="s">
        <v>333</v>
      </c>
      <c r="S111" s="361">
        <f t="shared" si="21"/>
        <v>2024</v>
      </c>
      <c r="T111" s="362">
        <v>45341</v>
      </c>
      <c r="U111" s="362">
        <v>45341</v>
      </c>
      <c r="V111" s="376" t="s">
        <v>1089</v>
      </c>
      <c r="W111" s="364" t="s">
        <v>1090</v>
      </c>
      <c r="X111" s="365" t="s">
        <v>1028</v>
      </c>
      <c r="Y111" s="404" t="s">
        <v>1318</v>
      </c>
      <c r="Z111" s="449" t="s">
        <v>330</v>
      </c>
      <c r="AA111" s="410" t="s">
        <v>330</v>
      </c>
      <c r="AB111" s="410" t="s">
        <v>330</v>
      </c>
      <c r="AC111" s="369">
        <v>0</v>
      </c>
      <c r="AD111" s="369">
        <v>5</v>
      </c>
      <c r="AE111" s="369"/>
      <c r="AF111" s="438">
        <f t="shared" si="28"/>
        <v>0</v>
      </c>
      <c r="AG111" s="370">
        <v>0</v>
      </c>
      <c r="AH111" s="370">
        <v>4</v>
      </c>
      <c r="AI111" s="370"/>
      <c r="AJ111" s="439">
        <f t="shared" si="18"/>
        <v>0</v>
      </c>
      <c r="AK111" s="369">
        <f>60/60</f>
        <v>1</v>
      </c>
      <c r="AL111" s="369">
        <v>4</v>
      </c>
      <c r="AM111" s="369">
        <v>8</v>
      </c>
      <c r="AN111" s="438">
        <f t="shared" si="19"/>
        <v>3.125E-2</v>
      </c>
      <c r="AO111" s="370">
        <v>0</v>
      </c>
      <c r="AP111" s="370">
        <v>4</v>
      </c>
      <c r="AQ111" s="370"/>
      <c r="AR111" s="439">
        <f t="shared" si="20"/>
        <v>0</v>
      </c>
      <c r="AS111" s="440">
        <f t="shared" si="29"/>
        <v>1</v>
      </c>
      <c r="AT111" s="371">
        <f t="shared" si="30"/>
        <v>17</v>
      </c>
      <c r="AU111" s="371">
        <f t="shared" si="23"/>
        <v>8</v>
      </c>
      <c r="AV111" s="371">
        <f t="shared" si="31"/>
        <v>136</v>
      </c>
      <c r="AW111" s="441">
        <f t="shared" si="32"/>
        <v>7.3529411764705881E-3</v>
      </c>
    </row>
    <row r="112" spans="16:49" ht="31.5" x14ac:dyDescent="0.25">
      <c r="P112" s="361" t="s">
        <v>1087</v>
      </c>
      <c r="Q112" s="397" t="s">
        <v>1134</v>
      </c>
      <c r="R112" s="368" t="s">
        <v>333</v>
      </c>
      <c r="S112" s="361">
        <f t="shared" si="21"/>
        <v>2024</v>
      </c>
      <c r="T112" s="362">
        <v>45341</v>
      </c>
      <c r="U112" s="362">
        <v>45341</v>
      </c>
      <c r="V112" s="375" t="s">
        <v>1319</v>
      </c>
      <c r="W112" s="364" t="s">
        <v>1320</v>
      </c>
      <c r="X112" s="374" t="s">
        <v>1033</v>
      </c>
      <c r="Y112" s="404" t="s">
        <v>1321</v>
      </c>
      <c r="Z112" s="448" t="s">
        <v>1322</v>
      </c>
      <c r="AA112" s="450" t="s">
        <v>1234</v>
      </c>
      <c r="AB112" s="408" t="s">
        <v>1123</v>
      </c>
      <c r="AC112" s="369">
        <v>0</v>
      </c>
      <c r="AD112" s="369">
        <v>5</v>
      </c>
      <c r="AE112" s="369"/>
      <c r="AF112" s="438">
        <f t="shared" si="28"/>
        <v>0</v>
      </c>
      <c r="AG112" s="370">
        <v>0</v>
      </c>
      <c r="AH112" s="370">
        <v>4</v>
      </c>
      <c r="AI112" s="370"/>
      <c r="AJ112" s="439">
        <f t="shared" si="18"/>
        <v>0</v>
      </c>
      <c r="AK112" s="369">
        <f>240/60</f>
        <v>4</v>
      </c>
      <c r="AL112" s="369">
        <v>4</v>
      </c>
      <c r="AM112" s="369">
        <v>16</v>
      </c>
      <c r="AN112" s="438">
        <f t="shared" si="19"/>
        <v>6.25E-2</v>
      </c>
      <c r="AO112" s="370">
        <v>0</v>
      </c>
      <c r="AP112" s="370">
        <v>4</v>
      </c>
      <c r="AQ112" s="370"/>
      <c r="AR112" s="439">
        <f t="shared" si="20"/>
        <v>0</v>
      </c>
      <c r="AS112" s="440">
        <f t="shared" si="29"/>
        <v>4</v>
      </c>
      <c r="AT112" s="371">
        <f t="shared" si="30"/>
        <v>17</v>
      </c>
      <c r="AU112" s="371">
        <f t="shared" si="23"/>
        <v>16</v>
      </c>
      <c r="AV112" s="371">
        <f t="shared" si="31"/>
        <v>272</v>
      </c>
      <c r="AW112" s="441">
        <f t="shared" si="32"/>
        <v>1.4705882352941176E-2</v>
      </c>
    </row>
    <row r="113" spans="16:49" ht="24" x14ac:dyDescent="0.25">
      <c r="P113" s="361" t="s">
        <v>1087</v>
      </c>
      <c r="Q113" s="397" t="s">
        <v>1134</v>
      </c>
      <c r="R113" s="368" t="s">
        <v>333</v>
      </c>
      <c r="S113" s="361">
        <f t="shared" si="21"/>
        <v>2024</v>
      </c>
      <c r="T113" s="362">
        <v>45341</v>
      </c>
      <c r="U113" s="362">
        <v>45341</v>
      </c>
      <c r="V113" s="375" t="s">
        <v>1323</v>
      </c>
      <c r="W113" s="364" t="s">
        <v>1324</v>
      </c>
      <c r="X113" s="365" t="s">
        <v>1150</v>
      </c>
      <c r="Y113" s="404" t="s">
        <v>1325</v>
      </c>
      <c r="Z113" s="367" t="s">
        <v>330</v>
      </c>
      <c r="AA113" s="368" t="s">
        <v>330</v>
      </c>
      <c r="AB113" s="368" t="s">
        <v>330</v>
      </c>
      <c r="AC113" s="369">
        <v>0</v>
      </c>
      <c r="AD113" s="369">
        <v>5</v>
      </c>
      <c r="AE113" s="369"/>
      <c r="AF113" s="438">
        <f t="shared" si="28"/>
        <v>0</v>
      </c>
      <c r="AG113" s="370">
        <v>0</v>
      </c>
      <c r="AH113" s="370">
        <v>4</v>
      </c>
      <c r="AI113" s="370"/>
      <c r="AJ113" s="439">
        <f t="shared" si="18"/>
        <v>0</v>
      </c>
      <c r="AK113" s="369">
        <f>15/60</f>
        <v>0.25</v>
      </c>
      <c r="AL113" s="369">
        <v>4</v>
      </c>
      <c r="AM113" s="369">
        <v>8</v>
      </c>
      <c r="AN113" s="438">
        <f t="shared" si="19"/>
        <v>7.8125E-3</v>
      </c>
      <c r="AO113" s="370">
        <v>0</v>
      </c>
      <c r="AP113" s="370">
        <v>4</v>
      </c>
      <c r="AQ113" s="370"/>
      <c r="AR113" s="439">
        <f t="shared" si="20"/>
        <v>0</v>
      </c>
      <c r="AS113" s="440">
        <f t="shared" si="29"/>
        <v>0.25</v>
      </c>
      <c r="AT113" s="371">
        <f t="shared" si="30"/>
        <v>17</v>
      </c>
      <c r="AU113" s="371">
        <f t="shared" si="23"/>
        <v>8</v>
      </c>
      <c r="AV113" s="371">
        <f t="shared" si="31"/>
        <v>136</v>
      </c>
      <c r="AW113" s="441">
        <f t="shared" si="32"/>
        <v>1.838235294117647E-3</v>
      </c>
    </row>
    <row r="114" spans="16:49" ht="15.75" x14ac:dyDescent="0.25">
      <c r="P114" s="361" t="s">
        <v>1087</v>
      </c>
      <c r="Q114" s="397" t="s">
        <v>1134</v>
      </c>
      <c r="R114" s="368" t="s">
        <v>333</v>
      </c>
      <c r="S114" s="361">
        <f t="shared" si="21"/>
        <v>2024</v>
      </c>
      <c r="T114" s="362">
        <v>45342</v>
      </c>
      <c r="U114" s="362">
        <v>45342</v>
      </c>
      <c r="V114" s="372" t="s">
        <v>1112</v>
      </c>
      <c r="W114" s="364" t="s">
        <v>1056</v>
      </c>
      <c r="X114" s="365" t="s">
        <v>1113</v>
      </c>
      <c r="Y114" s="404" t="s">
        <v>1326</v>
      </c>
      <c r="Z114" s="367" t="s">
        <v>330</v>
      </c>
      <c r="AA114" s="368" t="s">
        <v>330</v>
      </c>
      <c r="AB114" s="368" t="s">
        <v>330</v>
      </c>
      <c r="AC114" s="369">
        <v>0</v>
      </c>
      <c r="AD114" s="369">
        <v>5</v>
      </c>
      <c r="AE114" s="369"/>
      <c r="AF114" s="438">
        <f t="shared" si="28"/>
        <v>0</v>
      </c>
      <c r="AG114" s="370">
        <v>0</v>
      </c>
      <c r="AH114" s="370">
        <v>4</v>
      </c>
      <c r="AI114" s="370"/>
      <c r="AJ114" s="439">
        <f t="shared" si="18"/>
        <v>0</v>
      </c>
      <c r="AK114" s="369">
        <f>10/60</f>
        <v>0.16666666666666666</v>
      </c>
      <c r="AL114" s="369">
        <v>4</v>
      </c>
      <c r="AM114" s="369">
        <v>8</v>
      </c>
      <c r="AN114" s="438">
        <f t="shared" si="19"/>
        <v>5.208333333333333E-3</v>
      </c>
      <c r="AO114" s="370">
        <v>0</v>
      </c>
      <c r="AP114" s="370">
        <v>4</v>
      </c>
      <c r="AQ114" s="370"/>
      <c r="AR114" s="439">
        <f t="shared" si="20"/>
        <v>0</v>
      </c>
      <c r="AS114" s="440">
        <f t="shared" si="29"/>
        <v>0.16666666666666666</v>
      </c>
      <c r="AT114" s="371">
        <f t="shared" si="30"/>
        <v>17</v>
      </c>
      <c r="AU114" s="371">
        <f t="shared" si="23"/>
        <v>8</v>
      </c>
      <c r="AV114" s="371">
        <f t="shared" si="31"/>
        <v>136</v>
      </c>
      <c r="AW114" s="441">
        <f t="shared" si="32"/>
        <v>1.2254901960784314E-3</v>
      </c>
    </row>
    <row r="115" spans="16:49" ht="15.75" x14ac:dyDescent="0.25">
      <c r="P115" s="361" t="s">
        <v>1087</v>
      </c>
      <c r="Q115" s="397" t="s">
        <v>1134</v>
      </c>
      <c r="R115" s="368" t="s">
        <v>333</v>
      </c>
      <c r="S115" s="361">
        <f t="shared" si="21"/>
        <v>2024</v>
      </c>
      <c r="T115" s="362">
        <v>45343</v>
      </c>
      <c r="U115" s="362">
        <v>45343</v>
      </c>
      <c r="V115" s="395" t="s">
        <v>1314</v>
      </c>
      <c r="W115" s="445" t="s">
        <v>1315</v>
      </c>
      <c r="X115" s="365" t="s">
        <v>1039</v>
      </c>
      <c r="Y115" s="401" t="s">
        <v>1327</v>
      </c>
      <c r="Z115" s="367" t="s">
        <v>330</v>
      </c>
      <c r="AA115" s="368" t="s">
        <v>330</v>
      </c>
      <c r="AB115" s="368" t="s">
        <v>330</v>
      </c>
      <c r="AC115" s="369">
        <v>0</v>
      </c>
      <c r="AD115" s="369">
        <v>5</v>
      </c>
      <c r="AE115" s="369"/>
      <c r="AF115" s="438">
        <f t="shared" si="28"/>
        <v>0</v>
      </c>
      <c r="AG115" s="370">
        <v>0</v>
      </c>
      <c r="AH115" s="370">
        <v>4</v>
      </c>
      <c r="AI115" s="370"/>
      <c r="AJ115" s="439">
        <f t="shared" si="18"/>
        <v>0</v>
      </c>
      <c r="AK115" s="369">
        <v>8</v>
      </c>
      <c r="AL115" s="369">
        <v>4</v>
      </c>
      <c r="AM115" s="369">
        <v>24</v>
      </c>
      <c r="AN115" s="438">
        <f t="shared" si="19"/>
        <v>8.3333333333333329E-2</v>
      </c>
      <c r="AO115" s="370">
        <v>0</v>
      </c>
      <c r="AP115" s="370">
        <v>4</v>
      </c>
      <c r="AQ115" s="370"/>
      <c r="AR115" s="439">
        <f t="shared" si="20"/>
        <v>0</v>
      </c>
      <c r="AS115" s="440">
        <f t="shared" si="29"/>
        <v>8</v>
      </c>
      <c r="AT115" s="371">
        <f t="shared" si="30"/>
        <v>17</v>
      </c>
      <c r="AU115" s="371">
        <f t="shared" si="23"/>
        <v>24</v>
      </c>
      <c r="AV115" s="371">
        <f t="shared" si="31"/>
        <v>408</v>
      </c>
      <c r="AW115" s="441">
        <f t="shared" si="32"/>
        <v>1.9607843137254902E-2</v>
      </c>
    </row>
    <row r="116" spans="16:49" ht="24" x14ac:dyDescent="0.25">
      <c r="P116" s="361" t="s">
        <v>1103</v>
      </c>
      <c r="Q116" s="397" t="s">
        <v>1134</v>
      </c>
      <c r="R116" s="368" t="s">
        <v>333</v>
      </c>
      <c r="S116" s="361">
        <f t="shared" si="21"/>
        <v>2024</v>
      </c>
      <c r="T116" s="362">
        <v>45348</v>
      </c>
      <c r="U116" s="362">
        <v>45348</v>
      </c>
      <c r="V116" s="375" t="s">
        <v>1328</v>
      </c>
      <c r="W116" s="364" t="s">
        <v>1329</v>
      </c>
      <c r="X116" s="365" t="s">
        <v>1081</v>
      </c>
      <c r="Y116" s="381" t="s">
        <v>1330</v>
      </c>
      <c r="Z116" s="367" t="s">
        <v>1331</v>
      </c>
      <c r="AA116" s="368">
        <v>2</v>
      </c>
      <c r="AB116" s="380" t="s">
        <v>1049</v>
      </c>
      <c r="AC116" s="369">
        <v>0</v>
      </c>
      <c r="AD116" s="369">
        <v>5</v>
      </c>
      <c r="AE116" s="369"/>
      <c r="AF116" s="438">
        <f t="shared" si="28"/>
        <v>0</v>
      </c>
      <c r="AG116" s="370">
        <v>0</v>
      </c>
      <c r="AH116" s="370">
        <v>4</v>
      </c>
      <c r="AI116" s="370"/>
      <c r="AJ116" s="439">
        <f t="shared" si="18"/>
        <v>0</v>
      </c>
      <c r="AK116" s="369">
        <v>0</v>
      </c>
      <c r="AL116" s="369">
        <v>4</v>
      </c>
      <c r="AM116" s="369"/>
      <c r="AN116" s="438">
        <f t="shared" si="19"/>
        <v>0</v>
      </c>
      <c r="AO116" s="370">
        <f>30/60</f>
        <v>0.5</v>
      </c>
      <c r="AP116" s="370">
        <v>4</v>
      </c>
      <c r="AQ116" s="370">
        <v>8</v>
      </c>
      <c r="AR116" s="439">
        <f t="shared" si="20"/>
        <v>1.5625E-2</v>
      </c>
      <c r="AS116" s="440">
        <f t="shared" si="29"/>
        <v>0.5</v>
      </c>
      <c r="AT116" s="371">
        <f t="shared" si="30"/>
        <v>17</v>
      </c>
      <c r="AU116" s="371">
        <f t="shared" si="23"/>
        <v>8</v>
      </c>
      <c r="AV116" s="371">
        <f t="shared" si="31"/>
        <v>136</v>
      </c>
      <c r="AW116" s="441">
        <f t="shared" si="32"/>
        <v>3.6764705882352941E-3</v>
      </c>
    </row>
    <row r="117" spans="16:49" ht="31.5" x14ac:dyDescent="0.25">
      <c r="P117" s="361" t="s">
        <v>1103</v>
      </c>
      <c r="Q117" s="397" t="s">
        <v>1134</v>
      </c>
      <c r="R117" s="368" t="s">
        <v>333</v>
      </c>
      <c r="S117" s="361">
        <f t="shared" si="21"/>
        <v>2024</v>
      </c>
      <c r="T117" s="362">
        <v>45348</v>
      </c>
      <c r="U117" s="362">
        <v>45348</v>
      </c>
      <c r="V117" s="409" t="s">
        <v>1175</v>
      </c>
      <c r="W117" s="364" t="s">
        <v>1176</v>
      </c>
      <c r="X117" s="365" t="s">
        <v>1039</v>
      </c>
      <c r="Y117" s="381" t="s">
        <v>1332</v>
      </c>
      <c r="Z117" s="379" t="s">
        <v>1333</v>
      </c>
      <c r="AA117" s="380">
        <v>1</v>
      </c>
      <c r="AB117" s="380" t="s">
        <v>1049</v>
      </c>
      <c r="AC117" s="369">
        <v>0</v>
      </c>
      <c r="AD117" s="369">
        <v>5</v>
      </c>
      <c r="AE117" s="369"/>
      <c r="AF117" s="438">
        <f t="shared" si="28"/>
        <v>0</v>
      </c>
      <c r="AG117" s="370">
        <v>0</v>
      </c>
      <c r="AH117" s="370">
        <v>4</v>
      </c>
      <c r="AI117" s="370"/>
      <c r="AJ117" s="439">
        <f t="shared" si="18"/>
        <v>0</v>
      </c>
      <c r="AK117" s="369">
        <v>0</v>
      </c>
      <c r="AL117" s="369">
        <v>4</v>
      </c>
      <c r="AM117" s="369"/>
      <c r="AN117" s="438">
        <f t="shared" si="19"/>
        <v>0</v>
      </c>
      <c r="AO117" s="370">
        <f>30/60</f>
        <v>0.5</v>
      </c>
      <c r="AP117" s="370">
        <v>4</v>
      </c>
      <c r="AQ117" s="370">
        <v>24</v>
      </c>
      <c r="AR117" s="439">
        <f t="shared" si="20"/>
        <v>5.208333333333333E-3</v>
      </c>
      <c r="AS117" s="440">
        <f t="shared" si="29"/>
        <v>0.5</v>
      </c>
      <c r="AT117" s="371">
        <f t="shared" si="30"/>
        <v>17</v>
      </c>
      <c r="AU117" s="371">
        <f t="shared" si="23"/>
        <v>24</v>
      </c>
      <c r="AV117" s="371">
        <f t="shared" si="31"/>
        <v>408</v>
      </c>
      <c r="AW117" s="441">
        <f t="shared" si="32"/>
        <v>1.2254901960784314E-3</v>
      </c>
    </row>
    <row r="118" spans="16:49" ht="15.75" x14ac:dyDescent="0.25">
      <c r="P118" s="361" t="s">
        <v>1103</v>
      </c>
      <c r="Q118" s="397" t="s">
        <v>1134</v>
      </c>
      <c r="R118" s="368" t="s">
        <v>333</v>
      </c>
      <c r="S118" s="361">
        <f t="shared" si="21"/>
        <v>2024</v>
      </c>
      <c r="T118" s="362">
        <v>45351</v>
      </c>
      <c r="U118" s="362">
        <v>45351</v>
      </c>
      <c r="V118" s="383" t="s">
        <v>1334</v>
      </c>
      <c r="W118" s="364" t="s">
        <v>1335</v>
      </c>
      <c r="X118" s="365" t="s">
        <v>1106</v>
      </c>
      <c r="Y118" s="366" t="s">
        <v>1336</v>
      </c>
      <c r="Z118" s="367" t="s">
        <v>330</v>
      </c>
      <c r="AA118" s="368" t="s">
        <v>330</v>
      </c>
      <c r="AB118" s="368" t="s">
        <v>330</v>
      </c>
      <c r="AC118" s="369">
        <v>0</v>
      </c>
      <c r="AD118" s="369">
        <v>5</v>
      </c>
      <c r="AE118" s="369"/>
      <c r="AF118" s="438">
        <f t="shared" si="28"/>
        <v>0</v>
      </c>
      <c r="AG118" s="370">
        <v>0</v>
      </c>
      <c r="AH118" s="370">
        <v>4</v>
      </c>
      <c r="AI118" s="370"/>
      <c r="AJ118" s="439">
        <f t="shared" si="18"/>
        <v>0</v>
      </c>
      <c r="AK118" s="369">
        <v>0</v>
      </c>
      <c r="AL118" s="369">
        <v>4</v>
      </c>
      <c r="AM118" s="369"/>
      <c r="AN118" s="438">
        <f t="shared" si="19"/>
        <v>0</v>
      </c>
      <c r="AO118" s="370">
        <f>30/60</f>
        <v>0.5</v>
      </c>
      <c r="AP118" s="370">
        <v>4</v>
      </c>
      <c r="AQ118" s="370">
        <v>8</v>
      </c>
      <c r="AR118" s="439">
        <f t="shared" si="20"/>
        <v>1.5625E-2</v>
      </c>
      <c r="AS118" s="440">
        <f t="shared" si="29"/>
        <v>0.5</v>
      </c>
      <c r="AT118" s="371">
        <f t="shared" si="30"/>
        <v>17</v>
      </c>
      <c r="AU118" s="371">
        <f t="shared" si="23"/>
        <v>8</v>
      </c>
      <c r="AV118" s="371">
        <f t="shared" si="31"/>
        <v>136</v>
      </c>
      <c r="AW118" s="441">
        <f t="shared" si="32"/>
        <v>3.6764705882352941E-3</v>
      </c>
    </row>
    <row r="119" spans="16:49" ht="31.5" x14ac:dyDescent="0.25">
      <c r="P119" s="361" t="s">
        <v>1103</v>
      </c>
      <c r="Q119" s="397" t="s">
        <v>1134</v>
      </c>
      <c r="R119" s="368" t="s">
        <v>333</v>
      </c>
      <c r="S119" s="361">
        <f t="shared" si="21"/>
        <v>2024</v>
      </c>
      <c r="T119" s="362">
        <v>45351</v>
      </c>
      <c r="U119" s="362">
        <v>45351</v>
      </c>
      <c r="V119" s="378" t="s">
        <v>1337</v>
      </c>
      <c r="W119" s="364" t="s">
        <v>1338</v>
      </c>
      <c r="X119" s="365" t="s">
        <v>1074</v>
      </c>
      <c r="Y119" s="366" t="s">
        <v>1339</v>
      </c>
      <c r="Z119" s="379" t="s">
        <v>1340</v>
      </c>
      <c r="AA119" s="380">
        <v>1</v>
      </c>
      <c r="AB119" s="380" t="s">
        <v>1049</v>
      </c>
      <c r="AC119" s="369">
        <v>0</v>
      </c>
      <c r="AD119" s="369">
        <v>5</v>
      </c>
      <c r="AE119" s="369"/>
      <c r="AF119" s="438">
        <f t="shared" si="28"/>
        <v>0</v>
      </c>
      <c r="AG119" s="370">
        <v>0</v>
      </c>
      <c r="AH119" s="370">
        <v>4</v>
      </c>
      <c r="AI119" s="370"/>
      <c r="AJ119" s="439">
        <f t="shared" si="18"/>
        <v>0</v>
      </c>
      <c r="AK119" s="369">
        <v>0</v>
      </c>
      <c r="AL119" s="369">
        <v>4</v>
      </c>
      <c r="AM119" s="369"/>
      <c r="AN119" s="438">
        <f t="shared" si="19"/>
        <v>0</v>
      </c>
      <c r="AO119" s="370">
        <v>1</v>
      </c>
      <c r="AP119" s="370">
        <v>4</v>
      </c>
      <c r="AQ119" s="370">
        <v>24</v>
      </c>
      <c r="AR119" s="439">
        <f t="shared" si="20"/>
        <v>1.0416666666666666E-2</v>
      </c>
      <c r="AS119" s="440">
        <f t="shared" si="29"/>
        <v>1</v>
      </c>
      <c r="AT119" s="371">
        <f t="shared" si="30"/>
        <v>17</v>
      </c>
      <c r="AU119" s="371">
        <f t="shared" si="23"/>
        <v>24</v>
      </c>
      <c r="AV119" s="371">
        <f t="shared" si="31"/>
        <v>408</v>
      </c>
      <c r="AW119" s="441">
        <f t="shared" si="32"/>
        <v>2.4509803921568627E-3</v>
      </c>
    </row>
  </sheetData>
  <dataValidations count="1">
    <dataValidation type="list" allowBlank="1" showInputMessage="1" showErrorMessage="1" sqref="D3:G3">
      <formula1>"2023,2024,2025,2026,2027,2028,2029,2030"</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1:U14"/>
  <sheetViews>
    <sheetView topLeftCell="E1" workbookViewId="0">
      <selection activeCell="U18" sqref="U18"/>
    </sheetView>
  </sheetViews>
  <sheetFormatPr defaultColWidth="9.140625" defaultRowHeight="15" x14ac:dyDescent="0.25"/>
  <cols>
    <col min="1" max="3" width="9.140625" style="214"/>
    <col min="4" max="4" width="3.5703125" style="214" bestFit="1" customWidth="1"/>
    <col min="5" max="5" width="10.85546875" style="214" bestFit="1" customWidth="1"/>
    <col min="6" max="6" width="10.5703125" style="214" bestFit="1" customWidth="1"/>
    <col min="7" max="7" width="10" style="214" customWidth="1"/>
    <col min="8" max="8" width="10.42578125" style="231" customWidth="1"/>
    <col min="9" max="9" width="10.5703125" style="214" customWidth="1"/>
    <col min="10" max="10" width="11.7109375" style="214" customWidth="1"/>
    <col min="11" max="11" width="10.5703125" style="214" bestFit="1" customWidth="1"/>
    <col min="12" max="12" width="10.85546875" style="232" customWidth="1"/>
    <col min="13" max="13" width="9.140625" style="231"/>
    <col min="14" max="14" width="11.5703125" style="214" bestFit="1" customWidth="1"/>
    <col min="15" max="15" width="13.28515625" style="232" customWidth="1"/>
    <col min="16" max="16" width="9.140625" style="214"/>
    <col min="17" max="17" width="9.28515625" style="214" bestFit="1" customWidth="1"/>
    <col min="18" max="18" width="10.140625" style="232" customWidth="1"/>
    <col min="19" max="19" width="9.28515625" style="232" bestFit="1" customWidth="1"/>
    <col min="20" max="20" width="9.5703125" style="214" bestFit="1" customWidth="1"/>
    <col min="21" max="21" width="9.28515625" style="214" bestFit="1" customWidth="1"/>
    <col min="22" max="16384" width="9.140625" style="214"/>
  </cols>
  <sheetData>
    <row r="1" spans="4:21" x14ac:dyDescent="0.25">
      <c r="E1" s="233" t="s">
        <v>429</v>
      </c>
    </row>
    <row r="2" spans="4:21" ht="75" x14ac:dyDescent="0.25">
      <c r="D2" s="219" t="s">
        <v>278</v>
      </c>
      <c r="E2" s="219" t="s">
        <v>331</v>
      </c>
      <c r="F2" s="219" t="s">
        <v>430</v>
      </c>
      <c r="G2" s="219" t="s">
        <v>431</v>
      </c>
      <c r="H2" s="234" t="s">
        <v>419</v>
      </c>
      <c r="I2" s="219" t="s">
        <v>712</v>
      </c>
      <c r="J2" s="219" t="s">
        <v>713</v>
      </c>
      <c r="K2" s="234" t="s">
        <v>420</v>
      </c>
      <c r="L2" s="235" t="s">
        <v>418</v>
      </c>
      <c r="M2" s="219" t="s">
        <v>432</v>
      </c>
      <c r="N2" s="219" t="s">
        <v>421</v>
      </c>
      <c r="O2" s="235" t="s">
        <v>422</v>
      </c>
      <c r="P2" s="219" t="s">
        <v>423</v>
      </c>
      <c r="Q2" s="234" t="s">
        <v>424</v>
      </c>
      <c r="R2" s="235" t="s">
        <v>425</v>
      </c>
      <c r="S2" s="236" t="s">
        <v>426</v>
      </c>
      <c r="T2" s="234" t="s">
        <v>427</v>
      </c>
      <c r="U2" s="234" t="s">
        <v>428</v>
      </c>
    </row>
    <row r="3" spans="4:21" x14ac:dyDescent="0.25">
      <c r="D3" s="219">
        <v>1</v>
      </c>
      <c r="E3" s="219" t="s">
        <v>332</v>
      </c>
      <c r="F3" s="320">
        <v>6216</v>
      </c>
      <c r="G3" s="320"/>
      <c r="H3" s="321">
        <f>F3-G3</f>
        <v>6216</v>
      </c>
      <c r="I3" s="320">
        <v>27.200000000000003</v>
      </c>
      <c r="J3" s="320">
        <v>37</v>
      </c>
      <c r="K3" s="320">
        <f>H3-I3</f>
        <v>6188.8</v>
      </c>
      <c r="L3" s="322">
        <f>K3/H3</f>
        <v>0.99562419562419568</v>
      </c>
      <c r="M3" s="321"/>
      <c r="N3" s="320"/>
      <c r="O3" s="321" t="e">
        <f>(M3/K3)/N3</f>
        <v>#DIV/0!</v>
      </c>
      <c r="P3" s="320"/>
      <c r="Q3" s="320">
        <f>M3-P3</f>
        <v>0</v>
      </c>
      <c r="R3" s="321" t="e">
        <f>Q3/M3</f>
        <v>#DIV/0!</v>
      </c>
      <c r="S3" s="321" t="e">
        <f>L3*O3*R3</f>
        <v>#DIV/0!</v>
      </c>
      <c r="T3" s="320">
        <f>K3/J3</f>
        <v>167.26486486486488</v>
      </c>
      <c r="U3" s="320">
        <f>I3/J3</f>
        <v>0.73513513513513518</v>
      </c>
    </row>
    <row r="4" spans="4:21" x14ac:dyDescent="0.25">
      <c r="D4" s="219">
        <v>2</v>
      </c>
      <c r="E4" s="219" t="s">
        <v>333</v>
      </c>
      <c r="F4" s="320">
        <v>2992</v>
      </c>
      <c r="G4" s="320"/>
      <c r="H4" s="321">
        <f t="shared" ref="H4:H14" si="0">F4-G4</f>
        <v>2992</v>
      </c>
      <c r="I4" s="219">
        <v>11.83</v>
      </c>
      <c r="J4" s="320">
        <v>20</v>
      </c>
      <c r="K4" s="219">
        <f t="shared" ref="K4:K14" si="1">H4-I4</f>
        <v>2980.17</v>
      </c>
      <c r="L4" s="322">
        <f t="shared" ref="L4:L14" si="2">K4/H4</f>
        <v>0.99604612299465245</v>
      </c>
      <c r="M4" s="237"/>
      <c r="N4" s="219"/>
      <c r="O4" s="238" t="e">
        <f t="shared" ref="O4:O14" si="3">(M4/K4)/N4</f>
        <v>#DIV/0!</v>
      </c>
      <c r="P4" s="219"/>
      <c r="Q4" s="320">
        <f t="shared" ref="Q4:Q14" si="4">M4-P4</f>
        <v>0</v>
      </c>
      <c r="R4" s="238" t="e">
        <f t="shared" ref="R4:R14" si="5">Q4/M4</f>
        <v>#DIV/0!</v>
      </c>
      <c r="S4" s="238" t="e">
        <f t="shared" ref="S4:S14" si="6">L4*O4*R4</f>
        <v>#DIV/0!</v>
      </c>
      <c r="T4" s="320">
        <f t="shared" ref="T4:T14" si="7">K4/J4</f>
        <v>149.0085</v>
      </c>
      <c r="U4" s="320">
        <f t="shared" ref="U4:U14" si="8">I4/J4</f>
        <v>0.59150000000000003</v>
      </c>
    </row>
    <row r="5" spans="4:21" x14ac:dyDescent="0.25">
      <c r="D5" s="219">
        <v>3</v>
      </c>
      <c r="E5" s="219" t="s">
        <v>334</v>
      </c>
      <c r="F5" s="219"/>
      <c r="G5" s="219"/>
      <c r="H5" s="237">
        <f t="shared" si="0"/>
        <v>0</v>
      </c>
      <c r="I5" s="219"/>
      <c r="J5" s="219"/>
      <c r="K5" s="219">
        <f t="shared" si="1"/>
        <v>0</v>
      </c>
      <c r="L5" s="238" t="e">
        <f t="shared" si="2"/>
        <v>#DIV/0!</v>
      </c>
      <c r="M5" s="237"/>
      <c r="N5" s="219"/>
      <c r="O5" s="238" t="e">
        <f t="shared" si="3"/>
        <v>#DIV/0!</v>
      </c>
      <c r="P5" s="219"/>
      <c r="Q5" s="219">
        <f t="shared" si="4"/>
        <v>0</v>
      </c>
      <c r="R5" s="238" t="e">
        <f t="shared" si="5"/>
        <v>#DIV/0!</v>
      </c>
      <c r="S5" s="238" t="e">
        <f t="shared" si="6"/>
        <v>#DIV/0!</v>
      </c>
      <c r="T5" s="219" t="e">
        <f t="shared" si="7"/>
        <v>#DIV/0!</v>
      </c>
      <c r="U5" s="219" t="e">
        <f t="shared" si="8"/>
        <v>#DIV/0!</v>
      </c>
    </row>
    <row r="6" spans="4:21" x14ac:dyDescent="0.25">
      <c r="D6" s="219">
        <v>4</v>
      </c>
      <c r="E6" s="219" t="s">
        <v>335</v>
      </c>
      <c r="F6" s="219"/>
      <c r="G6" s="219"/>
      <c r="H6" s="237">
        <f t="shared" si="0"/>
        <v>0</v>
      </c>
      <c r="I6" s="219"/>
      <c r="J6" s="219"/>
      <c r="K6" s="219">
        <f t="shared" si="1"/>
        <v>0</v>
      </c>
      <c r="L6" s="238" t="e">
        <f t="shared" si="2"/>
        <v>#DIV/0!</v>
      </c>
      <c r="M6" s="237"/>
      <c r="N6" s="219"/>
      <c r="O6" s="238" t="e">
        <f t="shared" si="3"/>
        <v>#DIV/0!</v>
      </c>
      <c r="P6" s="219"/>
      <c r="Q6" s="219">
        <f t="shared" si="4"/>
        <v>0</v>
      </c>
      <c r="R6" s="238" t="e">
        <f t="shared" si="5"/>
        <v>#DIV/0!</v>
      </c>
      <c r="S6" s="238" t="e">
        <f t="shared" si="6"/>
        <v>#DIV/0!</v>
      </c>
      <c r="T6" s="219" t="e">
        <f t="shared" si="7"/>
        <v>#DIV/0!</v>
      </c>
      <c r="U6" s="219" t="e">
        <f t="shared" si="8"/>
        <v>#DIV/0!</v>
      </c>
    </row>
    <row r="7" spans="4:21" x14ac:dyDescent="0.25">
      <c r="D7" s="219">
        <v>5</v>
      </c>
      <c r="E7" s="219" t="s">
        <v>336</v>
      </c>
      <c r="F7" s="219"/>
      <c r="G7" s="219"/>
      <c r="H7" s="237">
        <f t="shared" si="0"/>
        <v>0</v>
      </c>
      <c r="I7" s="219"/>
      <c r="J7" s="219"/>
      <c r="K7" s="219">
        <f t="shared" si="1"/>
        <v>0</v>
      </c>
      <c r="L7" s="238" t="e">
        <f t="shared" si="2"/>
        <v>#DIV/0!</v>
      </c>
      <c r="M7" s="237"/>
      <c r="N7" s="219"/>
      <c r="O7" s="238" t="e">
        <f t="shared" si="3"/>
        <v>#DIV/0!</v>
      </c>
      <c r="P7" s="219"/>
      <c r="Q7" s="219">
        <f t="shared" si="4"/>
        <v>0</v>
      </c>
      <c r="R7" s="238" t="e">
        <f t="shared" si="5"/>
        <v>#DIV/0!</v>
      </c>
      <c r="S7" s="238" t="e">
        <f t="shared" si="6"/>
        <v>#DIV/0!</v>
      </c>
      <c r="T7" s="219" t="e">
        <f t="shared" si="7"/>
        <v>#DIV/0!</v>
      </c>
      <c r="U7" s="219" t="e">
        <f t="shared" si="8"/>
        <v>#DIV/0!</v>
      </c>
    </row>
    <row r="8" spans="4:21" x14ac:dyDescent="0.25">
      <c r="D8" s="219">
        <v>6</v>
      </c>
      <c r="E8" s="219" t="s">
        <v>337</v>
      </c>
      <c r="F8" s="219"/>
      <c r="G8" s="219"/>
      <c r="H8" s="237">
        <f t="shared" si="0"/>
        <v>0</v>
      </c>
      <c r="I8" s="219"/>
      <c r="J8" s="219"/>
      <c r="K8" s="219">
        <f t="shared" si="1"/>
        <v>0</v>
      </c>
      <c r="L8" s="238" t="e">
        <f t="shared" si="2"/>
        <v>#DIV/0!</v>
      </c>
      <c r="M8" s="237"/>
      <c r="N8" s="219"/>
      <c r="O8" s="238" t="e">
        <f t="shared" si="3"/>
        <v>#DIV/0!</v>
      </c>
      <c r="P8" s="219"/>
      <c r="Q8" s="219">
        <f t="shared" si="4"/>
        <v>0</v>
      </c>
      <c r="R8" s="238" t="e">
        <f t="shared" si="5"/>
        <v>#DIV/0!</v>
      </c>
      <c r="S8" s="238" t="e">
        <f t="shared" si="6"/>
        <v>#DIV/0!</v>
      </c>
      <c r="T8" s="219" t="e">
        <f t="shared" si="7"/>
        <v>#DIV/0!</v>
      </c>
      <c r="U8" s="219" t="e">
        <f t="shared" si="8"/>
        <v>#DIV/0!</v>
      </c>
    </row>
    <row r="9" spans="4:21" x14ac:dyDescent="0.25">
      <c r="D9" s="219">
        <v>7</v>
      </c>
      <c r="E9" s="219" t="s">
        <v>338</v>
      </c>
      <c r="F9" s="219"/>
      <c r="G9" s="219"/>
      <c r="H9" s="237">
        <f t="shared" si="0"/>
        <v>0</v>
      </c>
      <c r="I9" s="219"/>
      <c r="J9" s="219"/>
      <c r="K9" s="219">
        <f t="shared" si="1"/>
        <v>0</v>
      </c>
      <c r="L9" s="238" t="e">
        <f t="shared" si="2"/>
        <v>#DIV/0!</v>
      </c>
      <c r="M9" s="237"/>
      <c r="N9" s="219"/>
      <c r="O9" s="238" t="e">
        <f t="shared" si="3"/>
        <v>#DIV/0!</v>
      </c>
      <c r="P9" s="219"/>
      <c r="Q9" s="219">
        <f t="shared" si="4"/>
        <v>0</v>
      </c>
      <c r="R9" s="238" t="e">
        <f t="shared" si="5"/>
        <v>#DIV/0!</v>
      </c>
      <c r="S9" s="238" t="e">
        <f t="shared" si="6"/>
        <v>#DIV/0!</v>
      </c>
      <c r="T9" s="219" t="e">
        <f t="shared" si="7"/>
        <v>#DIV/0!</v>
      </c>
      <c r="U9" s="219" t="e">
        <f t="shared" si="8"/>
        <v>#DIV/0!</v>
      </c>
    </row>
    <row r="10" spans="4:21" x14ac:dyDescent="0.25">
      <c r="D10" s="219">
        <v>8</v>
      </c>
      <c r="E10" s="219" t="s">
        <v>339</v>
      </c>
      <c r="F10" s="219"/>
      <c r="G10" s="219"/>
      <c r="H10" s="237">
        <f t="shared" si="0"/>
        <v>0</v>
      </c>
      <c r="I10" s="219"/>
      <c r="J10" s="219"/>
      <c r="K10" s="219">
        <f t="shared" si="1"/>
        <v>0</v>
      </c>
      <c r="L10" s="238" t="e">
        <f t="shared" si="2"/>
        <v>#DIV/0!</v>
      </c>
      <c r="M10" s="237"/>
      <c r="N10" s="219"/>
      <c r="O10" s="238" t="e">
        <f t="shared" si="3"/>
        <v>#DIV/0!</v>
      </c>
      <c r="P10" s="219"/>
      <c r="Q10" s="219">
        <f t="shared" si="4"/>
        <v>0</v>
      </c>
      <c r="R10" s="238" t="e">
        <f t="shared" si="5"/>
        <v>#DIV/0!</v>
      </c>
      <c r="S10" s="238" t="e">
        <f t="shared" si="6"/>
        <v>#DIV/0!</v>
      </c>
      <c r="T10" s="219" t="e">
        <f t="shared" si="7"/>
        <v>#DIV/0!</v>
      </c>
      <c r="U10" s="219" t="e">
        <f t="shared" si="8"/>
        <v>#DIV/0!</v>
      </c>
    </row>
    <row r="11" spans="4:21" x14ac:dyDescent="0.25">
      <c r="D11" s="219">
        <v>9</v>
      </c>
      <c r="E11" s="219" t="s">
        <v>340</v>
      </c>
      <c r="F11" s="219"/>
      <c r="G11" s="219"/>
      <c r="H11" s="237">
        <f t="shared" si="0"/>
        <v>0</v>
      </c>
      <c r="I11" s="219"/>
      <c r="J11" s="219"/>
      <c r="K11" s="219">
        <f t="shared" si="1"/>
        <v>0</v>
      </c>
      <c r="L11" s="238" t="e">
        <f t="shared" si="2"/>
        <v>#DIV/0!</v>
      </c>
      <c r="M11" s="237"/>
      <c r="N11" s="219"/>
      <c r="O11" s="238" t="e">
        <f t="shared" si="3"/>
        <v>#DIV/0!</v>
      </c>
      <c r="P11" s="219"/>
      <c r="Q11" s="219">
        <f t="shared" si="4"/>
        <v>0</v>
      </c>
      <c r="R11" s="238" t="e">
        <f t="shared" si="5"/>
        <v>#DIV/0!</v>
      </c>
      <c r="S11" s="238" t="e">
        <f t="shared" si="6"/>
        <v>#DIV/0!</v>
      </c>
      <c r="T11" s="219" t="e">
        <f t="shared" si="7"/>
        <v>#DIV/0!</v>
      </c>
      <c r="U11" s="219" t="e">
        <f t="shared" si="8"/>
        <v>#DIV/0!</v>
      </c>
    </row>
    <row r="12" spans="4:21" x14ac:dyDescent="0.25">
      <c r="D12" s="219">
        <v>10</v>
      </c>
      <c r="E12" s="219" t="s">
        <v>341</v>
      </c>
      <c r="F12" s="219"/>
      <c r="G12" s="219"/>
      <c r="H12" s="237">
        <f t="shared" si="0"/>
        <v>0</v>
      </c>
      <c r="I12" s="219"/>
      <c r="J12" s="219"/>
      <c r="K12" s="219">
        <f t="shared" si="1"/>
        <v>0</v>
      </c>
      <c r="L12" s="238" t="e">
        <f t="shared" si="2"/>
        <v>#DIV/0!</v>
      </c>
      <c r="M12" s="237"/>
      <c r="N12" s="219"/>
      <c r="O12" s="238" t="e">
        <f t="shared" si="3"/>
        <v>#DIV/0!</v>
      </c>
      <c r="P12" s="219"/>
      <c r="Q12" s="219">
        <f t="shared" si="4"/>
        <v>0</v>
      </c>
      <c r="R12" s="238" t="e">
        <f t="shared" si="5"/>
        <v>#DIV/0!</v>
      </c>
      <c r="S12" s="238" t="e">
        <f t="shared" si="6"/>
        <v>#DIV/0!</v>
      </c>
      <c r="T12" s="219" t="e">
        <f t="shared" si="7"/>
        <v>#DIV/0!</v>
      </c>
      <c r="U12" s="219" t="e">
        <f t="shared" si="8"/>
        <v>#DIV/0!</v>
      </c>
    </row>
    <row r="13" spans="4:21" x14ac:dyDescent="0.25">
      <c r="D13" s="219">
        <v>11</v>
      </c>
      <c r="E13" s="219" t="s">
        <v>342</v>
      </c>
      <c r="F13" s="219"/>
      <c r="G13" s="219"/>
      <c r="H13" s="237">
        <f t="shared" si="0"/>
        <v>0</v>
      </c>
      <c r="I13" s="219"/>
      <c r="J13" s="219"/>
      <c r="K13" s="219">
        <f t="shared" si="1"/>
        <v>0</v>
      </c>
      <c r="L13" s="238" t="e">
        <f t="shared" si="2"/>
        <v>#DIV/0!</v>
      </c>
      <c r="M13" s="237"/>
      <c r="N13" s="219"/>
      <c r="O13" s="238" t="e">
        <f t="shared" si="3"/>
        <v>#DIV/0!</v>
      </c>
      <c r="P13" s="219"/>
      <c r="Q13" s="219">
        <f t="shared" si="4"/>
        <v>0</v>
      </c>
      <c r="R13" s="238" t="e">
        <f t="shared" si="5"/>
        <v>#DIV/0!</v>
      </c>
      <c r="S13" s="238" t="e">
        <f t="shared" si="6"/>
        <v>#DIV/0!</v>
      </c>
      <c r="T13" s="219" t="e">
        <f t="shared" si="7"/>
        <v>#DIV/0!</v>
      </c>
      <c r="U13" s="219" t="e">
        <f t="shared" si="8"/>
        <v>#DIV/0!</v>
      </c>
    </row>
    <row r="14" spans="4:21" x14ac:dyDescent="0.25">
      <c r="D14" s="219">
        <v>12</v>
      </c>
      <c r="E14" s="219" t="s">
        <v>343</v>
      </c>
      <c r="F14" s="219"/>
      <c r="G14" s="219"/>
      <c r="H14" s="237">
        <f t="shared" si="0"/>
        <v>0</v>
      </c>
      <c r="I14" s="219"/>
      <c r="J14" s="219"/>
      <c r="K14" s="219">
        <f t="shared" si="1"/>
        <v>0</v>
      </c>
      <c r="L14" s="238" t="e">
        <f t="shared" si="2"/>
        <v>#DIV/0!</v>
      </c>
      <c r="M14" s="237"/>
      <c r="N14" s="219"/>
      <c r="O14" s="238" t="e">
        <f t="shared" si="3"/>
        <v>#DIV/0!</v>
      </c>
      <c r="P14" s="219"/>
      <c r="Q14" s="219">
        <f t="shared" si="4"/>
        <v>0</v>
      </c>
      <c r="R14" s="238" t="e">
        <f t="shared" si="5"/>
        <v>#DIV/0!</v>
      </c>
      <c r="S14" s="238" t="e">
        <f t="shared" si="6"/>
        <v>#DIV/0!</v>
      </c>
      <c r="T14" s="219" t="e">
        <f t="shared" si="7"/>
        <v>#DIV/0!</v>
      </c>
      <c r="U14" s="219" t="e">
        <f t="shared" si="8"/>
        <v>#DIV/0!</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18"/>
  <sheetViews>
    <sheetView workbookViewId="0">
      <selection activeCell="S9" sqref="S9"/>
    </sheetView>
  </sheetViews>
  <sheetFormatPr defaultColWidth="9.140625" defaultRowHeight="15" x14ac:dyDescent="0.25"/>
  <cols>
    <col min="1" max="1" width="9.140625" style="205"/>
    <col min="2" max="2" width="4.7109375" style="205" customWidth="1"/>
    <col min="3" max="3" width="10.85546875" style="205" bestFit="1" customWidth="1"/>
    <col min="4" max="4" width="10.85546875" style="191" customWidth="1"/>
    <col min="5" max="5" width="10.85546875" style="214" customWidth="1"/>
    <col min="6" max="6" width="2" style="191" customWidth="1"/>
    <col min="7" max="7" width="10.42578125" style="191" customWidth="1"/>
    <col min="8" max="8" width="9.7109375" style="191" customWidth="1"/>
    <col min="9" max="9" width="11" style="191" customWidth="1"/>
    <col min="10" max="10" width="9.140625" style="208"/>
    <col min="11" max="11" width="2" style="191" customWidth="1"/>
    <col min="12" max="12" width="13.140625" style="191" bestFit="1" customWidth="1"/>
    <col min="13" max="13" width="8.7109375" style="191" bestFit="1" customWidth="1"/>
    <col min="14" max="14" width="8.7109375" style="191" customWidth="1"/>
    <col min="15" max="16" width="9.140625" style="191"/>
    <col min="17" max="16384" width="9.140625" style="205"/>
  </cols>
  <sheetData>
    <row r="2" spans="2:16" x14ac:dyDescent="0.25">
      <c r="B2" s="233" t="s">
        <v>433</v>
      </c>
    </row>
    <row r="3" spans="2:16" s="191" customFormat="1" x14ac:dyDescent="0.25">
      <c r="B3" s="718" t="s">
        <v>278</v>
      </c>
      <c r="C3" s="718" t="s">
        <v>331</v>
      </c>
      <c r="D3" s="718" t="s">
        <v>437</v>
      </c>
      <c r="E3" s="739" t="s">
        <v>434</v>
      </c>
      <c r="G3" s="718" t="s">
        <v>435</v>
      </c>
      <c r="H3" s="718"/>
      <c r="I3" s="718" t="s">
        <v>440</v>
      </c>
      <c r="J3" s="740" t="s">
        <v>346</v>
      </c>
      <c r="L3" s="718" t="s">
        <v>436</v>
      </c>
      <c r="M3" s="718"/>
      <c r="N3" s="718"/>
      <c r="O3" s="718"/>
      <c r="P3" s="718"/>
    </row>
    <row r="4" spans="2:16" s="191" customFormat="1" x14ac:dyDescent="0.25">
      <c r="B4" s="718"/>
      <c r="C4" s="718"/>
      <c r="D4" s="718"/>
      <c r="E4" s="739"/>
      <c r="G4" s="191" t="s">
        <v>438</v>
      </c>
      <c r="H4" s="191" t="s">
        <v>439</v>
      </c>
      <c r="I4" s="718"/>
      <c r="J4" s="740"/>
      <c r="L4" s="191" t="s">
        <v>442</v>
      </c>
      <c r="M4" s="191" t="s">
        <v>443</v>
      </c>
      <c r="N4" s="191" t="s">
        <v>445</v>
      </c>
      <c r="O4" s="191" t="s">
        <v>444</v>
      </c>
      <c r="P4" s="191" t="s">
        <v>346</v>
      </c>
    </row>
    <row r="5" spans="2:16" x14ac:dyDescent="0.25">
      <c r="B5" s="205">
        <v>1</v>
      </c>
      <c r="C5" s="205" t="s">
        <v>332</v>
      </c>
      <c r="D5" s="191">
        <v>21</v>
      </c>
      <c r="E5" s="214">
        <v>27</v>
      </c>
      <c r="G5" s="191">
        <v>31</v>
      </c>
      <c r="H5" s="191">
        <v>0</v>
      </c>
      <c r="I5" s="191">
        <f>(D5*E5)-(SUM(L5:O5))</f>
        <v>560</v>
      </c>
      <c r="J5" s="349">
        <f>I5/(E5*D5)</f>
        <v>0.98765432098765427</v>
      </c>
      <c r="L5" s="191">
        <v>0</v>
      </c>
      <c r="M5" s="191">
        <v>4</v>
      </c>
      <c r="N5" s="191">
        <v>0</v>
      </c>
      <c r="O5" s="191">
        <v>3</v>
      </c>
      <c r="P5" s="510">
        <f>1-J5</f>
        <v>1.2345679012345734E-2</v>
      </c>
    </row>
    <row r="6" spans="2:16" x14ac:dyDescent="0.25">
      <c r="B6" s="205">
        <v>2</v>
      </c>
      <c r="C6" s="205" t="s">
        <v>333</v>
      </c>
      <c r="D6" s="191">
        <v>17</v>
      </c>
      <c r="E6" s="214">
        <v>26</v>
      </c>
      <c r="G6" s="191">
        <v>15</v>
      </c>
      <c r="H6" s="191">
        <v>2</v>
      </c>
      <c r="I6" s="191">
        <f t="shared" ref="I6:I16" si="0">(D6*E6)-(SUM(L6:O6))</f>
        <v>429</v>
      </c>
      <c r="J6" s="349">
        <f t="shared" ref="J6:J16" si="1">I6/(E6*D6)</f>
        <v>0.97058823529411764</v>
      </c>
      <c r="L6" s="191">
        <v>0</v>
      </c>
      <c r="M6" s="191">
        <v>13</v>
      </c>
      <c r="N6" s="191">
        <v>0</v>
      </c>
      <c r="O6" s="191">
        <v>0</v>
      </c>
      <c r="P6" s="510">
        <f t="shared" ref="P6:P16" si="2">1-J6</f>
        <v>2.9411764705882359E-2</v>
      </c>
    </row>
    <row r="7" spans="2:16" x14ac:dyDescent="0.25">
      <c r="B7" s="205">
        <v>3</v>
      </c>
      <c r="C7" s="205" t="s">
        <v>334</v>
      </c>
      <c r="I7" s="191">
        <f t="shared" si="0"/>
        <v>0</v>
      </c>
      <c r="J7" s="208" t="e">
        <f t="shared" si="1"/>
        <v>#DIV/0!</v>
      </c>
      <c r="P7" s="239" t="e">
        <f t="shared" si="2"/>
        <v>#DIV/0!</v>
      </c>
    </row>
    <row r="8" spans="2:16" x14ac:dyDescent="0.25">
      <c r="B8" s="205">
        <v>4</v>
      </c>
      <c r="C8" s="205" t="s">
        <v>335</v>
      </c>
      <c r="I8" s="191">
        <f t="shared" si="0"/>
        <v>0</v>
      </c>
      <c r="J8" s="208" t="e">
        <f t="shared" si="1"/>
        <v>#DIV/0!</v>
      </c>
      <c r="P8" s="239" t="e">
        <f t="shared" si="2"/>
        <v>#DIV/0!</v>
      </c>
    </row>
    <row r="9" spans="2:16" x14ac:dyDescent="0.25">
      <c r="B9" s="205">
        <v>5</v>
      </c>
      <c r="C9" s="205" t="s">
        <v>336</v>
      </c>
      <c r="I9" s="191">
        <f t="shared" si="0"/>
        <v>0</v>
      </c>
      <c r="J9" s="208" t="e">
        <f t="shared" si="1"/>
        <v>#DIV/0!</v>
      </c>
      <c r="P9" s="239" t="e">
        <f t="shared" si="2"/>
        <v>#DIV/0!</v>
      </c>
    </row>
    <row r="10" spans="2:16" x14ac:dyDescent="0.25">
      <c r="B10" s="205">
        <v>6</v>
      </c>
      <c r="C10" s="205" t="s">
        <v>337</v>
      </c>
      <c r="I10" s="191">
        <f t="shared" si="0"/>
        <v>0</v>
      </c>
      <c r="J10" s="208" t="e">
        <f t="shared" si="1"/>
        <v>#DIV/0!</v>
      </c>
      <c r="P10" s="239" t="e">
        <f t="shared" si="2"/>
        <v>#DIV/0!</v>
      </c>
    </row>
    <row r="11" spans="2:16" x14ac:dyDescent="0.25">
      <c r="B11" s="205">
        <v>7</v>
      </c>
      <c r="C11" s="205" t="s">
        <v>338</v>
      </c>
      <c r="I11" s="191">
        <f t="shared" si="0"/>
        <v>0</v>
      </c>
      <c r="J11" s="208" t="e">
        <f t="shared" si="1"/>
        <v>#DIV/0!</v>
      </c>
      <c r="P11" s="239" t="e">
        <f t="shared" si="2"/>
        <v>#DIV/0!</v>
      </c>
    </row>
    <row r="12" spans="2:16" x14ac:dyDescent="0.25">
      <c r="B12" s="205">
        <v>8</v>
      </c>
      <c r="C12" s="205" t="s">
        <v>339</v>
      </c>
      <c r="I12" s="191">
        <f t="shared" si="0"/>
        <v>0</v>
      </c>
      <c r="J12" s="208" t="e">
        <f t="shared" si="1"/>
        <v>#DIV/0!</v>
      </c>
      <c r="P12" s="239" t="e">
        <f t="shared" si="2"/>
        <v>#DIV/0!</v>
      </c>
    </row>
    <row r="13" spans="2:16" x14ac:dyDescent="0.25">
      <c r="B13" s="205">
        <v>9</v>
      </c>
      <c r="C13" s="205" t="s">
        <v>340</v>
      </c>
      <c r="I13" s="191">
        <f t="shared" si="0"/>
        <v>0</v>
      </c>
      <c r="J13" s="208" t="e">
        <f t="shared" si="1"/>
        <v>#DIV/0!</v>
      </c>
      <c r="P13" s="239" t="e">
        <f t="shared" si="2"/>
        <v>#DIV/0!</v>
      </c>
    </row>
    <row r="14" spans="2:16" x14ac:dyDescent="0.25">
      <c r="B14" s="205">
        <v>10</v>
      </c>
      <c r="C14" s="205" t="s">
        <v>341</v>
      </c>
      <c r="I14" s="191">
        <f t="shared" si="0"/>
        <v>0</v>
      </c>
      <c r="J14" s="208" t="e">
        <f t="shared" si="1"/>
        <v>#DIV/0!</v>
      </c>
      <c r="P14" s="239" t="e">
        <f t="shared" si="2"/>
        <v>#DIV/0!</v>
      </c>
    </row>
    <row r="15" spans="2:16" x14ac:dyDescent="0.25">
      <c r="B15" s="205">
        <v>11</v>
      </c>
      <c r="C15" s="205" t="s">
        <v>342</v>
      </c>
      <c r="I15" s="191">
        <f t="shared" si="0"/>
        <v>0</v>
      </c>
      <c r="J15" s="208" t="e">
        <f t="shared" si="1"/>
        <v>#DIV/0!</v>
      </c>
      <c r="P15" s="239" t="e">
        <f t="shared" si="2"/>
        <v>#DIV/0!</v>
      </c>
    </row>
    <row r="16" spans="2:16" x14ac:dyDescent="0.25">
      <c r="B16" s="205">
        <v>12</v>
      </c>
      <c r="C16" s="205" t="s">
        <v>343</v>
      </c>
      <c r="I16" s="191">
        <f t="shared" si="0"/>
        <v>0</v>
      </c>
      <c r="J16" s="208" t="e">
        <f t="shared" si="1"/>
        <v>#DIV/0!</v>
      </c>
      <c r="P16" s="239" t="e">
        <f t="shared" si="2"/>
        <v>#DIV/0!</v>
      </c>
    </row>
    <row r="18" spans="3:3" x14ac:dyDescent="0.25">
      <c r="C18" s="205" t="s">
        <v>441</v>
      </c>
    </row>
  </sheetData>
  <mergeCells count="8">
    <mergeCell ref="B3:B4"/>
    <mergeCell ref="D3:D4"/>
    <mergeCell ref="L3:P3"/>
    <mergeCell ref="E3:E4"/>
    <mergeCell ref="C3:C4"/>
    <mergeCell ref="G3:H3"/>
    <mergeCell ref="I3:I4"/>
    <mergeCell ref="J3:J4"/>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17"/>
  <sheetViews>
    <sheetView topLeftCell="A8" workbookViewId="0">
      <selection activeCell="H11" sqref="H11"/>
    </sheetView>
  </sheetViews>
  <sheetFormatPr defaultColWidth="9.140625" defaultRowHeight="15" x14ac:dyDescent="0.25"/>
  <cols>
    <col min="1" max="1" width="9.140625" style="205"/>
    <col min="2" max="2" width="4.85546875" style="205" customWidth="1"/>
    <col min="3" max="3" width="11.28515625" style="205" customWidth="1"/>
    <col min="4" max="4" width="34.7109375" style="205" bestFit="1" customWidth="1"/>
    <col min="5" max="5" width="28.42578125" style="243" customWidth="1"/>
    <col min="6" max="6" width="51.28515625" style="213" customWidth="1"/>
    <col min="7" max="16384" width="9.140625" style="205"/>
  </cols>
  <sheetData>
    <row r="2" spans="2:6" x14ac:dyDescent="0.25">
      <c r="B2" s="205" t="s">
        <v>446</v>
      </c>
    </row>
    <row r="3" spans="2:6" x14ac:dyDescent="0.25">
      <c r="B3" s="215" t="s">
        <v>278</v>
      </c>
      <c r="C3" s="215" t="s">
        <v>331</v>
      </c>
      <c r="D3" s="215" t="s">
        <v>447</v>
      </c>
      <c r="E3" s="244" t="s">
        <v>449</v>
      </c>
      <c r="F3" s="220" t="s">
        <v>448</v>
      </c>
    </row>
    <row r="4" spans="2:6" x14ac:dyDescent="0.25">
      <c r="B4" s="737">
        <v>1</v>
      </c>
      <c r="C4" s="737" t="s">
        <v>332</v>
      </c>
      <c r="D4" s="747" t="s">
        <v>695</v>
      </c>
      <c r="E4" s="244">
        <v>45297</v>
      </c>
      <c r="F4" s="220" t="s">
        <v>697</v>
      </c>
    </row>
    <row r="5" spans="2:6" ht="30" x14ac:dyDescent="0.25">
      <c r="B5" s="750"/>
      <c r="C5" s="750"/>
      <c r="D5" s="748"/>
      <c r="E5" s="244">
        <v>45308</v>
      </c>
      <c r="F5" s="220" t="s">
        <v>698</v>
      </c>
    </row>
    <row r="6" spans="2:6" x14ac:dyDescent="0.25">
      <c r="B6" s="750"/>
      <c r="C6" s="750"/>
      <c r="D6" s="749"/>
      <c r="E6" s="244">
        <v>45314</v>
      </c>
      <c r="F6" s="220" t="s">
        <v>699</v>
      </c>
    </row>
    <row r="7" spans="2:6" ht="195" x14ac:dyDescent="0.25">
      <c r="B7" s="750"/>
      <c r="C7" s="750"/>
      <c r="D7" s="336" t="s">
        <v>738</v>
      </c>
      <c r="E7" s="244">
        <v>45293</v>
      </c>
      <c r="F7" s="220" t="s">
        <v>740</v>
      </c>
    </row>
    <row r="8" spans="2:6" ht="120" x14ac:dyDescent="0.25">
      <c r="B8" s="738"/>
      <c r="C8" s="738"/>
      <c r="D8" s="337" t="s">
        <v>739</v>
      </c>
      <c r="E8" s="317">
        <v>45293</v>
      </c>
      <c r="F8" s="225" t="s">
        <v>733</v>
      </c>
    </row>
    <row r="9" spans="2:6" x14ac:dyDescent="0.25">
      <c r="B9" s="737">
        <v>2</v>
      </c>
      <c r="C9" s="737" t="s">
        <v>737</v>
      </c>
      <c r="D9" s="751" t="s">
        <v>741</v>
      </c>
      <c r="E9" s="741"/>
      <c r="F9" s="744" t="s">
        <v>1588</v>
      </c>
    </row>
    <row r="10" spans="2:6" x14ac:dyDescent="0.25">
      <c r="B10" s="750"/>
      <c r="C10" s="750"/>
      <c r="D10" s="752"/>
      <c r="E10" s="742"/>
      <c r="F10" s="745"/>
    </row>
    <row r="11" spans="2:6" x14ac:dyDescent="0.25">
      <c r="B11" s="750"/>
      <c r="C11" s="750"/>
      <c r="D11" s="753"/>
      <c r="E11" s="743"/>
      <c r="F11" s="746"/>
    </row>
    <row r="12" spans="2:6" ht="120" x14ac:dyDescent="0.25">
      <c r="B12" s="738"/>
      <c r="C12" s="738"/>
      <c r="D12" s="225" t="s">
        <v>752</v>
      </c>
      <c r="E12" s="317"/>
      <c r="F12" s="225" t="s">
        <v>751</v>
      </c>
    </row>
    <row r="13" spans="2:6" x14ac:dyDescent="0.25">
      <c r="B13" s="215"/>
      <c r="C13" s="215"/>
      <c r="D13" s="215"/>
      <c r="E13" s="244"/>
      <c r="F13" s="220"/>
    </row>
    <row r="14" spans="2:6" x14ac:dyDescent="0.25">
      <c r="B14" s="215"/>
      <c r="C14" s="215"/>
      <c r="D14" s="215"/>
      <c r="E14" s="244"/>
      <c r="F14" s="220"/>
    </row>
    <row r="15" spans="2:6" x14ac:dyDescent="0.25">
      <c r="B15" s="215"/>
      <c r="C15" s="215"/>
      <c r="D15" s="215"/>
      <c r="E15" s="244"/>
      <c r="F15" s="220"/>
    </row>
    <row r="16" spans="2:6" x14ac:dyDescent="0.25">
      <c r="B16" s="215"/>
      <c r="C16" s="215"/>
      <c r="D16" s="215"/>
      <c r="E16" s="244"/>
      <c r="F16" s="220"/>
    </row>
    <row r="17" spans="2:6" x14ac:dyDescent="0.25">
      <c r="B17" s="215"/>
      <c r="C17" s="215"/>
      <c r="D17" s="215"/>
      <c r="E17" s="244"/>
      <c r="F17" s="220"/>
    </row>
  </sheetData>
  <mergeCells count="8">
    <mergeCell ref="E9:E11"/>
    <mergeCell ref="F9:F11"/>
    <mergeCell ref="D4:D6"/>
    <mergeCell ref="C4:C8"/>
    <mergeCell ref="B4:B8"/>
    <mergeCell ref="B9:B12"/>
    <mergeCell ref="C9:C12"/>
    <mergeCell ref="D9:D11"/>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9"/>
  <sheetViews>
    <sheetView workbookViewId="0">
      <selection activeCell="D7" sqref="D7"/>
    </sheetView>
  </sheetViews>
  <sheetFormatPr defaultRowHeight="15" x14ac:dyDescent="0.25"/>
  <cols>
    <col min="1" max="1" width="9.140625" style="205"/>
    <col min="2" max="2" width="4.85546875" style="205" customWidth="1"/>
    <col min="3" max="3" width="11.28515625" style="205" customWidth="1"/>
    <col min="4" max="4" width="14.5703125" style="205" customWidth="1"/>
    <col min="5" max="5" width="42.85546875" style="205" bestFit="1" customWidth="1"/>
    <col min="6" max="16384" width="9.140625" style="205"/>
  </cols>
  <sheetData>
    <row r="2" spans="2:5" x14ac:dyDescent="0.25">
      <c r="B2" s="205" t="s">
        <v>452</v>
      </c>
    </row>
    <row r="3" spans="2:5" x14ac:dyDescent="0.25">
      <c r="B3" s="215" t="s">
        <v>278</v>
      </c>
      <c r="C3" s="215" t="s">
        <v>331</v>
      </c>
      <c r="D3" s="215" t="s">
        <v>453</v>
      </c>
      <c r="E3" s="215" t="s">
        <v>454</v>
      </c>
    </row>
    <row r="4" spans="2:5" ht="45" x14ac:dyDescent="0.25">
      <c r="B4" s="215">
        <v>1</v>
      </c>
      <c r="C4" s="215" t="s">
        <v>332</v>
      </c>
      <c r="D4" s="215" t="s">
        <v>213</v>
      </c>
      <c r="E4" s="220" t="s">
        <v>455</v>
      </c>
    </row>
    <row r="5" spans="2:5" ht="45" x14ac:dyDescent="0.25">
      <c r="B5" s="215">
        <v>2</v>
      </c>
      <c r="C5" s="215" t="s">
        <v>333</v>
      </c>
      <c r="D5" s="215" t="s">
        <v>213</v>
      </c>
      <c r="E5" s="220" t="s">
        <v>455</v>
      </c>
    </row>
    <row r="6" spans="2:5" x14ac:dyDescent="0.25">
      <c r="B6" s="215"/>
      <c r="C6" s="215"/>
      <c r="D6" s="215"/>
      <c r="E6" s="215"/>
    </row>
    <row r="7" spans="2:5" x14ac:dyDescent="0.25">
      <c r="B7" s="215"/>
      <c r="C7" s="215"/>
      <c r="D7" s="215"/>
      <c r="E7" s="215"/>
    </row>
    <row r="8" spans="2:5" x14ac:dyDescent="0.25">
      <c r="B8" s="215"/>
      <c r="C8" s="215"/>
      <c r="D8" s="215"/>
      <c r="E8" s="215"/>
    </row>
    <row r="9" spans="2:5" x14ac:dyDescent="0.25">
      <c r="B9" s="215"/>
      <c r="C9" s="215"/>
      <c r="D9" s="215"/>
      <c r="E9" s="215"/>
    </row>
    <row r="10" spans="2:5" x14ac:dyDescent="0.25">
      <c r="B10" s="215"/>
      <c r="C10" s="215"/>
      <c r="D10" s="215"/>
      <c r="E10" s="215"/>
    </row>
    <row r="11" spans="2:5" x14ac:dyDescent="0.25">
      <c r="B11" s="215"/>
      <c r="C11" s="215"/>
      <c r="D11" s="215"/>
      <c r="E11" s="215"/>
    </row>
    <row r="12" spans="2:5" x14ac:dyDescent="0.25">
      <c r="B12" s="215"/>
      <c r="C12" s="215"/>
      <c r="D12" s="215"/>
      <c r="E12" s="215"/>
    </row>
    <row r="13" spans="2:5" x14ac:dyDescent="0.25">
      <c r="B13" s="215"/>
      <c r="C13" s="215"/>
      <c r="D13" s="215"/>
      <c r="E13" s="215"/>
    </row>
    <row r="14" spans="2:5" x14ac:dyDescent="0.25">
      <c r="B14" s="215"/>
      <c r="C14" s="215"/>
      <c r="D14" s="215"/>
      <c r="E14" s="215"/>
    </row>
    <row r="15" spans="2:5" x14ac:dyDescent="0.25">
      <c r="B15" s="215"/>
      <c r="C15" s="215"/>
      <c r="D15" s="215"/>
      <c r="E15" s="215"/>
    </row>
    <row r="16" spans="2:5" x14ac:dyDescent="0.25">
      <c r="B16" s="215"/>
      <c r="C16" s="215"/>
      <c r="D16" s="215"/>
      <c r="E16" s="215"/>
    </row>
    <row r="17" spans="2:5" x14ac:dyDescent="0.25">
      <c r="B17" s="215"/>
      <c r="C17" s="215"/>
      <c r="D17" s="215"/>
      <c r="E17" s="215"/>
    </row>
    <row r="18" spans="2:5" x14ac:dyDescent="0.25">
      <c r="B18" s="215"/>
      <c r="C18" s="215"/>
      <c r="D18" s="215"/>
      <c r="E18" s="215"/>
    </row>
    <row r="19" spans="2:5" x14ac:dyDescent="0.25">
      <c r="B19" s="215"/>
      <c r="C19" s="215"/>
      <c r="D19" s="215"/>
      <c r="E19" s="21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32"/>
  <sheetViews>
    <sheetView zoomScale="110" zoomScaleNormal="110" workbookViewId="0">
      <pane xSplit="2" ySplit="4" topLeftCell="C26" activePane="bottomRight" state="frozen"/>
      <selection activeCell="B1" sqref="B1:H2"/>
      <selection pane="topRight" activeCell="B1" sqref="B1:H2"/>
      <selection pane="bottomLeft" activeCell="B1" sqref="B1:H2"/>
      <selection pane="bottomRight" activeCell="B1" sqref="B1:H2"/>
    </sheetView>
  </sheetViews>
  <sheetFormatPr defaultRowHeight="15" x14ac:dyDescent="0.25"/>
  <cols>
    <col min="1" max="1" width="14.7109375" customWidth="1"/>
    <col min="2" max="2" width="15.7109375" style="8" customWidth="1"/>
    <col min="3" max="3" width="41.7109375" customWidth="1"/>
    <col min="4" max="4" width="15.7109375" customWidth="1"/>
    <col min="5" max="5" width="71.85546875" customWidth="1"/>
    <col min="6" max="6" width="19.7109375" customWidth="1"/>
    <col min="7" max="7" width="54.28515625" customWidth="1"/>
  </cols>
  <sheetData>
    <row r="1" spans="1:7" ht="25.5" customHeight="1" thickTop="1" x14ac:dyDescent="0.25">
      <c r="A1" s="671" t="s">
        <v>0</v>
      </c>
      <c r="B1" s="673" t="s">
        <v>86</v>
      </c>
      <c r="C1" s="674"/>
      <c r="D1" s="674"/>
      <c r="E1" s="674"/>
      <c r="F1" s="641"/>
    </row>
    <row r="2" spans="1:7" ht="25.5" customHeight="1" thickBot="1" x14ac:dyDescent="0.3">
      <c r="A2" s="672"/>
      <c r="B2" s="675"/>
      <c r="C2" s="676"/>
      <c r="D2" s="676"/>
      <c r="E2" s="676"/>
      <c r="F2" s="642"/>
    </row>
    <row r="3" spans="1:7" ht="16.5" thickTop="1" thickBot="1" x14ac:dyDescent="0.3">
      <c r="A3" s="1"/>
      <c r="B3" s="2"/>
      <c r="C3" s="1"/>
      <c r="D3" s="1"/>
      <c r="E3" s="2"/>
      <c r="F3" s="1"/>
    </row>
    <row r="4" spans="1:7" ht="15.75" customHeight="1" thickTop="1" x14ac:dyDescent="0.25">
      <c r="A4" s="3" t="s">
        <v>1</v>
      </c>
      <c r="B4" s="4" t="s">
        <v>2</v>
      </c>
      <c r="C4" s="6" t="s">
        <v>3</v>
      </c>
      <c r="D4" s="5" t="s">
        <v>4</v>
      </c>
      <c r="E4" s="5" t="s">
        <v>5</v>
      </c>
      <c r="F4" s="7" t="s">
        <v>6</v>
      </c>
    </row>
    <row r="5" spans="1:7" ht="27.6" customHeight="1" x14ac:dyDescent="0.25">
      <c r="A5" s="644" t="s">
        <v>7</v>
      </c>
      <c r="B5" s="677" t="s">
        <v>8</v>
      </c>
      <c r="C5" s="9" t="s">
        <v>87</v>
      </c>
      <c r="D5" s="10" t="s">
        <v>88</v>
      </c>
      <c r="E5" s="678" t="s">
        <v>89</v>
      </c>
      <c r="F5" s="11" t="s">
        <v>90</v>
      </c>
      <c r="G5" t="s">
        <v>91</v>
      </c>
    </row>
    <row r="6" spans="1:7" ht="33" customHeight="1" x14ac:dyDescent="0.25">
      <c r="A6" s="644"/>
      <c r="B6" s="677"/>
      <c r="C6" s="9" t="s">
        <v>92</v>
      </c>
      <c r="D6" s="12" t="s">
        <v>93</v>
      </c>
      <c r="E6" s="648"/>
      <c r="F6" s="11" t="s">
        <v>12</v>
      </c>
    </row>
    <row r="7" spans="1:7" ht="30" x14ac:dyDescent="0.25">
      <c r="A7" s="644"/>
      <c r="B7" s="13" t="s">
        <v>14</v>
      </c>
      <c r="C7" s="9" t="s">
        <v>94</v>
      </c>
      <c r="D7" s="14" t="s">
        <v>95</v>
      </c>
      <c r="E7" s="15" t="s">
        <v>96</v>
      </c>
      <c r="F7" s="16" t="s">
        <v>12</v>
      </c>
    </row>
    <row r="8" spans="1:7" ht="30" customHeight="1" x14ac:dyDescent="0.25">
      <c r="A8" s="614" t="s">
        <v>16</v>
      </c>
      <c r="B8" s="661" t="s">
        <v>17</v>
      </c>
      <c r="C8" s="17" t="s">
        <v>97</v>
      </c>
      <c r="D8" s="18" t="s">
        <v>98</v>
      </c>
      <c r="E8" s="664" t="s">
        <v>99</v>
      </c>
      <c r="F8" s="624" t="s">
        <v>100</v>
      </c>
    </row>
    <row r="9" spans="1:7" x14ac:dyDescent="0.25">
      <c r="A9" s="615"/>
      <c r="B9" s="662"/>
      <c r="C9" s="19" t="s">
        <v>101</v>
      </c>
      <c r="D9" s="18" t="s">
        <v>21</v>
      </c>
      <c r="E9" s="618"/>
      <c r="F9" s="626"/>
    </row>
    <row r="10" spans="1:7" x14ac:dyDescent="0.25">
      <c r="A10" s="615"/>
      <c r="B10" s="663"/>
      <c r="C10" s="17" t="s">
        <v>18</v>
      </c>
      <c r="D10" s="18" t="s">
        <v>21</v>
      </c>
      <c r="E10" s="20" t="s">
        <v>102</v>
      </c>
      <c r="F10" s="21" t="s">
        <v>12</v>
      </c>
    </row>
    <row r="11" spans="1:7" ht="30" x14ac:dyDescent="0.25">
      <c r="A11" s="660"/>
      <c r="B11" s="22" t="s">
        <v>22</v>
      </c>
      <c r="C11" s="19" t="s">
        <v>23</v>
      </c>
      <c r="D11" s="23" t="s">
        <v>103</v>
      </c>
      <c r="E11" s="24" t="s">
        <v>104</v>
      </c>
      <c r="F11" s="21" t="s">
        <v>26</v>
      </c>
    </row>
    <row r="12" spans="1:7" ht="45" x14ac:dyDescent="0.25">
      <c r="A12" s="665" t="s">
        <v>27</v>
      </c>
      <c r="B12" s="25" t="s">
        <v>28</v>
      </c>
      <c r="C12" s="26" t="s">
        <v>29</v>
      </c>
      <c r="D12" s="27">
        <v>2E-3</v>
      </c>
      <c r="E12" s="28" t="s">
        <v>105</v>
      </c>
      <c r="F12" s="29" t="s">
        <v>31</v>
      </c>
      <c r="G12" t="s">
        <v>106</v>
      </c>
    </row>
    <row r="13" spans="1:7" ht="60" x14ac:dyDescent="0.25">
      <c r="A13" s="665"/>
      <c r="B13" s="666" t="s">
        <v>32</v>
      </c>
      <c r="C13" s="30" t="s">
        <v>33</v>
      </c>
      <c r="D13" s="31" t="s">
        <v>107</v>
      </c>
      <c r="E13" s="32" t="s">
        <v>108</v>
      </c>
      <c r="F13" s="33" t="s">
        <v>36</v>
      </c>
      <c r="G13" t="s">
        <v>109</v>
      </c>
    </row>
    <row r="14" spans="1:7" ht="45" x14ac:dyDescent="0.25">
      <c r="A14" s="665"/>
      <c r="B14" s="667"/>
      <c r="C14" s="30" t="s">
        <v>37</v>
      </c>
      <c r="D14" s="34">
        <v>0.85</v>
      </c>
      <c r="E14" s="32" t="s">
        <v>110</v>
      </c>
      <c r="F14" s="29" t="s">
        <v>38</v>
      </c>
    </row>
    <row r="15" spans="1:7" ht="30" x14ac:dyDescent="0.25">
      <c r="A15" s="665"/>
      <c r="B15" s="668"/>
      <c r="C15" s="30" t="s">
        <v>39</v>
      </c>
      <c r="D15" s="34">
        <v>0.98</v>
      </c>
      <c r="E15" s="32" t="s">
        <v>40</v>
      </c>
      <c r="F15" s="29" t="s">
        <v>12</v>
      </c>
    </row>
    <row r="16" spans="1:7" x14ac:dyDescent="0.25">
      <c r="A16" s="665"/>
      <c r="B16" s="666" t="s">
        <v>41</v>
      </c>
      <c r="C16" s="30" t="s">
        <v>43</v>
      </c>
      <c r="D16" s="35" t="s">
        <v>44</v>
      </c>
      <c r="E16" s="669" t="s">
        <v>42</v>
      </c>
      <c r="F16" s="607" t="s">
        <v>12</v>
      </c>
      <c r="G16" t="s">
        <v>111</v>
      </c>
    </row>
    <row r="17" spans="1:7" ht="30" x14ac:dyDescent="0.25">
      <c r="A17" s="665"/>
      <c r="B17" s="667"/>
      <c r="C17" s="30" t="s">
        <v>45</v>
      </c>
      <c r="D17" s="36" t="s">
        <v>46</v>
      </c>
      <c r="E17" s="670"/>
      <c r="F17" s="608"/>
      <c r="G17" t="s">
        <v>111</v>
      </c>
    </row>
    <row r="18" spans="1:7" ht="30" x14ac:dyDescent="0.25">
      <c r="A18" s="665"/>
      <c r="B18" s="667"/>
      <c r="C18" s="30" t="s">
        <v>47</v>
      </c>
      <c r="D18" s="36" t="s">
        <v>48</v>
      </c>
      <c r="E18" s="670"/>
      <c r="F18" s="608"/>
      <c r="G18" t="s">
        <v>111</v>
      </c>
    </row>
    <row r="19" spans="1:7" ht="30" x14ac:dyDescent="0.25">
      <c r="A19" s="665"/>
      <c r="B19" s="667"/>
      <c r="C19" s="30" t="s">
        <v>49</v>
      </c>
      <c r="D19" s="36" t="s">
        <v>50</v>
      </c>
      <c r="E19" s="670"/>
      <c r="F19" s="608"/>
      <c r="G19" t="s">
        <v>111</v>
      </c>
    </row>
    <row r="20" spans="1:7" ht="30" x14ac:dyDescent="0.25">
      <c r="A20" s="665"/>
      <c r="B20" s="667"/>
      <c r="C20" s="30" t="s">
        <v>51</v>
      </c>
      <c r="D20" s="36" t="s">
        <v>52</v>
      </c>
      <c r="E20" s="634"/>
      <c r="F20" s="609"/>
      <c r="G20" t="s">
        <v>111</v>
      </c>
    </row>
    <row r="21" spans="1:7" ht="30" x14ac:dyDescent="0.25">
      <c r="A21" s="665"/>
      <c r="B21" s="668"/>
      <c r="C21" s="30" t="s">
        <v>54</v>
      </c>
      <c r="D21" s="36" t="s">
        <v>55</v>
      </c>
      <c r="E21" s="38" t="s">
        <v>53</v>
      </c>
      <c r="F21" s="37" t="s">
        <v>12</v>
      </c>
    </row>
    <row r="22" spans="1:7" ht="45" x14ac:dyDescent="0.25">
      <c r="A22" s="665"/>
      <c r="B22" s="39" t="s">
        <v>112</v>
      </c>
      <c r="C22" s="26" t="s">
        <v>113</v>
      </c>
      <c r="D22" s="40" t="s">
        <v>114</v>
      </c>
      <c r="E22" s="41" t="s">
        <v>115</v>
      </c>
      <c r="F22" s="33" t="s">
        <v>116</v>
      </c>
    </row>
    <row r="23" spans="1:7" x14ac:dyDescent="0.25">
      <c r="A23" s="596" t="s">
        <v>56</v>
      </c>
      <c r="B23" s="654" t="s">
        <v>57</v>
      </c>
      <c r="C23" s="42" t="s">
        <v>59</v>
      </c>
      <c r="D23" s="43" t="s">
        <v>60</v>
      </c>
      <c r="E23" s="657" t="s">
        <v>58</v>
      </c>
      <c r="F23" s="603" t="s">
        <v>12</v>
      </c>
    </row>
    <row r="24" spans="1:7" x14ac:dyDescent="0.25">
      <c r="A24" s="596"/>
      <c r="B24" s="655"/>
      <c r="C24" s="42" t="s">
        <v>61</v>
      </c>
      <c r="D24" s="43">
        <v>0.75</v>
      </c>
      <c r="E24" s="602"/>
      <c r="F24" s="604"/>
    </row>
    <row r="25" spans="1:7" ht="45" x14ac:dyDescent="0.25">
      <c r="A25" s="596"/>
      <c r="B25" s="655"/>
      <c r="C25" s="44" t="s">
        <v>63</v>
      </c>
      <c r="D25" s="43" t="s">
        <v>64</v>
      </c>
      <c r="E25" s="45" t="s">
        <v>62</v>
      </c>
      <c r="F25" s="604"/>
    </row>
    <row r="26" spans="1:7" ht="30" x14ac:dyDescent="0.25">
      <c r="A26" s="596"/>
      <c r="B26" s="655"/>
      <c r="C26" s="44" t="s">
        <v>66</v>
      </c>
      <c r="D26" s="43" t="s">
        <v>67</v>
      </c>
      <c r="E26" s="45" t="s">
        <v>65</v>
      </c>
      <c r="F26" s="604"/>
    </row>
    <row r="27" spans="1:7" x14ac:dyDescent="0.25">
      <c r="A27" s="596"/>
      <c r="B27" s="656"/>
      <c r="C27" s="44" t="s">
        <v>69</v>
      </c>
      <c r="D27" s="46">
        <v>1</v>
      </c>
      <c r="E27" s="45" t="s">
        <v>68</v>
      </c>
      <c r="F27" s="605"/>
    </row>
    <row r="28" spans="1:7" ht="90" x14ac:dyDescent="0.25">
      <c r="A28" s="596"/>
      <c r="B28" s="658" t="s">
        <v>71</v>
      </c>
      <c r="C28" s="42" t="s">
        <v>73</v>
      </c>
      <c r="D28" s="43" t="s">
        <v>74</v>
      </c>
      <c r="E28" s="47" t="s">
        <v>72</v>
      </c>
      <c r="F28" s="603" t="s">
        <v>12</v>
      </c>
    </row>
    <row r="29" spans="1:7" ht="30" x14ac:dyDescent="0.25">
      <c r="A29" s="596"/>
      <c r="B29" s="658"/>
      <c r="C29" s="48" t="s">
        <v>76</v>
      </c>
      <c r="D29" s="49" t="s">
        <v>77</v>
      </c>
      <c r="E29" s="50" t="s">
        <v>75</v>
      </c>
      <c r="F29" s="605"/>
    </row>
    <row r="30" spans="1:7" ht="30" x14ac:dyDescent="0.25">
      <c r="A30" s="596"/>
      <c r="B30" s="654" t="s">
        <v>79</v>
      </c>
      <c r="C30" s="42" t="s">
        <v>81</v>
      </c>
      <c r="D30" s="51" t="s">
        <v>82</v>
      </c>
      <c r="E30" s="52" t="s">
        <v>80</v>
      </c>
      <c r="F30" s="53" t="s">
        <v>12</v>
      </c>
    </row>
    <row r="31" spans="1:7" ht="30.75" thickBot="1" x14ac:dyDescent="0.3">
      <c r="A31" s="597"/>
      <c r="B31" s="659"/>
      <c r="C31" s="54" t="s">
        <v>84</v>
      </c>
      <c r="D31" s="55" t="s">
        <v>117</v>
      </c>
      <c r="E31" s="56" t="s">
        <v>83</v>
      </c>
      <c r="F31" s="57" t="s">
        <v>38</v>
      </c>
    </row>
    <row r="32" spans="1:7" ht="15.75" thickTop="1" x14ac:dyDescent="0.25"/>
  </sheetData>
  <mergeCells count="22">
    <mergeCell ref="A1:A2"/>
    <mergeCell ref="B1:E2"/>
    <mergeCell ref="F1:F2"/>
    <mergeCell ref="A5:A7"/>
    <mergeCell ref="B5:B6"/>
    <mergeCell ref="E5:E6"/>
    <mergeCell ref="A8:A11"/>
    <mergeCell ref="B8:B10"/>
    <mergeCell ref="E8:E9"/>
    <mergeCell ref="F8:F9"/>
    <mergeCell ref="A12:A22"/>
    <mergeCell ref="B13:B15"/>
    <mergeCell ref="B16:B21"/>
    <mergeCell ref="E16:E20"/>
    <mergeCell ref="F16:F20"/>
    <mergeCell ref="A23:A31"/>
    <mergeCell ref="B23:B27"/>
    <mergeCell ref="E23:E24"/>
    <mergeCell ref="F23:F27"/>
    <mergeCell ref="B28:B29"/>
    <mergeCell ref="F28:F29"/>
    <mergeCell ref="B30:B31"/>
  </mergeCells>
  <pageMargins left="0.7" right="0.7" top="0.75" bottom="0.75" header="0.3" footer="0.3"/>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E16"/>
  <sheetViews>
    <sheetView workbookViewId="0">
      <selection activeCell="H15" sqref="H15"/>
    </sheetView>
  </sheetViews>
  <sheetFormatPr defaultColWidth="9.140625" defaultRowHeight="15" x14ac:dyDescent="0.25"/>
  <cols>
    <col min="1" max="1" width="9.140625" style="205"/>
    <col min="2" max="2" width="3.5703125" style="205" customWidth="1"/>
    <col min="3" max="3" width="10.85546875" style="205" bestFit="1" customWidth="1"/>
    <col min="4" max="4" width="9.5703125" style="205" bestFit="1" customWidth="1"/>
    <col min="5" max="5" width="40.42578125" style="213" customWidth="1"/>
    <col min="6" max="16384" width="9.140625" style="205"/>
  </cols>
  <sheetData>
    <row r="3" spans="2:5" x14ac:dyDescent="0.25">
      <c r="B3" s="205" t="s">
        <v>458</v>
      </c>
    </row>
    <row r="4" spans="2:5" s="191" customFormat="1" x14ac:dyDescent="0.25">
      <c r="B4" s="216" t="s">
        <v>278</v>
      </c>
      <c r="C4" s="216" t="s">
        <v>331</v>
      </c>
      <c r="D4" s="216" t="s">
        <v>457</v>
      </c>
      <c r="E4" s="219" t="s">
        <v>459</v>
      </c>
    </row>
    <row r="5" spans="2:5" ht="30" x14ac:dyDescent="0.25">
      <c r="B5" s="215">
        <v>1</v>
      </c>
      <c r="C5" s="215" t="s">
        <v>332</v>
      </c>
      <c r="D5" s="216" t="s">
        <v>460</v>
      </c>
      <c r="E5" s="220" t="s">
        <v>456</v>
      </c>
    </row>
    <row r="6" spans="2:5" ht="30" x14ac:dyDescent="0.25">
      <c r="B6" s="215">
        <v>2</v>
      </c>
      <c r="C6" s="215" t="s">
        <v>333</v>
      </c>
      <c r="D6" s="335" t="s">
        <v>460</v>
      </c>
      <c r="E6" s="220" t="s">
        <v>456</v>
      </c>
    </row>
    <row r="7" spans="2:5" x14ac:dyDescent="0.25">
      <c r="B7" s="215">
        <v>3</v>
      </c>
      <c r="C7" s="215" t="s">
        <v>334</v>
      </c>
      <c r="D7" s="215"/>
      <c r="E7" s="220"/>
    </row>
    <row r="8" spans="2:5" x14ac:dyDescent="0.25">
      <c r="B8" s="215">
        <v>4</v>
      </c>
      <c r="C8" s="215" t="s">
        <v>335</v>
      </c>
      <c r="D8" s="215"/>
      <c r="E8" s="220"/>
    </row>
    <row r="9" spans="2:5" x14ac:dyDescent="0.25">
      <c r="B9" s="215">
        <v>5</v>
      </c>
      <c r="C9" s="215" t="s">
        <v>336</v>
      </c>
      <c r="D9" s="215"/>
      <c r="E9" s="220"/>
    </row>
    <row r="10" spans="2:5" x14ac:dyDescent="0.25">
      <c r="B10" s="215">
        <v>6</v>
      </c>
      <c r="C10" s="215" t="s">
        <v>337</v>
      </c>
      <c r="D10" s="215"/>
      <c r="E10" s="220"/>
    </row>
    <row r="11" spans="2:5" x14ac:dyDescent="0.25">
      <c r="B11" s="215">
        <v>7</v>
      </c>
      <c r="C11" s="215" t="s">
        <v>338</v>
      </c>
      <c r="D11" s="215"/>
      <c r="E11" s="220"/>
    </row>
    <row r="12" spans="2:5" x14ac:dyDescent="0.25">
      <c r="B12" s="215">
        <v>8</v>
      </c>
      <c r="C12" s="215" t="s">
        <v>339</v>
      </c>
      <c r="D12" s="215"/>
      <c r="E12" s="220"/>
    </row>
    <row r="13" spans="2:5" x14ac:dyDescent="0.25">
      <c r="B13" s="215">
        <v>9</v>
      </c>
      <c r="C13" s="215" t="s">
        <v>340</v>
      </c>
      <c r="D13" s="215"/>
      <c r="E13" s="220"/>
    </row>
    <row r="14" spans="2:5" x14ac:dyDescent="0.25">
      <c r="B14" s="215">
        <v>10</v>
      </c>
      <c r="C14" s="215" t="s">
        <v>341</v>
      </c>
      <c r="D14" s="215"/>
      <c r="E14" s="220"/>
    </row>
    <row r="15" spans="2:5" x14ac:dyDescent="0.25">
      <c r="B15" s="215">
        <v>11</v>
      </c>
      <c r="C15" s="215" t="s">
        <v>342</v>
      </c>
      <c r="D15" s="215"/>
      <c r="E15" s="220"/>
    </row>
    <row r="16" spans="2:5" x14ac:dyDescent="0.25">
      <c r="B16" s="215">
        <v>12</v>
      </c>
      <c r="C16" s="215" t="s">
        <v>343</v>
      </c>
      <c r="D16" s="215"/>
      <c r="E16" s="220"/>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E16"/>
  <sheetViews>
    <sheetView workbookViewId="0">
      <selection activeCell="H8" sqref="H8"/>
    </sheetView>
  </sheetViews>
  <sheetFormatPr defaultColWidth="9.140625" defaultRowHeight="15" x14ac:dyDescent="0.25"/>
  <cols>
    <col min="1" max="1" width="9.140625" style="205"/>
    <col min="2" max="2" width="3.5703125" style="205" customWidth="1"/>
    <col min="3" max="3" width="10.85546875" style="205" bestFit="1" customWidth="1"/>
    <col min="4" max="4" width="11.5703125" style="205" bestFit="1" customWidth="1"/>
    <col min="5" max="5" width="40.42578125" style="213" customWidth="1"/>
    <col min="6" max="16384" width="9.140625" style="205"/>
  </cols>
  <sheetData>
    <row r="3" spans="2:5" x14ac:dyDescent="0.25">
      <c r="B3" s="205" t="s">
        <v>461</v>
      </c>
    </row>
    <row r="4" spans="2:5" s="191" customFormat="1" x14ac:dyDescent="0.25">
      <c r="B4" s="216" t="s">
        <v>278</v>
      </c>
      <c r="C4" s="216" t="s">
        <v>331</v>
      </c>
      <c r="D4" s="216" t="s">
        <v>462</v>
      </c>
      <c r="E4" s="219" t="s">
        <v>459</v>
      </c>
    </row>
    <row r="5" spans="2:5" ht="45" x14ac:dyDescent="0.25">
      <c r="B5" s="215">
        <v>1</v>
      </c>
      <c r="C5" s="215" t="s">
        <v>332</v>
      </c>
      <c r="D5" s="216" t="s">
        <v>460</v>
      </c>
      <c r="E5" s="220" t="s">
        <v>463</v>
      </c>
    </row>
    <row r="6" spans="2:5" ht="45" x14ac:dyDescent="0.25">
      <c r="B6" s="215">
        <v>2</v>
      </c>
      <c r="C6" s="215" t="s">
        <v>333</v>
      </c>
      <c r="D6" s="335" t="s">
        <v>460</v>
      </c>
      <c r="E6" s="220" t="s">
        <v>463</v>
      </c>
    </row>
    <row r="7" spans="2:5" x14ac:dyDescent="0.25">
      <c r="B7" s="215">
        <v>3</v>
      </c>
      <c r="C7" s="215" t="s">
        <v>334</v>
      </c>
      <c r="D7" s="215"/>
      <c r="E7" s="220"/>
    </row>
    <row r="8" spans="2:5" x14ac:dyDescent="0.25">
      <c r="B8" s="215">
        <v>4</v>
      </c>
      <c r="C8" s="215" t="s">
        <v>335</v>
      </c>
      <c r="D8" s="215"/>
      <c r="E8" s="220"/>
    </row>
    <row r="9" spans="2:5" x14ac:dyDescent="0.25">
      <c r="B9" s="215">
        <v>5</v>
      </c>
      <c r="C9" s="215" t="s">
        <v>336</v>
      </c>
      <c r="D9" s="215"/>
      <c r="E9" s="220"/>
    </row>
    <row r="10" spans="2:5" x14ac:dyDescent="0.25">
      <c r="B10" s="215">
        <v>6</v>
      </c>
      <c r="C10" s="215" t="s">
        <v>337</v>
      </c>
      <c r="D10" s="215"/>
      <c r="E10" s="220"/>
    </row>
    <row r="11" spans="2:5" x14ac:dyDescent="0.25">
      <c r="B11" s="215">
        <v>7</v>
      </c>
      <c r="C11" s="215" t="s">
        <v>338</v>
      </c>
      <c r="D11" s="215"/>
      <c r="E11" s="220"/>
    </row>
    <row r="12" spans="2:5" x14ac:dyDescent="0.25">
      <c r="B12" s="215">
        <v>8</v>
      </c>
      <c r="C12" s="215" t="s">
        <v>339</v>
      </c>
      <c r="D12" s="215"/>
      <c r="E12" s="220"/>
    </row>
    <row r="13" spans="2:5" x14ac:dyDescent="0.25">
      <c r="B13" s="215">
        <v>9</v>
      </c>
      <c r="C13" s="215" t="s">
        <v>340</v>
      </c>
      <c r="D13" s="215"/>
      <c r="E13" s="220"/>
    </row>
    <row r="14" spans="2:5" x14ac:dyDescent="0.25">
      <c r="B14" s="215">
        <v>10</v>
      </c>
      <c r="C14" s="215" t="s">
        <v>341</v>
      </c>
      <c r="D14" s="215"/>
      <c r="E14" s="220"/>
    </row>
    <row r="15" spans="2:5" x14ac:dyDescent="0.25">
      <c r="B15" s="215">
        <v>11</v>
      </c>
      <c r="C15" s="215" t="s">
        <v>342</v>
      </c>
      <c r="D15" s="215"/>
      <c r="E15" s="220"/>
    </row>
    <row r="16" spans="2:5" x14ac:dyDescent="0.25">
      <c r="B16" s="215">
        <v>12</v>
      </c>
      <c r="C16" s="215" t="s">
        <v>343</v>
      </c>
      <c r="D16" s="215"/>
      <c r="E16" s="220"/>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31"/>
  <sheetViews>
    <sheetView workbookViewId="0">
      <selection activeCell="X8" sqref="X8:X10"/>
    </sheetView>
  </sheetViews>
  <sheetFormatPr defaultColWidth="9.140625" defaultRowHeight="15" x14ac:dyDescent="0.25"/>
  <cols>
    <col min="1" max="1" width="4.85546875" style="205" customWidth="1"/>
    <col min="2" max="2" width="3.5703125" style="205" bestFit="1" customWidth="1"/>
    <col min="3" max="3" width="27" style="205" bestFit="1" customWidth="1"/>
    <col min="4" max="4" width="13.7109375" style="205" bestFit="1" customWidth="1"/>
    <col min="5" max="5" width="3.7109375" style="191" customWidth="1"/>
    <col min="6" max="6" width="4.5703125" style="191" bestFit="1" customWidth="1"/>
    <col min="7" max="16" width="3.7109375" style="191" customWidth="1"/>
    <col min="17" max="17" width="19.7109375" style="191" customWidth="1"/>
    <col min="18" max="18" width="9.140625" style="205"/>
    <col min="19" max="19" width="4.5703125" style="331" customWidth="1"/>
    <col min="20" max="20" width="9.140625" style="205"/>
    <col min="21" max="21" width="14.5703125" style="205" bestFit="1" customWidth="1"/>
    <col min="22" max="22" width="38.5703125" style="205" customWidth="1"/>
    <col min="23" max="23" width="12.140625" style="205" customWidth="1"/>
    <col min="24" max="24" width="12.140625" style="334" bestFit="1" customWidth="1"/>
    <col min="25" max="16384" width="9.140625" style="205"/>
  </cols>
  <sheetData>
    <row r="1" spans="2:24" x14ac:dyDescent="0.25">
      <c r="B1" s="754" t="s">
        <v>708</v>
      </c>
      <c r="C1" s="754"/>
      <c r="D1" s="754"/>
      <c r="E1" s="754"/>
      <c r="F1" s="754"/>
      <c r="G1" s="754"/>
      <c r="H1" s="754"/>
      <c r="I1" s="754"/>
      <c r="J1" s="754"/>
      <c r="K1" s="754"/>
      <c r="L1" s="754"/>
      <c r="M1" s="754"/>
      <c r="N1" s="754"/>
      <c r="O1" s="754"/>
      <c r="P1" s="754"/>
      <c r="Q1" s="305" t="s">
        <v>711</v>
      </c>
    </row>
    <row r="2" spans="2:24" x14ac:dyDescent="0.25">
      <c r="B2" s="758" t="s">
        <v>710</v>
      </c>
      <c r="C2" s="758"/>
      <c r="D2" s="758"/>
      <c r="E2" s="208">
        <f t="shared" ref="E2:P2" si="0">E3/COUNTA($C$5:$C$31)</f>
        <v>0</v>
      </c>
      <c r="F2" s="208">
        <f t="shared" si="0"/>
        <v>0.34615384615384615</v>
      </c>
      <c r="G2" s="208">
        <f t="shared" si="0"/>
        <v>0</v>
      </c>
      <c r="H2" s="208">
        <f t="shared" si="0"/>
        <v>0</v>
      </c>
      <c r="I2" s="208">
        <f t="shared" si="0"/>
        <v>0</v>
      </c>
      <c r="J2" s="208">
        <f t="shared" si="0"/>
        <v>0</v>
      </c>
      <c r="K2" s="208">
        <f t="shared" si="0"/>
        <v>0</v>
      </c>
      <c r="L2" s="208">
        <f t="shared" si="0"/>
        <v>0</v>
      </c>
      <c r="M2" s="208">
        <f t="shared" si="0"/>
        <v>0</v>
      </c>
      <c r="N2" s="208">
        <f t="shared" si="0"/>
        <v>0</v>
      </c>
      <c r="O2" s="208">
        <f t="shared" si="0"/>
        <v>0</v>
      </c>
      <c r="P2" s="208">
        <f t="shared" si="0"/>
        <v>0</v>
      </c>
      <c r="Q2" s="755">
        <f>SUM(Q5:Q31)</f>
        <v>13</v>
      </c>
      <c r="V2" s="213"/>
    </row>
    <row r="3" spans="2:24" x14ac:dyDescent="0.25">
      <c r="B3" s="757" t="s">
        <v>707</v>
      </c>
      <c r="C3" s="757"/>
      <c r="D3" s="757"/>
      <c r="E3" s="304">
        <f t="shared" ref="E3:P3" si="1">COUNT(E5:E31)</f>
        <v>0</v>
      </c>
      <c r="F3" s="304">
        <f t="shared" si="1"/>
        <v>9</v>
      </c>
      <c r="G3" s="304">
        <f t="shared" si="1"/>
        <v>0</v>
      </c>
      <c r="H3" s="304">
        <f t="shared" si="1"/>
        <v>0</v>
      </c>
      <c r="I3" s="304">
        <f t="shared" si="1"/>
        <v>0</v>
      </c>
      <c r="J3" s="304">
        <f t="shared" si="1"/>
        <v>0</v>
      </c>
      <c r="K3" s="304">
        <f t="shared" si="1"/>
        <v>0</v>
      </c>
      <c r="L3" s="304">
        <f t="shared" si="1"/>
        <v>0</v>
      </c>
      <c r="M3" s="304">
        <f t="shared" si="1"/>
        <v>0</v>
      </c>
      <c r="N3" s="304">
        <f t="shared" si="1"/>
        <v>0</v>
      </c>
      <c r="O3" s="304">
        <f t="shared" si="1"/>
        <v>0</v>
      </c>
      <c r="P3" s="304">
        <f t="shared" si="1"/>
        <v>0</v>
      </c>
      <c r="Q3" s="756"/>
      <c r="S3" s="333" t="s">
        <v>709</v>
      </c>
      <c r="V3" s="213"/>
    </row>
    <row r="4" spans="2:24" s="191" customFormat="1" x14ac:dyDescent="0.25">
      <c r="B4" s="303" t="s">
        <v>278</v>
      </c>
      <c r="C4" s="303" t="s">
        <v>483</v>
      </c>
      <c r="D4" s="303" t="s">
        <v>469</v>
      </c>
      <c r="E4" s="216" t="s">
        <v>484</v>
      </c>
      <c r="F4" s="216" t="s">
        <v>485</v>
      </c>
      <c r="G4" s="216" t="s">
        <v>486</v>
      </c>
      <c r="H4" s="216" t="s">
        <v>487</v>
      </c>
      <c r="I4" s="216" t="s">
        <v>336</v>
      </c>
      <c r="J4" s="216" t="s">
        <v>488</v>
      </c>
      <c r="K4" s="216" t="s">
        <v>489</v>
      </c>
      <c r="L4" s="216" t="s">
        <v>490</v>
      </c>
      <c r="M4" s="216" t="s">
        <v>491</v>
      </c>
      <c r="N4" s="216" t="s">
        <v>492</v>
      </c>
      <c r="O4" s="216" t="s">
        <v>493</v>
      </c>
      <c r="P4" s="216" t="s">
        <v>494</v>
      </c>
      <c r="Q4" s="216" t="s">
        <v>706</v>
      </c>
      <c r="S4" s="332" t="s">
        <v>278</v>
      </c>
      <c r="T4" s="216" t="s">
        <v>331</v>
      </c>
      <c r="U4" s="216" t="s">
        <v>450</v>
      </c>
      <c r="V4" s="219" t="s">
        <v>464</v>
      </c>
      <c r="W4" s="216" t="s">
        <v>467</v>
      </c>
      <c r="X4" s="335" t="s">
        <v>753</v>
      </c>
    </row>
    <row r="5" spans="2:24" ht="30" x14ac:dyDescent="0.25">
      <c r="B5" s="215">
        <v>1</v>
      </c>
      <c r="C5" s="215" t="s">
        <v>495</v>
      </c>
      <c r="D5" s="215" t="s">
        <v>521</v>
      </c>
      <c r="E5" s="216"/>
      <c r="F5" s="216">
        <v>1</v>
      </c>
      <c r="G5" s="216"/>
      <c r="H5" s="216"/>
      <c r="I5" s="216"/>
      <c r="J5" s="216"/>
      <c r="K5" s="216"/>
      <c r="L5" s="216"/>
      <c r="M5" s="216"/>
      <c r="N5" s="216"/>
      <c r="O5" s="216"/>
      <c r="P5" s="216"/>
      <c r="Q5" s="216">
        <f t="shared" ref="Q5:Q30" si="2">SUM(E5:P5)</f>
        <v>1</v>
      </c>
      <c r="S5" s="737">
        <v>1</v>
      </c>
      <c r="T5" s="737" t="s">
        <v>332</v>
      </c>
      <c r="U5" s="215" t="s">
        <v>465</v>
      </c>
      <c r="V5" s="220" t="s">
        <v>552</v>
      </c>
      <c r="W5" s="223" t="s">
        <v>330</v>
      </c>
      <c r="X5" s="335">
        <v>0</v>
      </c>
    </row>
    <row r="6" spans="2:24" ht="30" x14ac:dyDescent="0.25">
      <c r="B6" s="215">
        <v>2</v>
      </c>
      <c r="C6" s="215" t="s">
        <v>497</v>
      </c>
      <c r="D6" s="215" t="s">
        <v>111</v>
      </c>
      <c r="E6" s="216"/>
      <c r="F6" s="216">
        <v>2</v>
      </c>
      <c r="G6" s="216"/>
      <c r="H6" s="216"/>
      <c r="I6" s="216"/>
      <c r="J6" s="216"/>
      <c r="K6" s="216"/>
      <c r="L6" s="216"/>
      <c r="M6" s="216"/>
      <c r="N6" s="216"/>
      <c r="O6" s="216"/>
      <c r="P6" s="216"/>
      <c r="Q6" s="216">
        <f t="shared" si="2"/>
        <v>2</v>
      </c>
      <c r="S6" s="738"/>
      <c r="T6" s="738"/>
      <c r="U6" s="215" t="s">
        <v>466</v>
      </c>
      <c r="V6" s="220" t="s">
        <v>554</v>
      </c>
      <c r="W6" s="223" t="s">
        <v>330</v>
      </c>
      <c r="X6" s="335">
        <v>0</v>
      </c>
    </row>
    <row r="7" spans="2:24" ht="30" x14ac:dyDescent="0.25">
      <c r="B7" s="215">
        <v>3</v>
      </c>
      <c r="C7" s="215" t="s">
        <v>496</v>
      </c>
      <c r="D7" s="215" t="s">
        <v>111</v>
      </c>
      <c r="E7" s="216"/>
      <c r="F7" s="216">
        <v>1</v>
      </c>
      <c r="G7" s="216"/>
      <c r="H7" s="216"/>
      <c r="I7" s="216"/>
      <c r="J7" s="216"/>
      <c r="K7" s="216"/>
      <c r="L7" s="216"/>
      <c r="M7" s="216"/>
      <c r="N7" s="216"/>
      <c r="O7" s="216"/>
      <c r="P7" s="216"/>
      <c r="Q7" s="216">
        <f t="shared" si="2"/>
        <v>1</v>
      </c>
      <c r="S7" s="737">
        <v>2</v>
      </c>
      <c r="T7" s="737" t="s">
        <v>333</v>
      </c>
      <c r="U7" s="215" t="s">
        <v>465</v>
      </c>
      <c r="V7" s="220" t="s">
        <v>552</v>
      </c>
      <c r="W7" s="223" t="s">
        <v>330</v>
      </c>
      <c r="X7" s="335">
        <v>0</v>
      </c>
    </row>
    <row r="8" spans="2:24" ht="45" x14ac:dyDescent="0.25">
      <c r="B8" s="215">
        <v>4</v>
      </c>
      <c r="C8" s="215" t="s">
        <v>498</v>
      </c>
      <c r="D8" s="215" t="s">
        <v>111</v>
      </c>
      <c r="E8" s="216"/>
      <c r="F8" s="216">
        <v>2</v>
      </c>
      <c r="G8" s="216"/>
      <c r="H8" s="216"/>
      <c r="I8" s="216"/>
      <c r="J8" s="216"/>
      <c r="K8" s="216"/>
      <c r="L8" s="216"/>
      <c r="M8" s="216"/>
      <c r="N8" s="216"/>
      <c r="O8" s="216"/>
      <c r="P8" s="216"/>
      <c r="Q8" s="216">
        <f t="shared" si="2"/>
        <v>2</v>
      </c>
      <c r="S8" s="750"/>
      <c r="T8" s="750"/>
      <c r="U8" s="737" t="s">
        <v>466</v>
      </c>
      <c r="V8" s="225" t="s">
        <v>742</v>
      </c>
      <c r="W8" s="223" t="s">
        <v>745</v>
      </c>
      <c r="X8" s="729">
        <v>3</v>
      </c>
    </row>
    <row r="9" spans="2:24" ht="45" x14ac:dyDescent="0.25">
      <c r="B9" s="215">
        <v>5</v>
      </c>
      <c r="C9" s="215" t="s">
        <v>499</v>
      </c>
      <c r="D9" s="215" t="s">
        <v>111</v>
      </c>
      <c r="E9" s="216"/>
      <c r="F9" s="216">
        <v>2</v>
      </c>
      <c r="G9" s="216"/>
      <c r="H9" s="216"/>
      <c r="I9" s="216"/>
      <c r="J9" s="216"/>
      <c r="K9" s="216"/>
      <c r="L9" s="216"/>
      <c r="M9" s="216"/>
      <c r="N9" s="216"/>
      <c r="O9" s="216"/>
      <c r="P9" s="216"/>
      <c r="Q9" s="216">
        <f t="shared" si="2"/>
        <v>2</v>
      </c>
      <c r="S9" s="750"/>
      <c r="T9" s="750"/>
      <c r="U9" s="750"/>
      <c r="V9" s="220" t="s">
        <v>743</v>
      </c>
      <c r="W9" s="215" t="s">
        <v>746</v>
      </c>
      <c r="X9" s="729"/>
    </row>
    <row r="10" spans="2:24" ht="45" x14ac:dyDescent="0.25">
      <c r="B10" s="215">
        <v>6</v>
      </c>
      <c r="C10" s="215" t="s">
        <v>503</v>
      </c>
      <c r="D10" s="215" t="s">
        <v>111</v>
      </c>
      <c r="E10" s="216"/>
      <c r="F10" s="216">
        <v>2</v>
      </c>
      <c r="G10" s="216"/>
      <c r="H10" s="216"/>
      <c r="I10" s="216"/>
      <c r="J10" s="216"/>
      <c r="K10" s="216"/>
      <c r="L10" s="216"/>
      <c r="M10" s="216"/>
      <c r="N10" s="216"/>
      <c r="O10" s="216"/>
      <c r="P10" s="216"/>
      <c r="Q10" s="216">
        <f t="shared" si="2"/>
        <v>2</v>
      </c>
      <c r="S10" s="738"/>
      <c r="T10" s="738"/>
      <c r="U10" s="738"/>
      <c r="V10" s="220" t="s">
        <v>744</v>
      </c>
      <c r="W10" s="215" t="s">
        <v>747</v>
      </c>
      <c r="X10" s="729"/>
    </row>
    <row r="11" spans="2:24" x14ac:dyDescent="0.25">
      <c r="B11" s="215">
        <v>7</v>
      </c>
      <c r="C11" s="215" t="s">
        <v>505</v>
      </c>
      <c r="D11" s="215" t="s">
        <v>522</v>
      </c>
      <c r="E11" s="216"/>
      <c r="F11" s="216">
        <v>1</v>
      </c>
      <c r="G11" s="216"/>
      <c r="H11" s="216"/>
      <c r="I11" s="216"/>
      <c r="J11" s="216"/>
      <c r="K11" s="216"/>
      <c r="L11" s="216"/>
      <c r="M11" s="216"/>
      <c r="N11" s="216"/>
      <c r="O11" s="216"/>
      <c r="P11" s="216"/>
      <c r="Q11" s="216">
        <f t="shared" si="2"/>
        <v>1</v>
      </c>
      <c r="S11" s="332"/>
      <c r="T11" s="215"/>
      <c r="U11" s="215"/>
      <c r="V11" s="220"/>
      <c r="W11" s="215"/>
      <c r="X11" s="335"/>
    </row>
    <row r="12" spans="2:24" x14ac:dyDescent="0.25">
      <c r="B12" s="215">
        <v>8</v>
      </c>
      <c r="C12" s="215" t="s">
        <v>517</v>
      </c>
      <c r="D12" s="215" t="s">
        <v>522</v>
      </c>
      <c r="E12" s="216"/>
      <c r="F12" s="216"/>
      <c r="G12" s="216"/>
      <c r="H12" s="216"/>
      <c r="I12" s="216"/>
      <c r="J12" s="216"/>
      <c r="K12" s="216"/>
      <c r="L12" s="216"/>
      <c r="M12" s="216"/>
      <c r="N12" s="216"/>
      <c r="O12" s="216"/>
      <c r="P12" s="216"/>
      <c r="Q12" s="216">
        <f t="shared" si="2"/>
        <v>0</v>
      </c>
      <c r="S12" s="332"/>
      <c r="T12" s="215"/>
      <c r="U12" s="215"/>
      <c r="V12" s="220"/>
      <c r="W12" s="215"/>
      <c r="X12" s="335"/>
    </row>
    <row r="13" spans="2:24" x14ac:dyDescent="0.25">
      <c r="B13" s="215">
        <v>9</v>
      </c>
      <c r="C13" s="215" t="s">
        <v>514</v>
      </c>
      <c r="D13" s="215" t="s">
        <v>522</v>
      </c>
      <c r="E13" s="216"/>
      <c r="F13" s="216"/>
      <c r="G13" s="216"/>
      <c r="H13" s="216"/>
      <c r="I13" s="216"/>
      <c r="J13" s="216"/>
      <c r="K13" s="216"/>
      <c r="L13" s="216"/>
      <c r="M13" s="216"/>
      <c r="N13" s="216"/>
      <c r="O13" s="216"/>
      <c r="P13" s="216"/>
      <c r="Q13" s="216">
        <f t="shared" si="2"/>
        <v>0</v>
      </c>
    </row>
    <row r="14" spans="2:24" x14ac:dyDescent="0.25">
      <c r="B14" s="215">
        <v>10</v>
      </c>
      <c r="C14" s="215" t="s">
        <v>510</v>
      </c>
      <c r="D14" s="215" t="s">
        <v>522</v>
      </c>
      <c r="E14" s="216"/>
      <c r="F14" s="216"/>
      <c r="G14" s="216"/>
      <c r="H14" s="216"/>
      <c r="I14" s="216"/>
      <c r="J14" s="216"/>
      <c r="K14" s="216"/>
      <c r="L14" s="216"/>
      <c r="M14" s="216"/>
      <c r="N14" s="216"/>
      <c r="O14" s="216"/>
      <c r="P14" s="216"/>
      <c r="Q14" s="216">
        <f t="shared" si="2"/>
        <v>0</v>
      </c>
    </row>
    <row r="15" spans="2:24" x14ac:dyDescent="0.25">
      <c r="B15" s="215">
        <v>11</v>
      </c>
      <c r="C15" s="215" t="s">
        <v>513</v>
      </c>
      <c r="D15" s="215" t="s">
        <v>522</v>
      </c>
      <c r="E15" s="216"/>
      <c r="F15" s="216"/>
      <c r="G15" s="216"/>
      <c r="H15" s="216"/>
      <c r="I15" s="216"/>
      <c r="J15" s="216"/>
      <c r="K15" s="216"/>
      <c r="L15" s="216"/>
      <c r="M15" s="216"/>
      <c r="N15" s="216"/>
      <c r="O15" s="216"/>
      <c r="P15" s="216"/>
      <c r="Q15" s="216">
        <f t="shared" si="2"/>
        <v>0</v>
      </c>
    </row>
    <row r="16" spans="2:24" x14ac:dyDescent="0.25">
      <c r="B16" s="215">
        <v>12</v>
      </c>
      <c r="C16" s="215" t="s">
        <v>520</v>
      </c>
      <c r="D16" s="215" t="s">
        <v>522</v>
      </c>
      <c r="E16" s="216"/>
      <c r="F16" s="216"/>
      <c r="G16" s="216"/>
      <c r="H16" s="216"/>
      <c r="I16" s="216"/>
      <c r="J16" s="216"/>
      <c r="K16" s="216"/>
      <c r="L16" s="216"/>
      <c r="M16" s="216"/>
      <c r="N16" s="216"/>
      <c r="O16" s="216"/>
      <c r="P16" s="216"/>
      <c r="Q16" s="216">
        <f t="shared" si="2"/>
        <v>0</v>
      </c>
    </row>
    <row r="17" spans="2:17" x14ac:dyDescent="0.25">
      <c r="B17" s="215">
        <v>13</v>
      </c>
      <c r="C17" s="215" t="s">
        <v>516</v>
      </c>
      <c r="D17" s="215" t="s">
        <v>522</v>
      </c>
      <c r="E17" s="216"/>
      <c r="F17" s="216"/>
      <c r="G17" s="216"/>
      <c r="H17" s="216"/>
      <c r="I17" s="216"/>
      <c r="J17" s="216"/>
      <c r="K17" s="216"/>
      <c r="L17" s="216"/>
      <c r="M17" s="216"/>
      <c r="N17" s="216"/>
      <c r="O17" s="216"/>
      <c r="P17" s="216"/>
      <c r="Q17" s="216">
        <f t="shared" si="2"/>
        <v>0</v>
      </c>
    </row>
    <row r="18" spans="2:17" x14ac:dyDescent="0.25">
      <c r="B18" s="215">
        <v>14</v>
      </c>
      <c r="C18" s="215" t="s">
        <v>512</v>
      </c>
      <c r="D18" s="215" t="s">
        <v>522</v>
      </c>
      <c r="E18" s="216"/>
      <c r="F18" s="216"/>
      <c r="G18" s="216"/>
      <c r="H18" s="216"/>
      <c r="I18" s="216"/>
      <c r="J18" s="216"/>
      <c r="K18" s="216"/>
      <c r="L18" s="216"/>
      <c r="M18" s="216"/>
      <c r="N18" s="216"/>
      <c r="O18" s="216"/>
      <c r="P18" s="216"/>
      <c r="Q18" s="216">
        <f t="shared" si="2"/>
        <v>0</v>
      </c>
    </row>
    <row r="19" spans="2:17" x14ac:dyDescent="0.25">
      <c r="B19" s="215">
        <v>15</v>
      </c>
      <c r="C19" s="215" t="s">
        <v>519</v>
      </c>
      <c r="D19" s="215" t="s">
        <v>522</v>
      </c>
      <c r="E19" s="216"/>
      <c r="F19" s="216"/>
      <c r="G19" s="216"/>
      <c r="H19" s="216"/>
      <c r="I19" s="216"/>
      <c r="J19" s="216"/>
      <c r="K19" s="216"/>
      <c r="L19" s="216"/>
      <c r="M19" s="216"/>
      <c r="N19" s="216"/>
      <c r="O19" s="216"/>
      <c r="P19" s="216"/>
      <c r="Q19" s="216">
        <f t="shared" si="2"/>
        <v>0</v>
      </c>
    </row>
    <row r="20" spans="2:17" x14ac:dyDescent="0.25">
      <c r="B20" s="215">
        <v>16</v>
      </c>
      <c r="C20" s="215" t="s">
        <v>504</v>
      </c>
      <c r="D20" s="215" t="s">
        <v>522</v>
      </c>
      <c r="E20" s="216"/>
      <c r="F20" s="216"/>
      <c r="G20" s="216"/>
      <c r="H20" s="216"/>
      <c r="I20" s="216"/>
      <c r="J20" s="216"/>
      <c r="K20" s="216"/>
      <c r="L20" s="216"/>
      <c r="M20" s="216"/>
      <c r="N20" s="216"/>
      <c r="O20" s="216"/>
      <c r="P20" s="216"/>
      <c r="Q20" s="216">
        <f t="shared" si="2"/>
        <v>0</v>
      </c>
    </row>
    <row r="21" spans="2:17" x14ac:dyDescent="0.25">
      <c r="B21" s="215">
        <v>17</v>
      </c>
      <c r="C21" s="215" t="s">
        <v>508</v>
      </c>
      <c r="D21" s="215" t="s">
        <v>522</v>
      </c>
      <c r="E21" s="216"/>
      <c r="F21" s="216"/>
      <c r="G21" s="216"/>
      <c r="H21" s="216"/>
      <c r="I21" s="216"/>
      <c r="J21" s="216"/>
      <c r="K21" s="216"/>
      <c r="L21" s="216"/>
      <c r="M21" s="216"/>
      <c r="N21" s="216"/>
      <c r="O21" s="216"/>
      <c r="P21" s="216"/>
      <c r="Q21" s="216">
        <f t="shared" si="2"/>
        <v>0</v>
      </c>
    </row>
    <row r="22" spans="2:17" x14ac:dyDescent="0.25">
      <c r="B22" s="215">
        <v>18</v>
      </c>
      <c r="C22" s="215" t="s">
        <v>501</v>
      </c>
      <c r="D22" s="215" t="s">
        <v>522</v>
      </c>
      <c r="E22" s="216"/>
      <c r="F22" s="216">
        <v>1</v>
      </c>
      <c r="G22" s="216"/>
      <c r="H22" s="216"/>
      <c r="I22" s="216"/>
      <c r="J22" s="216"/>
      <c r="K22" s="216"/>
      <c r="L22" s="216"/>
      <c r="M22" s="216"/>
      <c r="N22" s="216"/>
      <c r="O22" s="216"/>
      <c r="P22" s="216"/>
      <c r="Q22" s="216">
        <f t="shared" si="2"/>
        <v>1</v>
      </c>
    </row>
    <row r="23" spans="2:17" x14ac:dyDescent="0.25">
      <c r="B23" s="215">
        <v>19</v>
      </c>
      <c r="C23" s="215" t="s">
        <v>507</v>
      </c>
      <c r="D23" s="215" t="s">
        <v>522</v>
      </c>
      <c r="E23" s="216"/>
      <c r="F23" s="216"/>
      <c r="G23" s="216"/>
      <c r="H23" s="216"/>
      <c r="I23" s="216"/>
      <c r="J23" s="216"/>
      <c r="K23" s="216"/>
      <c r="L23" s="216"/>
      <c r="M23" s="216"/>
      <c r="N23" s="216"/>
      <c r="O23" s="216"/>
      <c r="P23" s="216"/>
      <c r="Q23" s="216">
        <f t="shared" si="2"/>
        <v>0</v>
      </c>
    </row>
    <row r="24" spans="2:17" x14ac:dyDescent="0.25">
      <c r="B24" s="215">
        <v>20</v>
      </c>
      <c r="C24" s="215" t="s">
        <v>518</v>
      </c>
      <c r="D24" s="215" t="s">
        <v>522</v>
      </c>
      <c r="E24" s="216"/>
      <c r="F24" s="216"/>
      <c r="G24" s="216"/>
      <c r="H24" s="216"/>
      <c r="I24" s="216"/>
      <c r="J24" s="216"/>
      <c r="K24" s="216"/>
      <c r="L24" s="216"/>
      <c r="M24" s="216"/>
      <c r="N24" s="216"/>
      <c r="O24" s="216"/>
      <c r="P24" s="216"/>
      <c r="Q24" s="216">
        <f t="shared" si="2"/>
        <v>0</v>
      </c>
    </row>
    <row r="25" spans="2:17" x14ac:dyDescent="0.25">
      <c r="B25" s="215">
        <v>21</v>
      </c>
      <c r="C25" s="215" t="s">
        <v>511</v>
      </c>
      <c r="D25" s="215" t="s">
        <v>522</v>
      </c>
      <c r="E25" s="216"/>
      <c r="F25" s="216"/>
      <c r="G25" s="216"/>
      <c r="H25" s="216"/>
      <c r="I25" s="216"/>
      <c r="J25" s="216"/>
      <c r="K25" s="216"/>
      <c r="L25" s="216"/>
      <c r="M25" s="216"/>
      <c r="N25" s="216"/>
      <c r="O25" s="216"/>
      <c r="P25" s="216"/>
      <c r="Q25" s="216">
        <f t="shared" si="2"/>
        <v>0</v>
      </c>
    </row>
    <row r="26" spans="2:17" x14ac:dyDescent="0.25">
      <c r="B26" s="215">
        <v>22</v>
      </c>
      <c r="C26" s="215" t="s">
        <v>502</v>
      </c>
      <c r="D26" s="215" t="s">
        <v>522</v>
      </c>
      <c r="E26" s="216"/>
      <c r="F26" s="216">
        <v>1</v>
      </c>
      <c r="G26" s="216"/>
      <c r="H26" s="216"/>
      <c r="I26" s="216"/>
      <c r="J26" s="216"/>
      <c r="K26" s="216"/>
      <c r="L26" s="216"/>
      <c r="M26" s="216"/>
      <c r="N26" s="216"/>
      <c r="O26" s="216"/>
      <c r="P26" s="216"/>
      <c r="Q26" s="216">
        <f t="shared" si="2"/>
        <v>1</v>
      </c>
    </row>
    <row r="27" spans="2:17" x14ac:dyDescent="0.25">
      <c r="B27" s="215">
        <v>23</v>
      </c>
      <c r="C27" s="215" t="s">
        <v>509</v>
      </c>
      <c r="D27" s="215" t="s">
        <v>522</v>
      </c>
      <c r="E27" s="216"/>
      <c r="F27" s="216"/>
      <c r="G27" s="216"/>
      <c r="H27" s="216"/>
      <c r="I27" s="216"/>
      <c r="J27" s="216"/>
      <c r="K27" s="216"/>
      <c r="L27" s="216"/>
      <c r="M27" s="216"/>
      <c r="N27" s="216"/>
      <c r="O27" s="216"/>
      <c r="P27" s="216"/>
      <c r="Q27" s="216">
        <f t="shared" si="2"/>
        <v>0</v>
      </c>
    </row>
    <row r="28" spans="2:17" x14ac:dyDescent="0.25">
      <c r="B28" s="215">
        <v>24</v>
      </c>
      <c r="C28" s="215" t="s">
        <v>506</v>
      </c>
      <c r="D28" s="215" t="s">
        <v>522</v>
      </c>
      <c r="E28" s="216"/>
      <c r="F28" s="216"/>
      <c r="G28" s="216"/>
      <c r="H28" s="216"/>
      <c r="I28" s="216"/>
      <c r="J28" s="216"/>
      <c r="K28" s="216"/>
      <c r="L28" s="216"/>
      <c r="M28" s="216"/>
      <c r="N28" s="216"/>
      <c r="O28" s="216"/>
      <c r="P28" s="216"/>
      <c r="Q28" s="216">
        <f t="shared" si="2"/>
        <v>0</v>
      </c>
    </row>
    <row r="29" spans="2:17" x14ac:dyDescent="0.25">
      <c r="B29" s="215">
        <v>25</v>
      </c>
      <c r="C29" s="215" t="s">
        <v>500</v>
      </c>
      <c r="D29" s="215" t="s">
        <v>522</v>
      </c>
      <c r="E29" s="216"/>
      <c r="F29" s="216"/>
      <c r="G29" s="216"/>
      <c r="H29" s="216"/>
      <c r="I29" s="216"/>
      <c r="J29" s="216"/>
      <c r="K29" s="216"/>
      <c r="L29" s="216"/>
      <c r="M29" s="216"/>
      <c r="N29" s="216"/>
      <c r="O29" s="216"/>
      <c r="P29" s="216"/>
      <c r="Q29" s="216">
        <f t="shared" si="2"/>
        <v>0</v>
      </c>
    </row>
    <row r="30" spans="2:17" x14ac:dyDescent="0.25">
      <c r="B30" s="215">
        <v>26</v>
      </c>
      <c r="C30" s="215" t="s">
        <v>515</v>
      </c>
      <c r="D30" s="215" t="s">
        <v>522</v>
      </c>
      <c r="E30" s="216"/>
      <c r="F30" s="216"/>
      <c r="G30" s="216"/>
      <c r="H30" s="216"/>
      <c r="I30" s="216"/>
      <c r="J30" s="216"/>
      <c r="K30" s="216"/>
      <c r="L30" s="216"/>
      <c r="M30" s="216"/>
      <c r="N30" s="216"/>
      <c r="O30" s="216"/>
      <c r="P30" s="216"/>
      <c r="Q30" s="216">
        <f t="shared" si="2"/>
        <v>0</v>
      </c>
    </row>
    <row r="31" spans="2:17" x14ac:dyDescent="0.25">
      <c r="B31" s="215"/>
      <c r="C31" s="215"/>
      <c r="D31" s="215"/>
      <c r="E31" s="216"/>
      <c r="F31" s="216"/>
      <c r="G31" s="216"/>
      <c r="H31" s="216"/>
      <c r="I31" s="216"/>
      <c r="J31" s="216"/>
      <c r="K31" s="216"/>
      <c r="L31" s="216"/>
      <c r="M31" s="216"/>
      <c r="N31" s="216"/>
      <c r="O31" s="216"/>
      <c r="P31" s="216"/>
      <c r="Q31" s="216"/>
    </row>
  </sheetData>
  <mergeCells count="10">
    <mergeCell ref="U8:U10"/>
    <mergeCell ref="X8:X10"/>
    <mergeCell ref="B1:P1"/>
    <mergeCell ref="Q2:Q3"/>
    <mergeCell ref="S5:S6"/>
    <mergeCell ref="S7:S10"/>
    <mergeCell ref="T7:T10"/>
    <mergeCell ref="T5:T6"/>
    <mergeCell ref="B3:D3"/>
    <mergeCell ref="B2:D2"/>
  </mergeCells>
  <pageMargins left="0.7" right="0.7" top="0.75" bottom="0.75" header="0.3" footer="0.3"/>
  <pageSetup orientation="portrait" horizontalDpi="4294967293"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L15"/>
  <sheetViews>
    <sheetView workbookViewId="0">
      <selection activeCell="E9" sqref="E9"/>
    </sheetView>
  </sheetViews>
  <sheetFormatPr defaultColWidth="9.140625" defaultRowHeight="15" x14ac:dyDescent="0.25"/>
  <cols>
    <col min="1" max="2" width="9.140625" style="205"/>
    <col min="3" max="3" width="4.42578125" style="205" customWidth="1"/>
    <col min="4" max="4" width="16.140625" style="205" customWidth="1"/>
    <col min="5" max="5" width="17.28515625" style="205" customWidth="1"/>
    <col min="6" max="6" width="16.28515625" style="205" customWidth="1"/>
    <col min="7" max="7" width="12.7109375" style="205" customWidth="1"/>
    <col min="8" max="8" width="12.5703125" style="205" bestFit="1" customWidth="1"/>
    <col min="9" max="9" width="13" style="205" customWidth="1"/>
    <col min="10" max="10" width="16.140625" style="205" bestFit="1" customWidth="1"/>
    <col min="11" max="11" width="10.7109375" style="191" customWidth="1"/>
    <col min="12" max="12" width="14.7109375" style="205" customWidth="1"/>
    <col min="13" max="16384" width="9.140625" style="205"/>
  </cols>
  <sheetData>
    <row r="2" spans="3:12" x14ac:dyDescent="0.25">
      <c r="C2" s="205" t="s">
        <v>470</v>
      </c>
    </row>
    <row r="3" spans="3:12" s="214" customFormat="1" ht="30" x14ac:dyDescent="0.25">
      <c r="C3" s="219" t="s">
        <v>278</v>
      </c>
      <c r="D3" s="219" t="s">
        <v>331</v>
      </c>
      <c r="E3" s="219" t="s">
        <v>468</v>
      </c>
      <c r="F3" s="219" t="s">
        <v>247</v>
      </c>
      <c r="G3" s="219" t="s">
        <v>471</v>
      </c>
      <c r="H3" s="219" t="s">
        <v>473</v>
      </c>
      <c r="I3" s="219" t="s">
        <v>472</v>
      </c>
      <c r="J3" s="219" t="s">
        <v>558</v>
      </c>
      <c r="K3" s="219" t="s">
        <v>474</v>
      </c>
      <c r="L3" s="219" t="s">
        <v>557</v>
      </c>
    </row>
    <row r="4" spans="3:12" ht="30" x14ac:dyDescent="0.25">
      <c r="C4" s="215">
        <v>1</v>
      </c>
      <c r="D4" s="215" t="s">
        <v>332</v>
      </c>
      <c r="E4" s="223" t="s">
        <v>330</v>
      </c>
      <c r="F4" s="223" t="s">
        <v>251</v>
      </c>
      <c r="G4" s="223" t="s">
        <v>555</v>
      </c>
      <c r="H4" s="223" t="s">
        <v>330</v>
      </c>
      <c r="I4" s="225" t="s">
        <v>556</v>
      </c>
      <c r="J4" s="223" t="s">
        <v>330</v>
      </c>
      <c r="K4" s="216">
        <v>0</v>
      </c>
      <c r="L4" s="223" t="s">
        <v>330</v>
      </c>
    </row>
    <row r="5" spans="3:12" ht="30" x14ac:dyDescent="0.25">
      <c r="C5" s="215">
        <v>2</v>
      </c>
      <c r="D5" s="215" t="s">
        <v>333</v>
      </c>
      <c r="E5" s="223" t="s">
        <v>330</v>
      </c>
      <c r="F5" s="223" t="s">
        <v>251</v>
      </c>
      <c r="G5" s="223" t="s">
        <v>555</v>
      </c>
      <c r="H5" s="223" t="s">
        <v>330</v>
      </c>
      <c r="I5" s="225" t="s">
        <v>556</v>
      </c>
      <c r="J5" s="223" t="s">
        <v>330</v>
      </c>
      <c r="K5" s="335">
        <v>0</v>
      </c>
      <c r="L5" s="223" t="s">
        <v>330</v>
      </c>
    </row>
    <row r="6" spans="3:12" x14ac:dyDescent="0.25">
      <c r="C6" s="215"/>
      <c r="D6" s="215"/>
      <c r="E6" s="215"/>
      <c r="F6" s="215"/>
      <c r="G6" s="215"/>
      <c r="H6" s="215"/>
      <c r="I6" s="215"/>
      <c r="J6" s="215"/>
      <c r="K6" s="216"/>
      <c r="L6" s="215"/>
    </row>
    <row r="7" spans="3:12" x14ac:dyDescent="0.25">
      <c r="C7" s="215"/>
      <c r="D7" s="215"/>
      <c r="E7" s="215"/>
      <c r="F7" s="215"/>
      <c r="G7" s="215"/>
      <c r="H7" s="215"/>
      <c r="I7" s="215"/>
      <c r="J7" s="215"/>
      <c r="K7" s="216"/>
      <c r="L7" s="215"/>
    </row>
    <row r="8" spans="3:12" x14ac:dyDescent="0.25">
      <c r="C8" s="215"/>
      <c r="D8" s="215"/>
      <c r="E8" s="215"/>
      <c r="F8" s="215"/>
      <c r="G8" s="215"/>
      <c r="H8" s="215"/>
      <c r="I8" s="215"/>
      <c r="J8" s="215"/>
      <c r="K8" s="216"/>
      <c r="L8" s="215"/>
    </row>
    <row r="9" spans="3:12" x14ac:dyDescent="0.25">
      <c r="C9" s="215"/>
      <c r="D9" s="215"/>
      <c r="E9" s="215"/>
      <c r="F9" s="215"/>
      <c r="G9" s="215"/>
      <c r="H9" s="215"/>
      <c r="I9" s="215"/>
      <c r="J9" s="215"/>
      <c r="K9" s="216"/>
      <c r="L9" s="215"/>
    </row>
    <row r="10" spans="3:12" x14ac:dyDescent="0.25">
      <c r="C10" s="215"/>
      <c r="D10" s="215"/>
      <c r="E10" s="215"/>
      <c r="F10" s="215"/>
      <c r="G10" s="215"/>
      <c r="H10" s="215"/>
      <c r="I10" s="215"/>
      <c r="J10" s="215"/>
      <c r="K10" s="216"/>
      <c r="L10" s="215"/>
    </row>
    <row r="11" spans="3:12" x14ac:dyDescent="0.25">
      <c r="C11" s="215"/>
      <c r="D11" s="215"/>
      <c r="E11" s="215"/>
      <c r="F11" s="215"/>
      <c r="G11" s="215"/>
      <c r="H11" s="215"/>
      <c r="I11" s="215"/>
      <c r="J11" s="215"/>
      <c r="K11" s="216"/>
      <c r="L11" s="215"/>
    </row>
    <row r="12" spans="3:12" x14ac:dyDescent="0.25">
      <c r="C12" s="215"/>
      <c r="D12" s="215"/>
      <c r="E12" s="215"/>
      <c r="F12" s="215"/>
      <c r="G12" s="215"/>
      <c r="H12" s="215"/>
      <c r="I12" s="215"/>
      <c r="J12" s="215"/>
      <c r="K12" s="216"/>
      <c r="L12" s="215"/>
    </row>
    <row r="13" spans="3:12" x14ac:dyDescent="0.25">
      <c r="C13" s="215"/>
      <c r="D13" s="215"/>
      <c r="E13" s="215"/>
      <c r="F13" s="215"/>
      <c r="G13" s="215"/>
      <c r="H13" s="215"/>
      <c r="I13" s="215"/>
      <c r="J13" s="215"/>
      <c r="K13" s="216"/>
      <c r="L13" s="215"/>
    </row>
    <row r="14" spans="3:12" x14ac:dyDescent="0.25">
      <c r="C14" s="215"/>
      <c r="D14" s="215"/>
      <c r="E14" s="215"/>
      <c r="F14" s="215"/>
      <c r="G14" s="215"/>
      <c r="H14" s="215"/>
      <c r="I14" s="215"/>
      <c r="J14" s="215"/>
      <c r="K14" s="216"/>
      <c r="L14" s="215"/>
    </row>
    <row r="15" spans="3:12" x14ac:dyDescent="0.25">
      <c r="C15" s="215"/>
      <c r="D15" s="215"/>
      <c r="E15" s="215"/>
      <c r="F15" s="215"/>
      <c r="G15" s="215"/>
      <c r="H15" s="215"/>
      <c r="I15" s="215"/>
      <c r="J15" s="215"/>
      <c r="K15" s="216"/>
      <c r="L15" s="215"/>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15"/>
  <sheetViews>
    <sheetView workbookViewId="0">
      <selection activeCell="J12" sqref="J12"/>
    </sheetView>
  </sheetViews>
  <sheetFormatPr defaultColWidth="9.140625" defaultRowHeight="15" x14ac:dyDescent="0.25"/>
  <cols>
    <col min="1" max="1" width="9.140625" style="205"/>
    <col min="2" max="2" width="5" style="205" customWidth="1"/>
    <col min="3" max="3" width="10.85546875" style="205" bestFit="1" customWidth="1"/>
    <col min="4" max="4" width="9.140625" style="205"/>
    <col min="5" max="5" width="10.140625" style="205" customWidth="1"/>
    <col min="6" max="6" width="10.85546875" style="205" customWidth="1"/>
    <col min="7" max="8" width="9.140625" style="210"/>
    <col min="9" max="9" width="55.42578125" style="205" customWidth="1"/>
    <col min="10" max="10" width="39.7109375" style="205" customWidth="1"/>
    <col min="11" max="16384" width="9.140625" style="205"/>
  </cols>
  <sheetData>
    <row r="2" spans="2:10" x14ac:dyDescent="0.25">
      <c r="B2" s="233" t="s">
        <v>478</v>
      </c>
    </row>
    <row r="3" spans="2:10" s="214" customFormat="1" ht="45" x14ac:dyDescent="0.25">
      <c r="B3" s="219" t="s">
        <v>278</v>
      </c>
      <c r="C3" s="219" t="s">
        <v>331</v>
      </c>
      <c r="D3" s="219" t="s">
        <v>475</v>
      </c>
      <c r="E3" s="219" t="s">
        <v>476</v>
      </c>
      <c r="F3" s="219" t="s">
        <v>477</v>
      </c>
      <c r="G3" s="238" t="s">
        <v>479</v>
      </c>
      <c r="H3" s="238" t="s">
        <v>481</v>
      </c>
      <c r="I3" s="219" t="s">
        <v>730</v>
      </c>
      <c r="J3" s="219" t="s">
        <v>480</v>
      </c>
    </row>
    <row r="4" spans="2:10" ht="30" x14ac:dyDescent="0.25">
      <c r="B4" s="215">
        <v>1</v>
      </c>
      <c r="C4" s="215" t="s">
        <v>332</v>
      </c>
      <c r="D4" s="215">
        <v>26</v>
      </c>
      <c r="E4" s="215">
        <v>26</v>
      </c>
      <c r="F4" s="215">
        <v>0</v>
      </c>
      <c r="G4" s="240">
        <f>E4/D4</f>
        <v>1</v>
      </c>
      <c r="H4" s="240">
        <f>1-G4</f>
        <v>0</v>
      </c>
      <c r="I4" s="220" t="s">
        <v>728</v>
      </c>
      <c r="J4" s="223" t="s">
        <v>330</v>
      </c>
    </row>
    <row r="5" spans="2:10" x14ac:dyDescent="0.25">
      <c r="B5" s="215">
        <v>2</v>
      </c>
      <c r="C5" s="215" t="s">
        <v>333</v>
      </c>
      <c r="D5" s="215">
        <v>26</v>
      </c>
      <c r="E5" s="215">
        <v>26</v>
      </c>
      <c r="F5" s="215">
        <v>0</v>
      </c>
      <c r="G5" s="240">
        <f t="shared" ref="G5:G15" si="0">E5/D5</f>
        <v>1</v>
      </c>
      <c r="H5" s="240">
        <f t="shared" ref="H5:H15" si="1">1-G5</f>
        <v>0</v>
      </c>
      <c r="I5" s="215" t="s">
        <v>754</v>
      </c>
      <c r="J5" s="223" t="s">
        <v>330</v>
      </c>
    </row>
    <row r="6" spans="2:10" x14ac:dyDescent="0.25">
      <c r="B6" s="215">
        <v>3</v>
      </c>
      <c r="C6" s="215" t="s">
        <v>334</v>
      </c>
      <c r="D6" s="215"/>
      <c r="E6" s="215"/>
      <c r="F6" s="215"/>
      <c r="G6" s="240" t="e">
        <f t="shared" si="0"/>
        <v>#DIV/0!</v>
      </c>
      <c r="H6" s="240" t="e">
        <f t="shared" si="1"/>
        <v>#DIV/0!</v>
      </c>
      <c r="I6" s="215"/>
      <c r="J6" s="215"/>
    </row>
    <row r="7" spans="2:10" x14ac:dyDescent="0.25">
      <c r="B7" s="215">
        <v>4</v>
      </c>
      <c r="C7" s="215" t="s">
        <v>335</v>
      </c>
      <c r="D7" s="215"/>
      <c r="E7" s="215"/>
      <c r="F7" s="215"/>
      <c r="G7" s="240" t="e">
        <f t="shared" si="0"/>
        <v>#DIV/0!</v>
      </c>
      <c r="H7" s="240" t="e">
        <f t="shared" si="1"/>
        <v>#DIV/0!</v>
      </c>
      <c r="I7" s="215"/>
      <c r="J7" s="215"/>
    </row>
    <row r="8" spans="2:10" x14ac:dyDescent="0.25">
      <c r="B8" s="215">
        <v>5</v>
      </c>
      <c r="C8" s="215" t="s">
        <v>336</v>
      </c>
      <c r="D8" s="215"/>
      <c r="E8" s="215"/>
      <c r="F8" s="215"/>
      <c r="G8" s="240" t="e">
        <f t="shared" si="0"/>
        <v>#DIV/0!</v>
      </c>
      <c r="H8" s="240" t="e">
        <f t="shared" si="1"/>
        <v>#DIV/0!</v>
      </c>
      <c r="I8" s="215"/>
      <c r="J8" s="215"/>
    </row>
    <row r="9" spans="2:10" x14ac:dyDescent="0.25">
      <c r="B9" s="215">
        <v>6</v>
      </c>
      <c r="C9" s="215" t="s">
        <v>337</v>
      </c>
      <c r="D9" s="215"/>
      <c r="E9" s="215"/>
      <c r="F9" s="215"/>
      <c r="G9" s="240" t="e">
        <f t="shared" si="0"/>
        <v>#DIV/0!</v>
      </c>
      <c r="H9" s="240" t="e">
        <f t="shared" si="1"/>
        <v>#DIV/0!</v>
      </c>
      <c r="I9" s="215"/>
      <c r="J9" s="215"/>
    </row>
    <row r="10" spans="2:10" x14ac:dyDescent="0.25">
      <c r="B10" s="215">
        <v>7</v>
      </c>
      <c r="C10" s="215" t="s">
        <v>338</v>
      </c>
      <c r="D10" s="215"/>
      <c r="E10" s="215"/>
      <c r="F10" s="215"/>
      <c r="G10" s="240" t="e">
        <f t="shared" si="0"/>
        <v>#DIV/0!</v>
      </c>
      <c r="H10" s="240" t="e">
        <f t="shared" si="1"/>
        <v>#DIV/0!</v>
      </c>
      <c r="I10" s="215"/>
      <c r="J10" s="215"/>
    </row>
    <row r="11" spans="2:10" x14ac:dyDescent="0.25">
      <c r="B11" s="215">
        <v>8</v>
      </c>
      <c r="C11" s="215" t="s">
        <v>339</v>
      </c>
      <c r="D11" s="215"/>
      <c r="E11" s="215"/>
      <c r="F11" s="215"/>
      <c r="G11" s="240" t="e">
        <f t="shared" si="0"/>
        <v>#DIV/0!</v>
      </c>
      <c r="H11" s="240" t="e">
        <f t="shared" si="1"/>
        <v>#DIV/0!</v>
      </c>
      <c r="I11" s="215"/>
      <c r="J11" s="215"/>
    </row>
    <row r="12" spans="2:10" x14ac:dyDescent="0.25">
      <c r="B12" s="215">
        <v>9</v>
      </c>
      <c r="C12" s="215" t="s">
        <v>340</v>
      </c>
      <c r="D12" s="215"/>
      <c r="E12" s="215"/>
      <c r="F12" s="215"/>
      <c r="G12" s="240" t="e">
        <f t="shared" si="0"/>
        <v>#DIV/0!</v>
      </c>
      <c r="H12" s="240" t="e">
        <f t="shared" si="1"/>
        <v>#DIV/0!</v>
      </c>
      <c r="I12" s="215"/>
      <c r="J12" s="215"/>
    </row>
    <row r="13" spans="2:10" x14ac:dyDescent="0.25">
      <c r="B13" s="215">
        <v>10</v>
      </c>
      <c r="C13" s="215" t="s">
        <v>341</v>
      </c>
      <c r="D13" s="215"/>
      <c r="E13" s="215"/>
      <c r="F13" s="215"/>
      <c r="G13" s="240" t="e">
        <f t="shared" si="0"/>
        <v>#DIV/0!</v>
      </c>
      <c r="H13" s="240" t="e">
        <f t="shared" si="1"/>
        <v>#DIV/0!</v>
      </c>
      <c r="I13" s="215"/>
      <c r="J13" s="215"/>
    </row>
    <row r="14" spans="2:10" x14ac:dyDescent="0.25">
      <c r="B14" s="215">
        <v>11</v>
      </c>
      <c r="C14" s="215" t="s">
        <v>342</v>
      </c>
      <c r="D14" s="215"/>
      <c r="E14" s="215"/>
      <c r="F14" s="215"/>
      <c r="G14" s="240" t="e">
        <f t="shared" si="0"/>
        <v>#DIV/0!</v>
      </c>
      <c r="H14" s="240" t="e">
        <f t="shared" si="1"/>
        <v>#DIV/0!</v>
      </c>
      <c r="I14" s="215"/>
      <c r="J14" s="215"/>
    </row>
    <row r="15" spans="2:10" x14ac:dyDescent="0.25">
      <c r="B15" s="215">
        <v>12</v>
      </c>
      <c r="C15" s="215" t="s">
        <v>343</v>
      </c>
      <c r="D15" s="215"/>
      <c r="E15" s="215"/>
      <c r="F15" s="215"/>
      <c r="G15" s="240" t="e">
        <f t="shared" si="0"/>
        <v>#DIV/0!</v>
      </c>
      <c r="H15" s="240" t="e">
        <f t="shared" si="1"/>
        <v>#DIV/0!</v>
      </c>
      <c r="I15" s="215"/>
      <c r="J15" s="215"/>
    </row>
  </sheetData>
  <pageMargins left="0.7" right="0.7" top="0.75" bottom="0.75" header="0.3" footer="0.3"/>
  <pageSetup orientation="portrait" horizontalDpi="4294967293"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BB33"/>
  <sheetViews>
    <sheetView zoomScaleNormal="100" workbookViewId="0">
      <pane xSplit="4" ySplit="5" topLeftCell="E21" activePane="bottomRight" state="frozen"/>
      <selection pane="topRight" activeCell="E1" sqref="E1"/>
      <selection pane="bottomLeft" activeCell="A6" sqref="A6"/>
      <selection pane="bottomRight" activeCell="P11" sqref="P11"/>
    </sheetView>
  </sheetViews>
  <sheetFormatPr defaultColWidth="9.140625" defaultRowHeight="15" x14ac:dyDescent="0.25"/>
  <cols>
    <col min="1" max="1" width="9.140625" style="205"/>
    <col min="2" max="2" width="4.28515625" style="205" customWidth="1"/>
    <col min="3" max="3" width="27.7109375" style="205" customWidth="1"/>
    <col min="4" max="4" width="13.7109375" style="205" bestFit="1" customWidth="1"/>
    <col min="5" max="5" width="1.5703125" style="205" customWidth="1"/>
    <col min="6" max="6" width="4.7109375" style="191" customWidth="1"/>
    <col min="7" max="7" width="9.5703125" style="334" bestFit="1" customWidth="1"/>
    <col min="8" max="8" width="11.28515625" style="191" bestFit="1" customWidth="1"/>
    <col min="9" max="9" width="2" style="191" customWidth="1"/>
    <col min="10" max="10" width="4.7109375" style="191" customWidth="1"/>
    <col min="11" max="11" width="9.5703125" style="334" bestFit="1" customWidth="1"/>
    <col min="12" max="12" width="11.28515625" style="191" bestFit="1" customWidth="1"/>
    <col min="13" max="13" width="1.5703125" style="191" customWidth="1"/>
    <col min="14" max="14" width="4.7109375" style="191" customWidth="1"/>
    <col min="15" max="15" width="9.5703125" style="334" bestFit="1" customWidth="1"/>
    <col min="16" max="16" width="11.28515625" style="191" bestFit="1" customWidth="1"/>
    <col min="17" max="17" width="1.42578125" style="191" customWidth="1"/>
    <col min="18" max="18" width="4.7109375" style="191" customWidth="1"/>
    <col min="19" max="19" width="9.5703125" style="334" bestFit="1" customWidth="1"/>
    <col min="20" max="20" width="11.28515625" style="191" bestFit="1" customWidth="1"/>
    <col min="21" max="21" width="1.28515625" style="191" customWidth="1"/>
    <col min="22" max="22" width="4.7109375" style="191" customWidth="1"/>
    <col min="23" max="23" width="9.5703125" style="334" bestFit="1" customWidth="1"/>
    <col min="24" max="24" width="11.28515625" style="191" bestFit="1" customWidth="1"/>
    <col min="25" max="25" width="1.28515625" style="191" customWidth="1"/>
    <col min="26" max="26" width="4.7109375" style="191" customWidth="1"/>
    <col min="27" max="27" width="9.5703125" style="334" bestFit="1" customWidth="1"/>
    <col min="28" max="28" width="11.28515625" style="191" bestFit="1" customWidth="1"/>
    <col min="29" max="29" width="1.42578125" style="191" customWidth="1"/>
    <col min="30" max="30" width="4.7109375" style="191" customWidth="1"/>
    <col min="31" max="31" width="9.5703125" style="334" bestFit="1" customWidth="1"/>
    <col min="32" max="32" width="11.28515625" style="191" bestFit="1" customWidth="1"/>
    <col min="33" max="33" width="1.140625" style="191" customWidth="1"/>
    <col min="34" max="34" width="4.7109375" style="191" customWidth="1"/>
    <col min="35" max="35" width="9.5703125" style="334" bestFit="1" customWidth="1"/>
    <col min="36" max="36" width="11.28515625" style="191" bestFit="1" customWidth="1"/>
    <col min="37" max="37" width="1.28515625" style="191" customWidth="1"/>
    <col min="38" max="38" width="4.7109375" style="191" customWidth="1"/>
    <col min="39" max="39" width="9.5703125" style="334" bestFit="1" customWidth="1"/>
    <col min="40" max="40" width="11.28515625" style="191" bestFit="1" customWidth="1"/>
    <col min="41" max="41" width="1.140625" style="191" customWidth="1"/>
    <col min="42" max="42" width="4.7109375" style="191" customWidth="1"/>
    <col min="43" max="43" width="9.5703125" style="334" bestFit="1" customWidth="1"/>
    <col min="44" max="44" width="11.28515625" style="191" bestFit="1" customWidth="1"/>
    <col min="45" max="45" width="1.28515625" style="191" customWidth="1"/>
    <col min="46" max="46" width="4.7109375" style="191" customWidth="1"/>
    <col min="47" max="47" width="9.5703125" style="334" bestFit="1" customWidth="1"/>
    <col min="48" max="48" width="11.28515625" style="191" bestFit="1" customWidth="1"/>
    <col min="49" max="49" width="1.28515625" style="191" customWidth="1"/>
    <col min="50" max="50" width="4.7109375" style="191" customWidth="1"/>
    <col min="51" max="51" width="9.5703125" style="334" bestFit="1" customWidth="1"/>
    <col min="52" max="52" width="11.28515625" style="191" bestFit="1" customWidth="1"/>
    <col min="53" max="53" width="1.28515625" style="191" customWidth="1"/>
    <col min="54" max="54" width="14.7109375" style="191" customWidth="1"/>
    <col min="55" max="16384" width="9.140625" style="205"/>
  </cols>
  <sheetData>
    <row r="2" spans="2:54" x14ac:dyDescent="0.25">
      <c r="B2" s="233" t="s">
        <v>482</v>
      </c>
    </row>
    <row r="3" spans="2:54" x14ac:dyDescent="0.25">
      <c r="B3" s="233"/>
      <c r="D3" s="205" t="s">
        <v>525</v>
      </c>
      <c r="F3" s="759">
        <f>COUNTIF(H6:H32,"Akses")/COUNTA($C$6:$C$32)</f>
        <v>1</v>
      </c>
      <c r="G3" s="759"/>
      <c r="H3" s="759"/>
      <c r="I3" s="208"/>
      <c r="J3" s="759">
        <f>COUNTIF(L6:L32,"Akses")/COUNTA($C$6:$C$32)</f>
        <v>0.34615384615384615</v>
      </c>
      <c r="K3" s="759"/>
      <c r="L3" s="759"/>
      <c r="M3" s="208"/>
      <c r="N3" s="759">
        <f>COUNTIF(P6:P32,"Akses")/COUNTA($C$6:$C$32)</f>
        <v>0</v>
      </c>
      <c r="O3" s="759"/>
      <c r="P3" s="759"/>
      <c r="Q3" s="208"/>
      <c r="R3" s="759">
        <f>COUNTIF(T6:T32,"Akses")/COUNTA($C$6:$C$32)</f>
        <v>0</v>
      </c>
      <c r="S3" s="759"/>
      <c r="T3" s="759"/>
      <c r="U3" s="208"/>
      <c r="V3" s="759">
        <f>COUNTIF(X6:X32,"Akses")/COUNTA($C$6:$C$32)</f>
        <v>0</v>
      </c>
      <c r="W3" s="759"/>
      <c r="X3" s="759"/>
      <c r="Y3" s="208"/>
      <c r="Z3" s="759">
        <f>COUNTIF(AB6:AB32,"Akses")/COUNTA($C$6:$C$32)</f>
        <v>0</v>
      </c>
      <c r="AA3" s="759"/>
      <c r="AB3" s="759"/>
      <c r="AC3" s="208"/>
      <c r="AD3" s="759">
        <f>COUNTIF(AF6:AF32,"Akses")/COUNTA($C$6:$C$32)</f>
        <v>0</v>
      </c>
      <c r="AE3" s="759"/>
      <c r="AF3" s="759"/>
      <c r="AG3" s="208"/>
      <c r="AH3" s="759">
        <f>COUNTIF(AJ6:AJ32,"Akses")/COUNTA($C$6:$C$32)</f>
        <v>0</v>
      </c>
      <c r="AI3" s="759"/>
      <c r="AJ3" s="759"/>
      <c r="AK3" s="208"/>
      <c r="AL3" s="759">
        <f>COUNTIF(AN6:AN32,"Akses")/COUNTA($C$6:$C$32)</f>
        <v>0</v>
      </c>
      <c r="AM3" s="759"/>
      <c r="AN3" s="759"/>
      <c r="AO3" s="208"/>
      <c r="AP3" s="759">
        <f>COUNTIF(AR6:AR32,"Akses")/COUNTA($C$6:$C$32)</f>
        <v>0</v>
      </c>
      <c r="AQ3" s="759"/>
      <c r="AR3" s="759"/>
      <c r="AS3" s="208"/>
      <c r="AT3" s="759">
        <f>COUNTIF(AV6:AV32,"Akses")/COUNTA($C$6:$C$32)</f>
        <v>0</v>
      </c>
      <c r="AU3" s="759"/>
      <c r="AV3" s="759"/>
      <c r="AW3" s="208"/>
      <c r="AX3" s="759">
        <f>COUNTIF(AZ6:AZ32,"Akses")/COUNTA($C$6:$C$32)</f>
        <v>0</v>
      </c>
      <c r="AY3" s="759"/>
      <c r="AZ3" s="759"/>
      <c r="BA3" s="208"/>
    </row>
    <row r="4" spans="2:54" s="191" customFormat="1" x14ac:dyDescent="0.25">
      <c r="B4" s="737" t="s">
        <v>278</v>
      </c>
      <c r="C4" s="737" t="s">
        <v>483</v>
      </c>
      <c r="D4" s="737" t="s">
        <v>469</v>
      </c>
      <c r="E4" s="241"/>
      <c r="F4" s="760" t="s">
        <v>484</v>
      </c>
      <c r="G4" s="761"/>
      <c r="H4" s="762"/>
      <c r="I4" s="241"/>
      <c r="J4" s="760" t="s">
        <v>485</v>
      </c>
      <c r="K4" s="761"/>
      <c r="L4" s="762"/>
      <c r="M4" s="241"/>
      <c r="N4" s="760" t="s">
        <v>486</v>
      </c>
      <c r="O4" s="761"/>
      <c r="P4" s="762"/>
      <c r="Q4" s="241"/>
      <c r="R4" s="760" t="s">
        <v>487</v>
      </c>
      <c r="S4" s="761"/>
      <c r="T4" s="762"/>
      <c r="U4" s="241"/>
      <c r="V4" s="760" t="s">
        <v>336</v>
      </c>
      <c r="W4" s="761"/>
      <c r="X4" s="762"/>
      <c r="Y4" s="241"/>
      <c r="Z4" s="760" t="s">
        <v>488</v>
      </c>
      <c r="AA4" s="761"/>
      <c r="AB4" s="762"/>
      <c r="AC4" s="241"/>
      <c r="AD4" s="760" t="s">
        <v>489</v>
      </c>
      <c r="AE4" s="761"/>
      <c r="AF4" s="762"/>
      <c r="AG4" s="241"/>
      <c r="AH4" s="760" t="s">
        <v>490</v>
      </c>
      <c r="AI4" s="761"/>
      <c r="AJ4" s="762"/>
      <c r="AK4" s="241"/>
      <c r="AL4" s="760" t="s">
        <v>491</v>
      </c>
      <c r="AM4" s="761"/>
      <c r="AN4" s="762"/>
      <c r="AO4" s="241"/>
      <c r="AP4" s="760" t="s">
        <v>492</v>
      </c>
      <c r="AQ4" s="761"/>
      <c r="AR4" s="762"/>
      <c r="AS4" s="241"/>
      <c r="AT4" s="760" t="s">
        <v>493</v>
      </c>
      <c r="AU4" s="761"/>
      <c r="AV4" s="762"/>
      <c r="AW4" s="241"/>
      <c r="AX4" s="760" t="s">
        <v>494</v>
      </c>
      <c r="AY4" s="761"/>
      <c r="AZ4" s="762"/>
      <c r="BA4" s="241"/>
      <c r="BB4" s="737" t="s">
        <v>523</v>
      </c>
    </row>
    <row r="5" spans="2:54" s="191" customFormat="1" x14ac:dyDescent="0.25">
      <c r="B5" s="738"/>
      <c r="C5" s="738"/>
      <c r="D5" s="738"/>
      <c r="E5" s="241"/>
      <c r="F5" s="216" t="s">
        <v>526</v>
      </c>
      <c r="G5" s="335" t="s">
        <v>755</v>
      </c>
      <c r="H5" s="216" t="s">
        <v>250</v>
      </c>
      <c r="I5" s="241"/>
      <c r="J5" s="216" t="s">
        <v>526</v>
      </c>
      <c r="K5" s="335" t="s">
        <v>755</v>
      </c>
      <c r="L5" s="216" t="s">
        <v>250</v>
      </c>
      <c r="M5" s="241"/>
      <c r="N5" s="216" t="s">
        <v>526</v>
      </c>
      <c r="O5" s="335" t="s">
        <v>755</v>
      </c>
      <c r="P5" s="216" t="s">
        <v>250</v>
      </c>
      <c r="Q5" s="241"/>
      <c r="R5" s="216" t="s">
        <v>526</v>
      </c>
      <c r="S5" s="335" t="s">
        <v>755</v>
      </c>
      <c r="T5" s="216" t="s">
        <v>250</v>
      </c>
      <c r="U5" s="241"/>
      <c r="V5" s="216" t="s">
        <v>526</v>
      </c>
      <c r="W5" s="335" t="s">
        <v>755</v>
      </c>
      <c r="X5" s="216" t="s">
        <v>250</v>
      </c>
      <c r="Y5" s="241"/>
      <c r="Z5" s="216" t="s">
        <v>526</v>
      </c>
      <c r="AA5" s="335" t="s">
        <v>755</v>
      </c>
      <c r="AB5" s="216" t="s">
        <v>250</v>
      </c>
      <c r="AC5" s="241"/>
      <c r="AD5" s="216" t="s">
        <v>526</v>
      </c>
      <c r="AE5" s="335" t="s">
        <v>755</v>
      </c>
      <c r="AF5" s="216" t="s">
        <v>250</v>
      </c>
      <c r="AG5" s="241"/>
      <c r="AH5" s="216" t="s">
        <v>526</v>
      </c>
      <c r="AI5" s="335" t="s">
        <v>755</v>
      </c>
      <c r="AJ5" s="216" t="s">
        <v>250</v>
      </c>
      <c r="AK5" s="241"/>
      <c r="AL5" s="216" t="s">
        <v>526</v>
      </c>
      <c r="AM5" s="335" t="s">
        <v>755</v>
      </c>
      <c r="AN5" s="216" t="s">
        <v>250</v>
      </c>
      <c r="AO5" s="241"/>
      <c r="AP5" s="216" t="s">
        <v>526</v>
      </c>
      <c r="AQ5" s="335" t="s">
        <v>755</v>
      </c>
      <c r="AR5" s="216" t="s">
        <v>250</v>
      </c>
      <c r="AS5" s="241"/>
      <c r="AT5" s="216" t="s">
        <v>526</v>
      </c>
      <c r="AU5" s="335" t="s">
        <v>755</v>
      </c>
      <c r="AV5" s="216" t="s">
        <v>250</v>
      </c>
      <c r="AW5" s="241"/>
      <c r="AX5" s="216" t="s">
        <v>526</v>
      </c>
      <c r="AY5" s="335" t="s">
        <v>755</v>
      </c>
      <c r="AZ5" s="216" t="s">
        <v>250</v>
      </c>
      <c r="BA5" s="241"/>
      <c r="BB5" s="738"/>
    </row>
    <row r="6" spans="2:54" x14ac:dyDescent="0.25">
      <c r="B6" s="215">
        <v>1</v>
      </c>
      <c r="C6" s="215" t="s">
        <v>505</v>
      </c>
      <c r="D6" s="215" t="s">
        <v>522</v>
      </c>
      <c r="E6" s="242"/>
      <c r="F6" s="216">
        <v>85</v>
      </c>
      <c r="G6" s="335"/>
      <c r="H6" s="216" t="str">
        <f>IF(F6&gt;0,"Akses",IF(F6="","","Tidak Akses"))</f>
        <v>Akses</v>
      </c>
      <c r="I6" s="242"/>
      <c r="J6" s="216">
        <v>60</v>
      </c>
      <c r="K6" s="335"/>
      <c r="L6" s="216" t="str">
        <f>IF(K6&gt;0,"Akses",IF(K6="","","Tidak Akses"))</f>
        <v/>
      </c>
      <c r="M6" s="242"/>
      <c r="N6" s="216"/>
      <c r="O6" s="335"/>
      <c r="P6" s="335" t="str">
        <f>IF(O6&gt;0,"Akses",IF(O6="","","Tidak Akses"))</f>
        <v/>
      </c>
      <c r="Q6" s="242"/>
      <c r="R6" s="216"/>
      <c r="S6" s="335"/>
      <c r="T6" s="335" t="str">
        <f>IF(S6&gt;0,"Akses",IF(S6="","","Tidak Akses"))</f>
        <v/>
      </c>
      <c r="U6" s="242"/>
      <c r="V6" s="216"/>
      <c r="W6" s="335"/>
      <c r="X6" s="335" t="str">
        <f>IF(W6&gt;0,"Akses",IF(W6="","","Tidak Akses"))</f>
        <v/>
      </c>
      <c r="Y6" s="242"/>
      <c r="Z6" s="216"/>
      <c r="AA6" s="335"/>
      <c r="AB6" s="335" t="str">
        <f>IF(AA6&gt;0,"Akses",IF(AA6="","","Tidak Akses"))</f>
        <v/>
      </c>
      <c r="AC6" s="242"/>
      <c r="AD6" s="216"/>
      <c r="AE6" s="335"/>
      <c r="AF6" s="335" t="str">
        <f>IF(AE6&gt;0,"Akses",IF(AE6="","","Tidak Akses"))</f>
        <v/>
      </c>
      <c r="AG6" s="242"/>
      <c r="AH6" s="216"/>
      <c r="AI6" s="335"/>
      <c r="AJ6" s="335" t="str">
        <f>IF(AI6&gt;0,"Akses",IF(AI6="","","Tidak Akses"))</f>
        <v/>
      </c>
      <c r="AK6" s="242"/>
      <c r="AL6" s="216"/>
      <c r="AM6" s="335"/>
      <c r="AN6" s="335" t="str">
        <f>IF(AM6&gt;0,"Akses",IF(AM6="","","Tidak Akses"))</f>
        <v/>
      </c>
      <c r="AO6" s="242"/>
      <c r="AP6" s="216"/>
      <c r="AQ6" s="335"/>
      <c r="AR6" s="335" t="str">
        <f>IF(AQ6&gt;0,"Akses",IF(AQ6="","","Tidak Akses"))</f>
        <v/>
      </c>
      <c r="AS6" s="242"/>
      <c r="AT6" s="216"/>
      <c r="AU6" s="335"/>
      <c r="AV6" s="335" t="str">
        <f>IF(AU6&gt;0,"Akses",IF(AU6="","","Tidak Akses"))</f>
        <v/>
      </c>
      <c r="AW6" s="242"/>
      <c r="AX6" s="216"/>
      <c r="AY6" s="335"/>
      <c r="AZ6" s="335" t="str">
        <f>IF(AY6&gt;0,"Akses",IF(AY6="","","Tidak Akses"))</f>
        <v/>
      </c>
      <c r="BA6" s="242"/>
      <c r="BB6" s="216">
        <f t="shared" ref="BB6:BB31" si="0">SUM(F6:AX6)</f>
        <v>145</v>
      </c>
    </row>
    <row r="7" spans="2:54" x14ac:dyDescent="0.25">
      <c r="B7" s="215">
        <v>2</v>
      </c>
      <c r="C7" s="215" t="s">
        <v>517</v>
      </c>
      <c r="D7" s="215" t="s">
        <v>522</v>
      </c>
      <c r="E7" s="242"/>
      <c r="F7" s="216">
        <v>85</v>
      </c>
      <c r="G7" s="335"/>
      <c r="H7" s="216" t="str">
        <f t="shared" ref="H7:H31" si="1">IF(F7&gt;0,"Akses",IF(F7="","","Tidak Akses"))</f>
        <v>Akses</v>
      </c>
      <c r="I7" s="242"/>
      <c r="J7" s="216">
        <v>5</v>
      </c>
      <c r="K7" s="335"/>
      <c r="L7" s="335" t="str">
        <f t="shared" ref="L7:L31" si="2">IF(K7&gt;0,"Akses",IF(K7="","","Tidak Akses"))</f>
        <v/>
      </c>
      <c r="M7" s="242"/>
      <c r="N7" s="216"/>
      <c r="O7" s="335"/>
      <c r="P7" s="335" t="str">
        <f t="shared" ref="P7:P31" si="3">IF(O7&gt;0,"Akses",IF(O7="","","Tidak Akses"))</f>
        <v/>
      </c>
      <c r="Q7" s="242"/>
      <c r="R7" s="216"/>
      <c r="S7" s="335"/>
      <c r="T7" s="335" t="str">
        <f t="shared" ref="T7:T31" si="4">IF(S7&gt;0,"Akses",IF(S7="","","Tidak Akses"))</f>
        <v/>
      </c>
      <c r="U7" s="242"/>
      <c r="V7" s="216"/>
      <c r="W7" s="335"/>
      <c r="X7" s="335" t="str">
        <f t="shared" ref="X7:X31" si="5">IF(W7&gt;0,"Akses",IF(W7="","","Tidak Akses"))</f>
        <v/>
      </c>
      <c r="Y7" s="242"/>
      <c r="Z7" s="216"/>
      <c r="AA7" s="335"/>
      <c r="AB7" s="335" t="str">
        <f t="shared" ref="AB7:AB31" si="6">IF(AA7&gt;0,"Akses",IF(AA7="","","Tidak Akses"))</f>
        <v/>
      </c>
      <c r="AC7" s="242"/>
      <c r="AD7" s="216"/>
      <c r="AE7" s="335"/>
      <c r="AF7" s="335" t="str">
        <f t="shared" ref="AF7:AF31" si="7">IF(AE7&gt;0,"Akses",IF(AE7="","","Tidak Akses"))</f>
        <v/>
      </c>
      <c r="AG7" s="242"/>
      <c r="AH7" s="216"/>
      <c r="AI7" s="335"/>
      <c r="AJ7" s="335" t="str">
        <f t="shared" ref="AJ7:AJ31" si="8">IF(AI7&gt;0,"Akses",IF(AI7="","","Tidak Akses"))</f>
        <v/>
      </c>
      <c r="AK7" s="242"/>
      <c r="AL7" s="216"/>
      <c r="AM7" s="335"/>
      <c r="AN7" s="335" t="str">
        <f t="shared" ref="AN7:AN31" si="9">IF(AM7&gt;0,"Akses",IF(AM7="","","Tidak Akses"))</f>
        <v/>
      </c>
      <c r="AO7" s="242"/>
      <c r="AP7" s="216"/>
      <c r="AQ7" s="335"/>
      <c r="AR7" s="335" t="str">
        <f t="shared" ref="AR7:AR31" si="10">IF(AQ7&gt;0,"Akses",IF(AQ7="","","Tidak Akses"))</f>
        <v/>
      </c>
      <c r="AS7" s="242"/>
      <c r="AT7" s="216"/>
      <c r="AU7" s="335"/>
      <c r="AV7" s="335" t="str">
        <f t="shared" ref="AV7:AV31" si="11">IF(AU7&gt;0,"Akses",IF(AU7="","","Tidak Akses"))</f>
        <v/>
      </c>
      <c r="AW7" s="242"/>
      <c r="AX7" s="216"/>
      <c r="AY7" s="335"/>
      <c r="AZ7" s="335" t="str">
        <f t="shared" ref="AZ7:AZ31" si="12">IF(AY7&gt;0,"Akses",IF(AY7="","","Tidak Akses"))</f>
        <v/>
      </c>
      <c r="BA7" s="242"/>
      <c r="BB7" s="216">
        <f t="shared" si="0"/>
        <v>90</v>
      </c>
    </row>
    <row r="8" spans="2:54" x14ac:dyDescent="0.25">
      <c r="B8" s="215">
        <v>3</v>
      </c>
      <c r="C8" s="215" t="s">
        <v>514</v>
      </c>
      <c r="D8" s="215" t="s">
        <v>522</v>
      </c>
      <c r="E8" s="242"/>
      <c r="F8" s="216">
        <v>155</v>
      </c>
      <c r="G8" s="335"/>
      <c r="H8" s="216" t="str">
        <f t="shared" si="1"/>
        <v>Akses</v>
      </c>
      <c r="I8" s="242"/>
      <c r="J8" s="216">
        <v>160</v>
      </c>
      <c r="K8" s="335">
        <v>6</v>
      </c>
      <c r="L8" s="335" t="str">
        <f t="shared" si="2"/>
        <v>Akses</v>
      </c>
      <c r="M8" s="242"/>
      <c r="N8" s="216"/>
      <c r="O8" s="335"/>
      <c r="P8" s="335" t="str">
        <f t="shared" si="3"/>
        <v/>
      </c>
      <c r="Q8" s="242"/>
      <c r="R8" s="216"/>
      <c r="S8" s="335"/>
      <c r="T8" s="335" t="str">
        <f t="shared" si="4"/>
        <v/>
      </c>
      <c r="U8" s="242"/>
      <c r="V8" s="216"/>
      <c r="W8" s="335"/>
      <c r="X8" s="335" t="str">
        <f t="shared" si="5"/>
        <v/>
      </c>
      <c r="Y8" s="242"/>
      <c r="Z8" s="216"/>
      <c r="AA8" s="335"/>
      <c r="AB8" s="335" t="str">
        <f t="shared" si="6"/>
        <v/>
      </c>
      <c r="AC8" s="242"/>
      <c r="AD8" s="216"/>
      <c r="AE8" s="335"/>
      <c r="AF8" s="335" t="str">
        <f t="shared" si="7"/>
        <v/>
      </c>
      <c r="AG8" s="242"/>
      <c r="AH8" s="216"/>
      <c r="AI8" s="335"/>
      <c r="AJ8" s="335" t="str">
        <f t="shared" si="8"/>
        <v/>
      </c>
      <c r="AK8" s="242"/>
      <c r="AL8" s="216"/>
      <c r="AM8" s="335"/>
      <c r="AN8" s="335" t="str">
        <f t="shared" si="9"/>
        <v/>
      </c>
      <c r="AO8" s="242"/>
      <c r="AP8" s="216"/>
      <c r="AQ8" s="335"/>
      <c r="AR8" s="335" t="str">
        <f t="shared" si="10"/>
        <v/>
      </c>
      <c r="AS8" s="242"/>
      <c r="AT8" s="216"/>
      <c r="AU8" s="335"/>
      <c r="AV8" s="335" t="str">
        <f t="shared" si="11"/>
        <v/>
      </c>
      <c r="AW8" s="242"/>
      <c r="AX8" s="216"/>
      <c r="AY8" s="335"/>
      <c r="AZ8" s="335" t="str">
        <f t="shared" si="12"/>
        <v/>
      </c>
      <c r="BA8" s="242"/>
      <c r="BB8" s="216">
        <f t="shared" si="0"/>
        <v>321</v>
      </c>
    </row>
    <row r="9" spans="2:54" x14ac:dyDescent="0.25">
      <c r="B9" s="215">
        <v>4</v>
      </c>
      <c r="C9" s="215" t="s">
        <v>499</v>
      </c>
      <c r="D9" s="215" t="s">
        <v>111</v>
      </c>
      <c r="E9" s="242"/>
      <c r="F9" s="216">
        <v>1535</v>
      </c>
      <c r="G9" s="335"/>
      <c r="H9" s="216" t="str">
        <f t="shared" si="1"/>
        <v>Akses</v>
      </c>
      <c r="I9" s="242"/>
      <c r="J9" s="216">
        <v>100</v>
      </c>
      <c r="K9" s="335"/>
      <c r="L9" s="335" t="str">
        <f t="shared" si="2"/>
        <v/>
      </c>
      <c r="M9" s="242"/>
      <c r="N9" s="216"/>
      <c r="O9" s="335"/>
      <c r="P9" s="335" t="str">
        <f t="shared" si="3"/>
        <v/>
      </c>
      <c r="Q9" s="242"/>
      <c r="R9" s="216"/>
      <c r="S9" s="335"/>
      <c r="T9" s="335" t="str">
        <f t="shared" si="4"/>
        <v/>
      </c>
      <c r="U9" s="242"/>
      <c r="V9" s="216"/>
      <c r="W9" s="335"/>
      <c r="X9" s="335" t="str">
        <f t="shared" si="5"/>
        <v/>
      </c>
      <c r="Y9" s="242"/>
      <c r="Z9" s="216"/>
      <c r="AA9" s="335"/>
      <c r="AB9" s="335" t="str">
        <f t="shared" si="6"/>
        <v/>
      </c>
      <c r="AC9" s="242"/>
      <c r="AD9" s="216"/>
      <c r="AE9" s="335"/>
      <c r="AF9" s="335" t="str">
        <f t="shared" si="7"/>
        <v/>
      </c>
      <c r="AG9" s="242"/>
      <c r="AH9" s="216"/>
      <c r="AI9" s="335"/>
      <c r="AJ9" s="335" t="str">
        <f t="shared" si="8"/>
        <v/>
      </c>
      <c r="AK9" s="242"/>
      <c r="AL9" s="216"/>
      <c r="AM9" s="335"/>
      <c r="AN9" s="335" t="str">
        <f t="shared" si="9"/>
        <v/>
      </c>
      <c r="AO9" s="242"/>
      <c r="AP9" s="216"/>
      <c r="AQ9" s="335"/>
      <c r="AR9" s="335" t="str">
        <f t="shared" si="10"/>
        <v/>
      </c>
      <c r="AS9" s="242"/>
      <c r="AT9" s="216"/>
      <c r="AU9" s="335"/>
      <c r="AV9" s="335" t="str">
        <f t="shared" si="11"/>
        <v/>
      </c>
      <c r="AW9" s="242"/>
      <c r="AX9" s="216"/>
      <c r="AY9" s="335"/>
      <c r="AZ9" s="335" t="str">
        <f t="shared" si="12"/>
        <v/>
      </c>
      <c r="BA9" s="242"/>
      <c r="BB9" s="216">
        <f t="shared" si="0"/>
        <v>1635</v>
      </c>
    </row>
    <row r="10" spans="2:54" x14ac:dyDescent="0.25">
      <c r="B10" s="215">
        <v>5</v>
      </c>
      <c r="C10" s="215" t="s">
        <v>510</v>
      </c>
      <c r="D10" s="215" t="s">
        <v>522</v>
      </c>
      <c r="E10" s="242"/>
      <c r="F10" s="216">
        <v>90</v>
      </c>
      <c r="G10" s="335"/>
      <c r="H10" s="216" t="str">
        <f t="shared" si="1"/>
        <v>Akses</v>
      </c>
      <c r="I10" s="242"/>
      <c r="J10" s="216">
        <v>50</v>
      </c>
      <c r="K10" s="335">
        <v>3</v>
      </c>
      <c r="L10" s="335" t="str">
        <f t="shared" si="2"/>
        <v>Akses</v>
      </c>
      <c r="M10" s="242"/>
      <c r="N10" s="216"/>
      <c r="O10" s="335"/>
      <c r="P10" s="335" t="str">
        <f t="shared" si="3"/>
        <v/>
      </c>
      <c r="Q10" s="242"/>
      <c r="R10" s="216"/>
      <c r="S10" s="335"/>
      <c r="T10" s="335" t="str">
        <f t="shared" si="4"/>
        <v/>
      </c>
      <c r="U10" s="242"/>
      <c r="V10" s="216"/>
      <c r="W10" s="335"/>
      <c r="X10" s="335" t="str">
        <f t="shared" si="5"/>
        <v/>
      </c>
      <c r="Y10" s="242"/>
      <c r="Z10" s="216"/>
      <c r="AA10" s="335"/>
      <c r="AB10" s="335" t="str">
        <f t="shared" si="6"/>
        <v/>
      </c>
      <c r="AC10" s="242"/>
      <c r="AD10" s="216"/>
      <c r="AE10" s="335"/>
      <c r="AF10" s="335" t="str">
        <f t="shared" si="7"/>
        <v/>
      </c>
      <c r="AG10" s="242"/>
      <c r="AH10" s="216"/>
      <c r="AI10" s="335"/>
      <c r="AJ10" s="335" t="str">
        <f t="shared" si="8"/>
        <v/>
      </c>
      <c r="AK10" s="242"/>
      <c r="AL10" s="216"/>
      <c r="AM10" s="335"/>
      <c r="AN10" s="335" t="str">
        <f t="shared" si="9"/>
        <v/>
      </c>
      <c r="AO10" s="242"/>
      <c r="AP10" s="216"/>
      <c r="AQ10" s="335"/>
      <c r="AR10" s="335" t="str">
        <f t="shared" si="10"/>
        <v/>
      </c>
      <c r="AS10" s="242"/>
      <c r="AT10" s="216"/>
      <c r="AU10" s="335"/>
      <c r="AV10" s="335" t="str">
        <f t="shared" si="11"/>
        <v/>
      </c>
      <c r="AW10" s="242"/>
      <c r="AX10" s="216"/>
      <c r="AY10" s="335"/>
      <c r="AZ10" s="335" t="str">
        <f t="shared" si="12"/>
        <v/>
      </c>
      <c r="BA10" s="242"/>
      <c r="BB10" s="216">
        <f t="shared" si="0"/>
        <v>143</v>
      </c>
    </row>
    <row r="11" spans="2:54" x14ac:dyDescent="0.25">
      <c r="B11" s="215">
        <v>6</v>
      </c>
      <c r="C11" s="215" t="s">
        <v>503</v>
      </c>
      <c r="D11" s="215" t="s">
        <v>111</v>
      </c>
      <c r="E11" s="242"/>
      <c r="F11" s="216">
        <v>635</v>
      </c>
      <c r="G11" s="335"/>
      <c r="H11" s="216" t="str">
        <f t="shared" si="1"/>
        <v>Akses</v>
      </c>
      <c r="I11" s="242"/>
      <c r="J11" s="216">
        <v>175</v>
      </c>
      <c r="K11" s="335">
        <v>2</v>
      </c>
      <c r="L11" s="335" t="str">
        <f t="shared" si="2"/>
        <v>Akses</v>
      </c>
      <c r="M11" s="242"/>
      <c r="N11" s="216"/>
      <c r="O11" s="335"/>
      <c r="P11" s="335" t="str">
        <f t="shared" si="3"/>
        <v/>
      </c>
      <c r="Q11" s="242"/>
      <c r="R11" s="216"/>
      <c r="S11" s="335"/>
      <c r="T11" s="335" t="str">
        <f t="shared" si="4"/>
        <v/>
      </c>
      <c r="U11" s="242"/>
      <c r="V11" s="216"/>
      <c r="W11" s="335"/>
      <c r="X11" s="335" t="str">
        <f t="shared" si="5"/>
        <v/>
      </c>
      <c r="Y11" s="242"/>
      <c r="Z11" s="216"/>
      <c r="AA11" s="335"/>
      <c r="AB11" s="335" t="str">
        <f t="shared" si="6"/>
        <v/>
      </c>
      <c r="AC11" s="242"/>
      <c r="AD11" s="216"/>
      <c r="AE11" s="335"/>
      <c r="AF11" s="335" t="str">
        <f t="shared" si="7"/>
        <v/>
      </c>
      <c r="AG11" s="242"/>
      <c r="AH11" s="216"/>
      <c r="AI11" s="335"/>
      <c r="AJ11" s="335" t="str">
        <f t="shared" si="8"/>
        <v/>
      </c>
      <c r="AK11" s="242"/>
      <c r="AL11" s="216"/>
      <c r="AM11" s="335"/>
      <c r="AN11" s="335" t="str">
        <f t="shared" si="9"/>
        <v/>
      </c>
      <c r="AO11" s="242"/>
      <c r="AP11" s="216"/>
      <c r="AQ11" s="335"/>
      <c r="AR11" s="335" t="str">
        <f t="shared" si="10"/>
        <v/>
      </c>
      <c r="AS11" s="242"/>
      <c r="AT11" s="216"/>
      <c r="AU11" s="335"/>
      <c r="AV11" s="335" t="str">
        <f t="shared" si="11"/>
        <v/>
      </c>
      <c r="AW11" s="242"/>
      <c r="AX11" s="216"/>
      <c r="AY11" s="335"/>
      <c r="AZ11" s="335" t="str">
        <f t="shared" si="12"/>
        <v/>
      </c>
      <c r="BA11" s="242"/>
      <c r="BB11" s="216">
        <f t="shared" si="0"/>
        <v>812</v>
      </c>
    </row>
    <row r="12" spans="2:54" x14ac:dyDescent="0.25">
      <c r="B12" s="215">
        <v>7</v>
      </c>
      <c r="C12" s="215" t="s">
        <v>513</v>
      </c>
      <c r="D12" s="215" t="s">
        <v>522</v>
      </c>
      <c r="E12" s="242"/>
      <c r="F12" s="216">
        <v>100</v>
      </c>
      <c r="G12" s="335"/>
      <c r="H12" s="216" t="str">
        <f t="shared" si="1"/>
        <v>Akses</v>
      </c>
      <c r="I12" s="242"/>
      <c r="J12" s="216">
        <v>20</v>
      </c>
      <c r="K12" s="335">
        <v>2</v>
      </c>
      <c r="L12" s="335" t="str">
        <f t="shared" si="2"/>
        <v>Akses</v>
      </c>
      <c r="M12" s="242"/>
      <c r="N12" s="216"/>
      <c r="O12" s="335"/>
      <c r="P12" s="335" t="str">
        <f t="shared" si="3"/>
        <v/>
      </c>
      <c r="Q12" s="242"/>
      <c r="R12" s="216"/>
      <c r="S12" s="335"/>
      <c r="T12" s="335" t="str">
        <f t="shared" si="4"/>
        <v/>
      </c>
      <c r="U12" s="242"/>
      <c r="V12" s="216"/>
      <c r="W12" s="335"/>
      <c r="X12" s="335" t="str">
        <f t="shared" si="5"/>
        <v/>
      </c>
      <c r="Y12" s="242"/>
      <c r="Z12" s="216"/>
      <c r="AA12" s="335"/>
      <c r="AB12" s="335" t="str">
        <f t="shared" si="6"/>
        <v/>
      </c>
      <c r="AC12" s="242"/>
      <c r="AD12" s="216"/>
      <c r="AE12" s="335"/>
      <c r="AF12" s="335" t="str">
        <f t="shared" si="7"/>
        <v/>
      </c>
      <c r="AG12" s="242"/>
      <c r="AH12" s="216"/>
      <c r="AI12" s="335"/>
      <c r="AJ12" s="335" t="str">
        <f t="shared" si="8"/>
        <v/>
      </c>
      <c r="AK12" s="242"/>
      <c r="AL12" s="216"/>
      <c r="AM12" s="335"/>
      <c r="AN12" s="335" t="str">
        <f t="shared" si="9"/>
        <v/>
      </c>
      <c r="AO12" s="242"/>
      <c r="AP12" s="216"/>
      <c r="AQ12" s="335"/>
      <c r="AR12" s="335" t="str">
        <f t="shared" si="10"/>
        <v/>
      </c>
      <c r="AS12" s="242"/>
      <c r="AT12" s="216"/>
      <c r="AU12" s="335"/>
      <c r="AV12" s="335" t="str">
        <f t="shared" si="11"/>
        <v/>
      </c>
      <c r="AW12" s="242"/>
      <c r="AX12" s="216"/>
      <c r="AY12" s="335"/>
      <c r="AZ12" s="335" t="str">
        <f t="shared" si="12"/>
        <v/>
      </c>
      <c r="BA12" s="242"/>
      <c r="BB12" s="216">
        <f t="shared" si="0"/>
        <v>122</v>
      </c>
    </row>
    <row r="13" spans="2:54" x14ac:dyDescent="0.25">
      <c r="B13" s="215">
        <v>8</v>
      </c>
      <c r="C13" s="215" t="s">
        <v>520</v>
      </c>
      <c r="D13" s="215" t="s">
        <v>522</v>
      </c>
      <c r="E13" s="242"/>
      <c r="F13" s="216">
        <v>105</v>
      </c>
      <c r="G13" s="335"/>
      <c r="H13" s="216" t="str">
        <f t="shared" si="1"/>
        <v>Akses</v>
      </c>
      <c r="I13" s="242"/>
      <c r="J13" s="216">
        <v>25</v>
      </c>
      <c r="K13" s="335"/>
      <c r="L13" s="335" t="str">
        <f t="shared" si="2"/>
        <v/>
      </c>
      <c r="M13" s="242"/>
      <c r="N13" s="216"/>
      <c r="O13" s="335"/>
      <c r="P13" s="335" t="str">
        <f t="shared" si="3"/>
        <v/>
      </c>
      <c r="Q13" s="242"/>
      <c r="R13" s="216"/>
      <c r="S13" s="335"/>
      <c r="T13" s="335" t="str">
        <f t="shared" si="4"/>
        <v/>
      </c>
      <c r="U13" s="242"/>
      <c r="V13" s="216"/>
      <c r="W13" s="335"/>
      <c r="X13" s="335" t="str">
        <f t="shared" si="5"/>
        <v/>
      </c>
      <c r="Y13" s="242"/>
      <c r="Z13" s="216"/>
      <c r="AA13" s="335"/>
      <c r="AB13" s="335" t="str">
        <f t="shared" si="6"/>
        <v/>
      </c>
      <c r="AC13" s="242"/>
      <c r="AD13" s="216"/>
      <c r="AE13" s="335"/>
      <c r="AF13" s="335" t="str">
        <f t="shared" si="7"/>
        <v/>
      </c>
      <c r="AG13" s="242"/>
      <c r="AH13" s="216"/>
      <c r="AI13" s="335"/>
      <c r="AJ13" s="335" t="str">
        <f t="shared" si="8"/>
        <v/>
      </c>
      <c r="AK13" s="242"/>
      <c r="AL13" s="216"/>
      <c r="AM13" s="335"/>
      <c r="AN13" s="335" t="str">
        <f t="shared" si="9"/>
        <v/>
      </c>
      <c r="AO13" s="242"/>
      <c r="AP13" s="216"/>
      <c r="AQ13" s="335"/>
      <c r="AR13" s="335" t="str">
        <f t="shared" si="10"/>
        <v/>
      </c>
      <c r="AS13" s="242"/>
      <c r="AT13" s="216"/>
      <c r="AU13" s="335"/>
      <c r="AV13" s="335" t="str">
        <f t="shared" si="11"/>
        <v/>
      </c>
      <c r="AW13" s="242"/>
      <c r="AX13" s="216"/>
      <c r="AY13" s="335"/>
      <c r="AZ13" s="335" t="str">
        <f t="shared" si="12"/>
        <v/>
      </c>
      <c r="BA13" s="242"/>
      <c r="BB13" s="216">
        <f t="shared" si="0"/>
        <v>130</v>
      </c>
    </row>
    <row r="14" spans="2:54" x14ac:dyDescent="0.25">
      <c r="B14" s="215">
        <v>9</v>
      </c>
      <c r="C14" s="215" t="s">
        <v>497</v>
      </c>
      <c r="D14" s="215" t="s">
        <v>111</v>
      </c>
      <c r="E14" s="242"/>
      <c r="F14" s="216">
        <v>525</v>
      </c>
      <c r="G14" s="335"/>
      <c r="H14" s="216" t="str">
        <f t="shared" si="1"/>
        <v>Akses</v>
      </c>
      <c r="I14" s="242"/>
      <c r="J14" s="216">
        <v>160</v>
      </c>
      <c r="K14" s="335">
        <v>3</v>
      </c>
      <c r="L14" s="335" t="str">
        <f t="shared" si="2"/>
        <v>Akses</v>
      </c>
      <c r="M14" s="242"/>
      <c r="N14" s="216"/>
      <c r="O14" s="335"/>
      <c r="P14" s="335" t="str">
        <f t="shared" si="3"/>
        <v/>
      </c>
      <c r="Q14" s="242"/>
      <c r="R14" s="216"/>
      <c r="S14" s="335"/>
      <c r="T14" s="335" t="str">
        <f t="shared" si="4"/>
        <v/>
      </c>
      <c r="U14" s="242"/>
      <c r="V14" s="216"/>
      <c r="W14" s="335"/>
      <c r="X14" s="335" t="str">
        <f t="shared" si="5"/>
        <v/>
      </c>
      <c r="Y14" s="242"/>
      <c r="Z14" s="216"/>
      <c r="AA14" s="335"/>
      <c r="AB14" s="335" t="str">
        <f t="shared" si="6"/>
        <v/>
      </c>
      <c r="AC14" s="242"/>
      <c r="AD14" s="216"/>
      <c r="AE14" s="335"/>
      <c r="AF14" s="335" t="str">
        <f t="shared" si="7"/>
        <v/>
      </c>
      <c r="AG14" s="242"/>
      <c r="AH14" s="216"/>
      <c r="AI14" s="335"/>
      <c r="AJ14" s="335" t="str">
        <f t="shared" si="8"/>
        <v/>
      </c>
      <c r="AK14" s="242"/>
      <c r="AL14" s="216"/>
      <c r="AM14" s="335"/>
      <c r="AN14" s="335" t="str">
        <f t="shared" si="9"/>
        <v/>
      </c>
      <c r="AO14" s="242"/>
      <c r="AP14" s="216"/>
      <c r="AQ14" s="335"/>
      <c r="AR14" s="335" t="str">
        <f t="shared" si="10"/>
        <v/>
      </c>
      <c r="AS14" s="242"/>
      <c r="AT14" s="216"/>
      <c r="AU14" s="335"/>
      <c r="AV14" s="335" t="str">
        <f t="shared" si="11"/>
        <v/>
      </c>
      <c r="AW14" s="242"/>
      <c r="AX14" s="216"/>
      <c r="AY14" s="335"/>
      <c r="AZ14" s="335" t="str">
        <f t="shared" si="12"/>
        <v/>
      </c>
      <c r="BA14" s="242"/>
      <c r="BB14" s="216">
        <f t="shared" si="0"/>
        <v>688</v>
      </c>
    </row>
    <row r="15" spans="2:54" x14ac:dyDescent="0.25">
      <c r="B15" s="215">
        <v>10</v>
      </c>
      <c r="C15" s="215" t="s">
        <v>496</v>
      </c>
      <c r="D15" s="215" t="s">
        <v>111</v>
      </c>
      <c r="E15" s="242"/>
      <c r="F15" s="216">
        <v>1520</v>
      </c>
      <c r="G15" s="335"/>
      <c r="H15" s="216" t="str">
        <f t="shared" si="1"/>
        <v>Akses</v>
      </c>
      <c r="I15" s="242"/>
      <c r="J15" s="216">
        <v>625</v>
      </c>
      <c r="K15" s="335">
        <v>63</v>
      </c>
      <c r="L15" s="335" t="str">
        <f t="shared" si="2"/>
        <v>Akses</v>
      </c>
      <c r="M15" s="242"/>
      <c r="N15" s="216"/>
      <c r="O15" s="335"/>
      <c r="P15" s="335" t="str">
        <f t="shared" si="3"/>
        <v/>
      </c>
      <c r="Q15" s="242"/>
      <c r="R15" s="216"/>
      <c r="S15" s="335"/>
      <c r="T15" s="335" t="str">
        <f t="shared" si="4"/>
        <v/>
      </c>
      <c r="U15" s="242"/>
      <c r="V15" s="216"/>
      <c r="W15" s="335"/>
      <c r="X15" s="335" t="str">
        <f t="shared" si="5"/>
        <v/>
      </c>
      <c r="Y15" s="242"/>
      <c r="Z15" s="216"/>
      <c r="AA15" s="335"/>
      <c r="AB15" s="335" t="str">
        <f t="shared" si="6"/>
        <v/>
      </c>
      <c r="AC15" s="242"/>
      <c r="AD15" s="216"/>
      <c r="AE15" s="335"/>
      <c r="AF15" s="335" t="str">
        <f t="shared" si="7"/>
        <v/>
      </c>
      <c r="AG15" s="242"/>
      <c r="AH15" s="216"/>
      <c r="AI15" s="335"/>
      <c r="AJ15" s="335" t="str">
        <f t="shared" si="8"/>
        <v/>
      </c>
      <c r="AK15" s="242"/>
      <c r="AL15" s="216"/>
      <c r="AM15" s="335"/>
      <c r="AN15" s="335" t="str">
        <f t="shared" si="9"/>
        <v/>
      </c>
      <c r="AO15" s="242"/>
      <c r="AP15" s="216"/>
      <c r="AQ15" s="335"/>
      <c r="AR15" s="335" t="str">
        <f t="shared" si="10"/>
        <v/>
      </c>
      <c r="AS15" s="242"/>
      <c r="AT15" s="216"/>
      <c r="AU15" s="335"/>
      <c r="AV15" s="335" t="str">
        <f t="shared" si="11"/>
        <v/>
      </c>
      <c r="AW15" s="242"/>
      <c r="AX15" s="216"/>
      <c r="AY15" s="335"/>
      <c r="AZ15" s="335" t="str">
        <f t="shared" si="12"/>
        <v/>
      </c>
      <c r="BA15" s="242"/>
      <c r="BB15" s="216">
        <f t="shared" si="0"/>
        <v>2208</v>
      </c>
    </row>
    <row r="16" spans="2:54" x14ac:dyDescent="0.25">
      <c r="B16" s="215">
        <v>11</v>
      </c>
      <c r="C16" s="215" t="s">
        <v>516</v>
      </c>
      <c r="D16" s="215" t="s">
        <v>522</v>
      </c>
      <c r="E16" s="242"/>
      <c r="F16" s="216">
        <v>90</v>
      </c>
      <c r="G16" s="335"/>
      <c r="H16" s="216" t="str">
        <f t="shared" si="1"/>
        <v>Akses</v>
      </c>
      <c r="I16" s="242"/>
      <c r="J16" s="216">
        <v>10</v>
      </c>
      <c r="K16" s="335"/>
      <c r="L16" s="335" t="str">
        <f t="shared" si="2"/>
        <v/>
      </c>
      <c r="M16" s="242"/>
      <c r="N16" s="216"/>
      <c r="O16" s="335"/>
      <c r="P16" s="335" t="str">
        <f t="shared" si="3"/>
        <v/>
      </c>
      <c r="Q16" s="242"/>
      <c r="R16" s="216"/>
      <c r="S16" s="335"/>
      <c r="T16" s="335" t="str">
        <f t="shared" si="4"/>
        <v/>
      </c>
      <c r="U16" s="242"/>
      <c r="V16" s="216"/>
      <c r="W16" s="335"/>
      <c r="X16" s="335" t="str">
        <f t="shared" si="5"/>
        <v/>
      </c>
      <c r="Y16" s="242"/>
      <c r="Z16" s="216"/>
      <c r="AA16" s="335"/>
      <c r="AB16" s="335" t="str">
        <f t="shared" si="6"/>
        <v/>
      </c>
      <c r="AC16" s="242"/>
      <c r="AD16" s="216"/>
      <c r="AE16" s="335"/>
      <c r="AF16" s="335" t="str">
        <f t="shared" si="7"/>
        <v/>
      </c>
      <c r="AG16" s="242"/>
      <c r="AH16" s="216"/>
      <c r="AI16" s="335"/>
      <c r="AJ16" s="335" t="str">
        <f t="shared" si="8"/>
        <v/>
      </c>
      <c r="AK16" s="242"/>
      <c r="AL16" s="216"/>
      <c r="AM16" s="335"/>
      <c r="AN16" s="335" t="str">
        <f t="shared" si="9"/>
        <v/>
      </c>
      <c r="AO16" s="242"/>
      <c r="AP16" s="216"/>
      <c r="AQ16" s="335"/>
      <c r="AR16" s="335" t="str">
        <f t="shared" si="10"/>
        <v/>
      </c>
      <c r="AS16" s="242"/>
      <c r="AT16" s="216"/>
      <c r="AU16" s="335"/>
      <c r="AV16" s="335" t="str">
        <f t="shared" si="11"/>
        <v/>
      </c>
      <c r="AW16" s="242"/>
      <c r="AX16" s="216"/>
      <c r="AY16" s="335"/>
      <c r="AZ16" s="335" t="str">
        <f t="shared" si="12"/>
        <v/>
      </c>
      <c r="BA16" s="242"/>
      <c r="BB16" s="216">
        <f t="shared" si="0"/>
        <v>100</v>
      </c>
    </row>
    <row r="17" spans="2:54" x14ac:dyDescent="0.25">
      <c r="B17" s="215">
        <v>12</v>
      </c>
      <c r="C17" s="215" t="s">
        <v>512</v>
      </c>
      <c r="D17" s="215" t="s">
        <v>522</v>
      </c>
      <c r="E17" s="242"/>
      <c r="F17" s="216">
        <v>85</v>
      </c>
      <c r="G17" s="335"/>
      <c r="H17" s="216" t="str">
        <f t="shared" si="1"/>
        <v>Akses</v>
      </c>
      <c r="I17" s="242"/>
      <c r="J17" s="216">
        <v>5</v>
      </c>
      <c r="K17" s="335"/>
      <c r="L17" s="335" t="str">
        <f t="shared" si="2"/>
        <v/>
      </c>
      <c r="M17" s="242"/>
      <c r="N17" s="216"/>
      <c r="O17" s="335"/>
      <c r="P17" s="335" t="str">
        <f t="shared" si="3"/>
        <v/>
      </c>
      <c r="Q17" s="242"/>
      <c r="R17" s="216"/>
      <c r="S17" s="335"/>
      <c r="T17" s="335" t="str">
        <f t="shared" si="4"/>
        <v/>
      </c>
      <c r="U17" s="242"/>
      <c r="V17" s="216"/>
      <c r="W17" s="335"/>
      <c r="X17" s="335" t="str">
        <f t="shared" si="5"/>
        <v/>
      </c>
      <c r="Y17" s="242"/>
      <c r="Z17" s="216"/>
      <c r="AA17" s="335"/>
      <c r="AB17" s="335" t="str">
        <f t="shared" si="6"/>
        <v/>
      </c>
      <c r="AC17" s="242"/>
      <c r="AD17" s="216"/>
      <c r="AE17" s="335"/>
      <c r="AF17" s="335" t="str">
        <f t="shared" si="7"/>
        <v/>
      </c>
      <c r="AG17" s="242"/>
      <c r="AH17" s="216"/>
      <c r="AI17" s="335"/>
      <c r="AJ17" s="335" t="str">
        <f t="shared" si="8"/>
        <v/>
      </c>
      <c r="AK17" s="242"/>
      <c r="AL17" s="216"/>
      <c r="AM17" s="335"/>
      <c r="AN17" s="335" t="str">
        <f t="shared" si="9"/>
        <v/>
      </c>
      <c r="AO17" s="242"/>
      <c r="AP17" s="216"/>
      <c r="AQ17" s="335"/>
      <c r="AR17" s="335" t="str">
        <f t="shared" si="10"/>
        <v/>
      </c>
      <c r="AS17" s="242"/>
      <c r="AT17" s="216"/>
      <c r="AU17" s="335"/>
      <c r="AV17" s="335" t="str">
        <f t="shared" si="11"/>
        <v/>
      </c>
      <c r="AW17" s="242"/>
      <c r="AX17" s="216"/>
      <c r="AY17" s="335"/>
      <c r="AZ17" s="335" t="str">
        <f t="shared" si="12"/>
        <v/>
      </c>
      <c r="BA17" s="242"/>
      <c r="BB17" s="216">
        <f t="shared" si="0"/>
        <v>90</v>
      </c>
    </row>
    <row r="18" spans="2:54" x14ac:dyDescent="0.25">
      <c r="B18" s="215">
        <v>13</v>
      </c>
      <c r="C18" s="215" t="s">
        <v>519</v>
      </c>
      <c r="D18" s="215" t="s">
        <v>522</v>
      </c>
      <c r="E18" s="242"/>
      <c r="F18" s="216">
        <v>95</v>
      </c>
      <c r="G18" s="335"/>
      <c r="H18" s="216" t="str">
        <f t="shared" si="1"/>
        <v>Akses</v>
      </c>
      <c r="I18" s="242"/>
      <c r="J18" s="216">
        <v>5</v>
      </c>
      <c r="K18" s="335"/>
      <c r="L18" s="335" t="str">
        <f t="shared" si="2"/>
        <v/>
      </c>
      <c r="M18" s="242"/>
      <c r="N18" s="216"/>
      <c r="O18" s="335"/>
      <c r="P18" s="335" t="str">
        <f t="shared" si="3"/>
        <v/>
      </c>
      <c r="Q18" s="242"/>
      <c r="R18" s="216"/>
      <c r="S18" s="335"/>
      <c r="T18" s="335" t="str">
        <f t="shared" si="4"/>
        <v/>
      </c>
      <c r="U18" s="242"/>
      <c r="V18" s="216"/>
      <c r="W18" s="335"/>
      <c r="X18" s="335" t="str">
        <f t="shared" si="5"/>
        <v/>
      </c>
      <c r="Y18" s="242"/>
      <c r="Z18" s="216"/>
      <c r="AA18" s="335"/>
      <c r="AB18" s="335" t="str">
        <f t="shared" si="6"/>
        <v/>
      </c>
      <c r="AC18" s="242"/>
      <c r="AD18" s="216"/>
      <c r="AE18" s="335"/>
      <c r="AF18" s="335" t="str">
        <f t="shared" si="7"/>
        <v/>
      </c>
      <c r="AG18" s="242"/>
      <c r="AH18" s="216"/>
      <c r="AI18" s="335"/>
      <c r="AJ18" s="335" t="str">
        <f t="shared" si="8"/>
        <v/>
      </c>
      <c r="AK18" s="242"/>
      <c r="AL18" s="216"/>
      <c r="AM18" s="335"/>
      <c r="AN18" s="335" t="str">
        <f t="shared" si="9"/>
        <v/>
      </c>
      <c r="AO18" s="242"/>
      <c r="AP18" s="216"/>
      <c r="AQ18" s="335"/>
      <c r="AR18" s="335" t="str">
        <f t="shared" si="10"/>
        <v/>
      </c>
      <c r="AS18" s="242"/>
      <c r="AT18" s="216"/>
      <c r="AU18" s="335"/>
      <c r="AV18" s="335" t="str">
        <f t="shared" si="11"/>
        <v/>
      </c>
      <c r="AW18" s="242"/>
      <c r="AX18" s="216"/>
      <c r="AY18" s="335"/>
      <c r="AZ18" s="335" t="str">
        <f t="shared" si="12"/>
        <v/>
      </c>
      <c r="BA18" s="242"/>
      <c r="BB18" s="216">
        <f t="shared" si="0"/>
        <v>100</v>
      </c>
    </row>
    <row r="19" spans="2:54" x14ac:dyDescent="0.25">
      <c r="B19" s="215">
        <v>14</v>
      </c>
      <c r="C19" s="215" t="s">
        <v>504</v>
      </c>
      <c r="D19" s="215" t="s">
        <v>522</v>
      </c>
      <c r="E19" s="242"/>
      <c r="F19" s="216">
        <v>110</v>
      </c>
      <c r="G19" s="335"/>
      <c r="H19" s="216" t="str">
        <f t="shared" si="1"/>
        <v>Akses</v>
      </c>
      <c r="I19" s="242"/>
      <c r="J19" s="216">
        <v>15</v>
      </c>
      <c r="K19" s="335">
        <v>1</v>
      </c>
      <c r="L19" s="335" t="str">
        <f t="shared" si="2"/>
        <v>Akses</v>
      </c>
      <c r="M19" s="242"/>
      <c r="N19" s="216"/>
      <c r="O19" s="335"/>
      <c r="P19" s="335" t="str">
        <f t="shared" si="3"/>
        <v/>
      </c>
      <c r="Q19" s="242"/>
      <c r="R19" s="216"/>
      <c r="S19" s="335"/>
      <c r="T19" s="335" t="str">
        <f t="shared" si="4"/>
        <v/>
      </c>
      <c r="U19" s="242"/>
      <c r="V19" s="216"/>
      <c r="W19" s="335"/>
      <c r="X19" s="335" t="str">
        <f t="shared" si="5"/>
        <v/>
      </c>
      <c r="Y19" s="242"/>
      <c r="Z19" s="216"/>
      <c r="AA19" s="335"/>
      <c r="AB19" s="335" t="str">
        <f t="shared" si="6"/>
        <v/>
      </c>
      <c r="AC19" s="242"/>
      <c r="AD19" s="216"/>
      <c r="AE19" s="335"/>
      <c r="AF19" s="335" t="str">
        <f t="shared" si="7"/>
        <v/>
      </c>
      <c r="AG19" s="242"/>
      <c r="AH19" s="216"/>
      <c r="AI19" s="335"/>
      <c r="AJ19" s="335" t="str">
        <f t="shared" si="8"/>
        <v/>
      </c>
      <c r="AK19" s="242"/>
      <c r="AL19" s="216"/>
      <c r="AM19" s="335"/>
      <c r="AN19" s="335" t="str">
        <f t="shared" si="9"/>
        <v/>
      </c>
      <c r="AO19" s="242"/>
      <c r="AP19" s="216"/>
      <c r="AQ19" s="335"/>
      <c r="AR19" s="335" t="str">
        <f t="shared" si="10"/>
        <v/>
      </c>
      <c r="AS19" s="242"/>
      <c r="AT19" s="216"/>
      <c r="AU19" s="335"/>
      <c r="AV19" s="335" t="str">
        <f t="shared" si="11"/>
        <v/>
      </c>
      <c r="AW19" s="242"/>
      <c r="AX19" s="216"/>
      <c r="AY19" s="335"/>
      <c r="AZ19" s="335" t="str">
        <f t="shared" si="12"/>
        <v/>
      </c>
      <c r="BA19" s="242"/>
      <c r="BB19" s="216">
        <f t="shared" si="0"/>
        <v>126</v>
      </c>
    </row>
    <row r="20" spans="2:54" x14ac:dyDescent="0.25">
      <c r="B20" s="215">
        <v>15</v>
      </c>
      <c r="C20" s="215" t="s">
        <v>508</v>
      </c>
      <c r="D20" s="215" t="s">
        <v>522</v>
      </c>
      <c r="E20" s="242"/>
      <c r="F20" s="216">
        <v>95</v>
      </c>
      <c r="G20" s="335"/>
      <c r="H20" s="216" t="str">
        <f t="shared" si="1"/>
        <v>Akses</v>
      </c>
      <c r="I20" s="242"/>
      <c r="J20" s="216">
        <v>10</v>
      </c>
      <c r="K20" s="335"/>
      <c r="L20" s="335" t="str">
        <f t="shared" si="2"/>
        <v/>
      </c>
      <c r="M20" s="242"/>
      <c r="N20" s="216"/>
      <c r="O20" s="335"/>
      <c r="P20" s="335" t="str">
        <f t="shared" si="3"/>
        <v/>
      </c>
      <c r="Q20" s="242"/>
      <c r="R20" s="216"/>
      <c r="S20" s="335"/>
      <c r="T20" s="335" t="str">
        <f t="shared" si="4"/>
        <v/>
      </c>
      <c r="U20" s="242"/>
      <c r="V20" s="216"/>
      <c r="W20" s="335"/>
      <c r="X20" s="335" t="str">
        <f t="shared" si="5"/>
        <v/>
      </c>
      <c r="Y20" s="242"/>
      <c r="Z20" s="216"/>
      <c r="AA20" s="335"/>
      <c r="AB20" s="335" t="str">
        <f t="shared" si="6"/>
        <v/>
      </c>
      <c r="AC20" s="242"/>
      <c r="AD20" s="216"/>
      <c r="AE20" s="335"/>
      <c r="AF20" s="335" t="str">
        <f t="shared" si="7"/>
        <v/>
      </c>
      <c r="AG20" s="242"/>
      <c r="AH20" s="216"/>
      <c r="AI20" s="335"/>
      <c r="AJ20" s="335" t="str">
        <f t="shared" si="8"/>
        <v/>
      </c>
      <c r="AK20" s="242"/>
      <c r="AL20" s="216"/>
      <c r="AM20" s="335"/>
      <c r="AN20" s="335" t="str">
        <f t="shared" si="9"/>
        <v/>
      </c>
      <c r="AO20" s="242"/>
      <c r="AP20" s="216"/>
      <c r="AQ20" s="335"/>
      <c r="AR20" s="335" t="str">
        <f t="shared" si="10"/>
        <v/>
      </c>
      <c r="AS20" s="242"/>
      <c r="AT20" s="216"/>
      <c r="AU20" s="335"/>
      <c r="AV20" s="335" t="str">
        <f t="shared" si="11"/>
        <v/>
      </c>
      <c r="AW20" s="242"/>
      <c r="AX20" s="216"/>
      <c r="AY20" s="335"/>
      <c r="AZ20" s="335" t="str">
        <f t="shared" si="12"/>
        <v/>
      </c>
      <c r="BA20" s="242"/>
      <c r="BB20" s="216">
        <f t="shared" si="0"/>
        <v>105</v>
      </c>
    </row>
    <row r="21" spans="2:54" x14ac:dyDescent="0.25">
      <c r="B21" s="215">
        <v>16</v>
      </c>
      <c r="C21" s="215" t="s">
        <v>501</v>
      </c>
      <c r="D21" s="215" t="s">
        <v>522</v>
      </c>
      <c r="E21" s="242"/>
      <c r="F21" s="216">
        <v>90</v>
      </c>
      <c r="G21" s="335"/>
      <c r="H21" s="216" t="str">
        <f t="shared" si="1"/>
        <v>Akses</v>
      </c>
      <c r="I21" s="242"/>
      <c r="J21" s="216">
        <v>80</v>
      </c>
      <c r="K21" s="335"/>
      <c r="L21" s="335" t="str">
        <f t="shared" si="2"/>
        <v/>
      </c>
      <c r="M21" s="242"/>
      <c r="N21" s="216"/>
      <c r="O21" s="335"/>
      <c r="P21" s="335" t="str">
        <f t="shared" si="3"/>
        <v/>
      </c>
      <c r="Q21" s="242"/>
      <c r="R21" s="216"/>
      <c r="S21" s="335"/>
      <c r="T21" s="335" t="str">
        <f t="shared" si="4"/>
        <v/>
      </c>
      <c r="U21" s="242"/>
      <c r="V21" s="216"/>
      <c r="W21" s="335"/>
      <c r="X21" s="335" t="str">
        <f t="shared" si="5"/>
        <v/>
      </c>
      <c r="Y21" s="242"/>
      <c r="Z21" s="216"/>
      <c r="AA21" s="335"/>
      <c r="AB21" s="335" t="str">
        <f t="shared" si="6"/>
        <v/>
      </c>
      <c r="AC21" s="242"/>
      <c r="AD21" s="216"/>
      <c r="AE21" s="335"/>
      <c r="AF21" s="335" t="str">
        <f t="shared" si="7"/>
        <v/>
      </c>
      <c r="AG21" s="242"/>
      <c r="AH21" s="216"/>
      <c r="AI21" s="335"/>
      <c r="AJ21" s="335" t="str">
        <f t="shared" si="8"/>
        <v/>
      </c>
      <c r="AK21" s="242"/>
      <c r="AL21" s="216"/>
      <c r="AM21" s="335"/>
      <c r="AN21" s="335" t="str">
        <f t="shared" si="9"/>
        <v/>
      </c>
      <c r="AO21" s="242"/>
      <c r="AP21" s="216"/>
      <c r="AQ21" s="335"/>
      <c r="AR21" s="335" t="str">
        <f t="shared" si="10"/>
        <v/>
      </c>
      <c r="AS21" s="242"/>
      <c r="AT21" s="216"/>
      <c r="AU21" s="335"/>
      <c r="AV21" s="335" t="str">
        <f t="shared" si="11"/>
        <v/>
      </c>
      <c r="AW21" s="242"/>
      <c r="AX21" s="216"/>
      <c r="AY21" s="335"/>
      <c r="AZ21" s="335" t="str">
        <f t="shared" si="12"/>
        <v/>
      </c>
      <c r="BA21" s="242"/>
      <c r="BB21" s="216">
        <f t="shared" si="0"/>
        <v>170</v>
      </c>
    </row>
    <row r="22" spans="2:54" x14ac:dyDescent="0.25">
      <c r="B22" s="215">
        <v>17</v>
      </c>
      <c r="C22" s="215" t="s">
        <v>507</v>
      </c>
      <c r="D22" s="215" t="s">
        <v>522</v>
      </c>
      <c r="E22" s="242"/>
      <c r="F22" s="216">
        <v>90</v>
      </c>
      <c r="G22" s="335"/>
      <c r="H22" s="216" t="str">
        <f t="shared" si="1"/>
        <v>Akses</v>
      </c>
      <c r="I22" s="242"/>
      <c r="J22" s="216">
        <v>5</v>
      </c>
      <c r="K22" s="335"/>
      <c r="L22" s="335" t="str">
        <f t="shared" si="2"/>
        <v/>
      </c>
      <c r="M22" s="242"/>
      <c r="N22" s="216"/>
      <c r="O22" s="335"/>
      <c r="P22" s="335" t="str">
        <f t="shared" si="3"/>
        <v/>
      </c>
      <c r="Q22" s="242"/>
      <c r="R22" s="216"/>
      <c r="S22" s="335"/>
      <c r="T22" s="335" t="str">
        <f t="shared" si="4"/>
        <v/>
      </c>
      <c r="U22" s="242"/>
      <c r="V22" s="216"/>
      <c r="W22" s="335"/>
      <c r="X22" s="335" t="str">
        <f t="shared" si="5"/>
        <v/>
      </c>
      <c r="Y22" s="242"/>
      <c r="Z22" s="216"/>
      <c r="AA22" s="335"/>
      <c r="AB22" s="335" t="str">
        <f t="shared" si="6"/>
        <v/>
      </c>
      <c r="AC22" s="242"/>
      <c r="AD22" s="216"/>
      <c r="AE22" s="335"/>
      <c r="AF22" s="335" t="str">
        <f t="shared" si="7"/>
        <v/>
      </c>
      <c r="AG22" s="242"/>
      <c r="AH22" s="216"/>
      <c r="AI22" s="335"/>
      <c r="AJ22" s="335" t="str">
        <f t="shared" si="8"/>
        <v/>
      </c>
      <c r="AK22" s="242"/>
      <c r="AL22" s="216"/>
      <c r="AM22" s="335"/>
      <c r="AN22" s="335" t="str">
        <f t="shared" si="9"/>
        <v/>
      </c>
      <c r="AO22" s="242"/>
      <c r="AP22" s="216"/>
      <c r="AQ22" s="335"/>
      <c r="AR22" s="335" t="str">
        <f t="shared" si="10"/>
        <v/>
      </c>
      <c r="AS22" s="242"/>
      <c r="AT22" s="216"/>
      <c r="AU22" s="335"/>
      <c r="AV22" s="335" t="str">
        <f t="shared" si="11"/>
        <v/>
      </c>
      <c r="AW22" s="242"/>
      <c r="AX22" s="216"/>
      <c r="AY22" s="335"/>
      <c r="AZ22" s="335" t="str">
        <f t="shared" si="12"/>
        <v/>
      </c>
      <c r="BA22" s="242"/>
      <c r="BB22" s="216">
        <f t="shared" si="0"/>
        <v>95</v>
      </c>
    </row>
    <row r="23" spans="2:54" x14ac:dyDescent="0.25">
      <c r="B23" s="215">
        <v>18</v>
      </c>
      <c r="C23" s="215" t="s">
        <v>498</v>
      </c>
      <c r="D23" s="215" t="s">
        <v>111</v>
      </c>
      <c r="E23" s="242"/>
      <c r="F23" s="216">
        <v>490</v>
      </c>
      <c r="G23" s="335"/>
      <c r="H23" s="216" t="str">
        <f t="shared" si="1"/>
        <v>Akses</v>
      </c>
      <c r="I23" s="242"/>
      <c r="J23" s="216">
        <v>210</v>
      </c>
      <c r="K23" s="335">
        <v>1</v>
      </c>
      <c r="L23" s="335" t="str">
        <f t="shared" si="2"/>
        <v>Akses</v>
      </c>
      <c r="M23" s="242"/>
      <c r="N23" s="216"/>
      <c r="O23" s="335"/>
      <c r="P23" s="335" t="str">
        <f t="shared" si="3"/>
        <v/>
      </c>
      <c r="Q23" s="242"/>
      <c r="R23" s="216"/>
      <c r="S23" s="335"/>
      <c r="T23" s="335" t="str">
        <f t="shared" si="4"/>
        <v/>
      </c>
      <c r="U23" s="242"/>
      <c r="V23" s="216"/>
      <c r="W23" s="335"/>
      <c r="X23" s="335" t="str">
        <f t="shared" si="5"/>
        <v/>
      </c>
      <c r="Y23" s="242"/>
      <c r="Z23" s="216"/>
      <c r="AA23" s="335"/>
      <c r="AB23" s="335" t="str">
        <f t="shared" si="6"/>
        <v/>
      </c>
      <c r="AC23" s="242"/>
      <c r="AD23" s="216"/>
      <c r="AE23" s="335"/>
      <c r="AF23" s="335" t="str">
        <f t="shared" si="7"/>
        <v/>
      </c>
      <c r="AG23" s="242"/>
      <c r="AH23" s="216"/>
      <c r="AI23" s="335"/>
      <c r="AJ23" s="335" t="str">
        <f t="shared" si="8"/>
        <v/>
      </c>
      <c r="AK23" s="242"/>
      <c r="AL23" s="216"/>
      <c r="AM23" s="335"/>
      <c r="AN23" s="335" t="str">
        <f t="shared" si="9"/>
        <v/>
      </c>
      <c r="AO23" s="242"/>
      <c r="AP23" s="216"/>
      <c r="AQ23" s="335"/>
      <c r="AR23" s="335" t="str">
        <f t="shared" si="10"/>
        <v/>
      </c>
      <c r="AS23" s="242"/>
      <c r="AT23" s="216"/>
      <c r="AU23" s="335"/>
      <c r="AV23" s="335" t="str">
        <f t="shared" si="11"/>
        <v/>
      </c>
      <c r="AW23" s="242"/>
      <c r="AX23" s="216"/>
      <c r="AY23" s="335"/>
      <c r="AZ23" s="335" t="str">
        <f t="shared" si="12"/>
        <v/>
      </c>
      <c r="BA23" s="242"/>
      <c r="BB23" s="216">
        <f t="shared" si="0"/>
        <v>701</v>
      </c>
    </row>
    <row r="24" spans="2:54" x14ac:dyDescent="0.25">
      <c r="B24" s="215">
        <v>19</v>
      </c>
      <c r="C24" s="215" t="s">
        <v>518</v>
      </c>
      <c r="D24" s="215" t="s">
        <v>522</v>
      </c>
      <c r="E24" s="242"/>
      <c r="F24" s="216">
        <v>90</v>
      </c>
      <c r="G24" s="335"/>
      <c r="H24" s="216" t="str">
        <f t="shared" si="1"/>
        <v>Akses</v>
      </c>
      <c r="I24" s="242"/>
      <c r="J24" s="216">
        <v>10</v>
      </c>
      <c r="K24" s="335"/>
      <c r="L24" s="335" t="str">
        <f t="shared" si="2"/>
        <v/>
      </c>
      <c r="M24" s="242"/>
      <c r="N24" s="216"/>
      <c r="O24" s="335"/>
      <c r="P24" s="335" t="str">
        <f t="shared" si="3"/>
        <v/>
      </c>
      <c r="Q24" s="242"/>
      <c r="R24" s="216"/>
      <c r="S24" s="335"/>
      <c r="T24" s="335" t="str">
        <f t="shared" si="4"/>
        <v/>
      </c>
      <c r="U24" s="242"/>
      <c r="V24" s="216"/>
      <c r="W24" s="335"/>
      <c r="X24" s="335" t="str">
        <f t="shared" si="5"/>
        <v/>
      </c>
      <c r="Y24" s="242"/>
      <c r="Z24" s="216"/>
      <c r="AA24" s="335"/>
      <c r="AB24" s="335" t="str">
        <f t="shared" si="6"/>
        <v/>
      </c>
      <c r="AC24" s="242"/>
      <c r="AD24" s="216"/>
      <c r="AE24" s="335"/>
      <c r="AF24" s="335" t="str">
        <f t="shared" si="7"/>
        <v/>
      </c>
      <c r="AG24" s="242"/>
      <c r="AH24" s="216"/>
      <c r="AI24" s="335"/>
      <c r="AJ24" s="335" t="str">
        <f t="shared" si="8"/>
        <v/>
      </c>
      <c r="AK24" s="242"/>
      <c r="AL24" s="216"/>
      <c r="AM24" s="335"/>
      <c r="AN24" s="335" t="str">
        <f t="shared" si="9"/>
        <v/>
      </c>
      <c r="AO24" s="242"/>
      <c r="AP24" s="216"/>
      <c r="AQ24" s="335"/>
      <c r="AR24" s="335" t="str">
        <f t="shared" si="10"/>
        <v/>
      </c>
      <c r="AS24" s="242"/>
      <c r="AT24" s="216"/>
      <c r="AU24" s="335"/>
      <c r="AV24" s="335" t="str">
        <f t="shared" si="11"/>
        <v/>
      </c>
      <c r="AW24" s="242"/>
      <c r="AX24" s="216"/>
      <c r="AY24" s="335"/>
      <c r="AZ24" s="335" t="str">
        <f t="shared" si="12"/>
        <v/>
      </c>
      <c r="BA24" s="242"/>
      <c r="BB24" s="216">
        <f t="shared" si="0"/>
        <v>100</v>
      </c>
    </row>
    <row r="25" spans="2:54" x14ac:dyDescent="0.25">
      <c r="B25" s="215">
        <v>20</v>
      </c>
      <c r="C25" s="215" t="s">
        <v>511</v>
      </c>
      <c r="D25" s="215" t="s">
        <v>522</v>
      </c>
      <c r="E25" s="242"/>
      <c r="F25" s="216">
        <v>85</v>
      </c>
      <c r="G25" s="335"/>
      <c r="H25" s="216" t="str">
        <f t="shared" si="1"/>
        <v>Akses</v>
      </c>
      <c r="I25" s="242"/>
      <c r="J25" s="216">
        <v>5</v>
      </c>
      <c r="K25" s="335"/>
      <c r="L25" s="335" t="str">
        <f t="shared" si="2"/>
        <v/>
      </c>
      <c r="M25" s="242"/>
      <c r="N25" s="216"/>
      <c r="O25" s="335"/>
      <c r="P25" s="335" t="str">
        <f t="shared" si="3"/>
        <v/>
      </c>
      <c r="Q25" s="242"/>
      <c r="R25" s="216"/>
      <c r="S25" s="335"/>
      <c r="T25" s="335" t="str">
        <f t="shared" si="4"/>
        <v/>
      </c>
      <c r="U25" s="242"/>
      <c r="V25" s="216"/>
      <c r="W25" s="335"/>
      <c r="X25" s="335" t="str">
        <f t="shared" si="5"/>
        <v/>
      </c>
      <c r="Y25" s="242"/>
      <c r="Z25" s="216"/>
      <c r="AA25" s="335"/>
      <c r="AB25" s="335" t="str">
        <f t="shared" si="6"/>
        <v/>
      </c>
      <c r="AC25" s="242"/>
      <c r="AD25" s="216"/>
      <c r="AE25" s="335"/>
      <c r="AF25" s="335" t="str">
        <f t="shared" si="7"/>
        <v/>
      </c>
      <c r="AG25" s="242"/>
      <c r="AH25" s="216"/>
      <c r="AI25" s="335"/>
      <c r="AJ25" s="335" t="str">
        <f t="shared" si="8"/>
        <v/>
      </c>
      <c r="AK25" s="242"/>
      <c r="AL25" s="216"/>
      <c r="AM25" s="335"/>
      <c r="AN25" s="335" t="str">
        <f t="shared" si="9"/>
        <v/>
      </c>
      <c r="AO25" s="242"/>
      <c r="AP25" s="216"/>
      <c r="AQ25" s="335"/>
      <c r="AR25" s="335" t="str">
        <f t="shared" si="10"/>
        <v/>
      </c>
      <c r="AS25" s="242"/>
      <c r="AT25" s="216"/>
      <c r="AU25" s="335"/>
      <c r="AV25" s="335" t="str">
        <f t="shared" si="11"/>
        <v/>
      </c>
      <c r="AW25" s="242"/>
      <c r="AX25" s="216"/>
      <c r="AY25" s="335"/>
      <c r="AZ25" s="335" t="str">
        <f t="shared" si="12"/>
        <v/>
      </c>
      <c r="BA25" s="242"/>
      <c r="BB25" s="216">
        <f t="shared" si="0"/>
        <v>90</v>
      </c>
    </row>
    <row r="26" spans="2:54" x14ac:dyDescent="0.25">
      <c r="B26" s="215">
        <v>21</v>
      </c>
      <c r="C26" s="215" t="s">
        <v>502</v>
      </c>
      <c r="D26" s="215" t="s">
        <v>522</v>
      </c>
      <c r="E26" s="242"/>
      <c r="F26" s="216">
        <v>115</v>
      </c>
      <c r="G26" s="335"/>
      <c r="H26" s="216" t="str">
        <f t="shared" si="1"/>
        <v>Akses</v>
      </c>
      <c r="I26" s="242"/>
      <c r="J26" s="216">
        <v>70</v>
      </c>
      <c r="K26" s="335"/>
      <c r="L26" s="335" t="str">
        <f t="shared" si="2"/>
        <v/>
      </c>
      <c r="M26" s="242"/>
      <c r="N26" s="216"/>
      <c r="O26" s="335"/>
      <c r="P26" s="335" t="str">
        <f t="shared" si="3"/>
        <v/>
      </c>
      <c r="Q26" s="242"/>
      <c r="R26" s="216"/>
      <c r="S26" s="335"/>
      <c r="T26" s="335" t="str">
        <f t="shared" si="4"/>
        <v/>
      </c>
      <c r="U26" s="242"/>
      <c r="V26" s="216"/>
      <c r="W26" s="335"/>
      <c r="X26" s="335" t="str">
        <f t="shared" si="5"/>
        <v/>
      </c>
      <c r="Y26" s="242"/>
      <c r="Z26" s="216"/>
      <c r="AA26" s="335"/>
      <c r="AB26" s="335" t="str">
        <f t="shared" si="6"/>
        <v/>
      </c>
      <c r="AC26" s="242"/>
      <c r="AD26" s="216"/>
      <c r="AE26" s="335"/>
      <c r="AF26" s="335" t="str">
        <f t="shared" si="7"/>
        <v/>
      </c>
      <c r="AG26" s="242"/>
      <c r="AH26" s="216"/>
      <c r="AI26" s="335"/>
      <c r="AJ26" s="335" t="str">
        <f t="shared" si="8"/>
        <v/>
      </c>
      <c r="AK26" s="242"/>
      <c r="AL26" s="216"/>
      <c r="AM26" s="335"/>
      <c r="AN26" s="335" t="str">
        <f t="shared" si="9"/>
        <v/>
      </c>
      <c r="AO26" s="242"/>
      <c r="AP26" s="216"/>
      <c r="AQ26" s="335"/>
      <c r="AR26" s="335" t="str">
        <f t="shared" si="10"/>
        <v/>
      </c>
      <c r="AS26" s="242"/>
      <c r="AT26" s="216"/>
      <c r="AU26" s="335"/>
      <c r="AV26" s="335" t="str">
        <f t="shared" si="11"/>
        <v/>
      </c>
      <c r="AW26" s="242"/>
      <c r="AX26" s="216"/>
      <c r="AY26" s="335"/>
      <c r="AZ26" s="335" t="str">
        <f t="shared" si="12"/>
        <v/>
      </c>
      <c r="BA26" s="242"/>
      <c r="BB26" s="216">
        <f t="shared" si="0"/>
        <v>185</v>
      </c>
    </row>
    <row r="27" spans="2:54" x14ac:dyDescent="0.25">
      <c r="B27" s="215">
        <v>22</v>
      </c>
      <c r="C27" s="215" t="s">
        <v>509</v>
      </c>
      <c r="D27" s="215" t="s">
        <v>522</v>
      </c>
      <c r="E27" s="242"/>
      <c r="F27" s="216">
        <v>130</v>
      </c>
      <c r="G27" s="335"/>
      <c r="H27" s="216" t="str">
        <f t="shared" si="1"/>
        <v>Akses</v>
      </c>
      <c r="I27" s="242"/>
      <c r="J27" s="216">
        <v>190</v>
      </c>
      <c r="K27" s="335">
        <v>10</v>
      </c>
      <c r="L27" s="335" t="str">
        <f t="shared" si="2"/>
        <v>Akses</v>
      </c>
      <c r="M27" s="242"/>
      <c r="N27" s="216"/>
      <c r="O27" s="335"/>
      <c r="P27" s="335" t="str">
        <f t="shared" si="3"/>
        <v/>
      </c>
      <c r="Q27" s="242"/>
      <c r="R27" s="216"/>
      <c r="S27" s="335"/>
      <c r="T27" s="335" t="str">
        <f t="shared" si="4"/>
        <v/>
      </c>
      <c r="U27" s="242"/>
      <c r="V27" s="216"/>
      <c r="W27" s="335"/>
      <c r="X27" s="335" t="str">
        <f t="shared" si="5"/>
        <v/>
      </c>
      <c r="Y27" s="242"/>
      <c r="Z27" s="216"/>
      <c r="AA27" s="335"/>
      <c r="AB27" s="335" t="str">
        <f t="shared" si="6"/>
        <v/>
      </c>
      <c r="AC27" s="242"/>
      <c r="AD27" s="216"/>
      <c r="AE27" s="335"/>
      <c r="AF27" s="335" t="str">
        <f t="shared" si="7"/>
        <v/>
      </c>
      <c r="AG27" s="242"/>
      <c r="AH27" s="216"/>
      <c r="AI27" s="335"/>
      <c r="AJ27" s="335" t="str">
        <f t="shared" si="8"/>
        <v/>
      </c>
      <c r="AK27" s="242"/>
      <c r="AL27" s="216"/>
      <c r="AM27" s="335"/>
      <c r="AN27" s="335" t="str">
        <f t="shared" si="9"/>
        <v/>
      </c>
      <c r="AO27" s="242"/>
      <c r="AP27" s="216"/>
      <c r="AQ27" s="335"/>
      <c r="AR27" s="335" t="str">
        <f t="shared" si="10"/>
        <v/>
      </c>
      <c r="AS27" s="242"/>
      <c r="AT27" s="216"/>
      <c r="AU27" s="335"/>
      <c r="AV27" s="335" t="str">
        <f t="shared" si="11"/>
        <v/>
      </c>
      <c r="AW27" s="242"/>
      <c r="AX27" s="216"/>
      <c r="AY27" s="335"/>
      <c r="AZ27" s="335" t="str">
        <f t="shared" si="12"/>
        <v/>
      </c>
      <c r="BA27" s="242"/>
      <c r="BB27" s="216">
        <f t="shared" si="0"/>
        <v>330</v>
      </c>
    </row>
    <row r="28" spans="2:54" x14ac:dyDescent="0.25">
      <c r="B28" s="215">
        <v>23</v>
      </c>
      <c r="C28" s="215" t="s">
        <v>495</v>
      </c>
      <c r="D28" s="215" t="s">
        <v>521</v>
      </c>
      <c r="E28" s="242"/>
      <c r="F28" s="216">
        <v>275</v>
      </c>
      <c r="G28" s="335"/>
      <c r="H28" s="216" t="str">
        <f t="shared" si="1"/>
        <v>Akses</v>
      </c>
      <c r="I28" s="242"/>
      <c r="J28" s="216">
        <v>85</v>
      </c>
      <c r="K28" s="335"/>
      <c r="L28" s="335" t="str">
        <f t="shared" si="2"/>
        <v/>
      </c>
      <c r="M28" s="242"/>
      <c r="N28" s="216"/>
      <c r="O28" s="335"/>
      <c r="P28" s="335" t="str">
        <f t="shared" si="3"/>
        <v/>
      </c>
      <c r="Q28" s="242"/>
      <c r="R28" s="216"/>
      <c r="S28" s="335"/>
      <c r="T28" s="335" t="str">
        <f t="shared" si="4"/>
        <v/>
      </c>
      <c r="U28" s="242"/>
      <c r="V28" s="216"/>
      <c r="W28" s="335"/>
      <c r="X28" s="335" t="str">
        <f t="shared" si="5"/>
        <v/>
      </c>
      <c r="Y28" s="242"/>
      <c r="Z28" s="216"/>
      <c r="AA28" s="335"/>
      <c r="AB28" s="335" t="str">
        <f t="shared" si="6"/>
        <v/>
      </c>
      <c r="AC28" s="242"/>
      <c r="AD28" s="216"/>
      <c r="AE28" s="335"/>
      <c r="AF28" s="335" t="str">
        <f t="shared" si="7"/>
        <v/>
      </c>
      <c r="AG28" s="242"/>
      <c r="AH28" s="216"/>
      <c r="AI28" s="335"/>
      <c r="AJ28" s="335" t="str">
        <f t="shared" si="8"/>
        <v/>
      </c>
      <c r="AK28" s="242"/>
      <c r="AL28" s="216"/>
      <c r="AM28" s="335"/>
      <c r="AN28" s="335" t="str">
        <f t="shared" si="9"/>
        <v/>
      </c>
      <c r="AO28" s="242"/>
      <c r="AP28" s="216"/>
      <c r="AQ28" s="335"/>
      <c r="AR28" s="335" t="str">
        <f t="shared" si="10"/>
        <v/>
      </c>
      <c r="AS28" s="242"/>
      <c r="AT28" s="216"/>
      <c r="AU28" s="335"/>
      <c r="AV28" s="335" t="str">
        <f t="shared" si="11"/>
        <v/>
      </c>
      <c r="AW28" s="242"/>
      <c r="AX28" s="216"/>
      <c r="AY28" s="335"/>
      <c r="AZ28" s="335" t="str">
        <f t="shared" si="12"/>
        <v/>
      </c>
      <c r="BA28" s="242"/>
      <c r="BB28" s="216">
        <f t="shared" si="0"/>
        <v>360</v>
      </c>
    </row>
    <row r="29" spans="2:54" x14ac:dyDescent="0.25">
      <c r="B29" s="215">
        <v>24</v>
      </c>
      <c r="C29" s="215" t="s">
        <v>506</v>
      </c>
      <c r="D29" s="215" t="s">
        <v>522</v>
      </c>
      <c r="E29" s="242"/>
      <c r="F29" s="216">
        <v>85</v>
      </c>
      <c r="G29" s="335"/>
      <c r="H29" s="216" t="str">
        <f t="shared" si="1"/>
        <v>Akses</v>
      </c>
      <c r="I29" s="242"/>
      <c r="J29" s="216">
        <v>5</v>
      </c>
      <c r="K29" s="335"/>
      <c r="L29" s="335" t="str">
        <f t="shared" si="2"/>
        <v/>
      </c>
      <c r="M29" s="242"/>
      <c r="N29" s="216"/>
      <c r="O29" s="335"/>
      <c r="P29" s="335" t="str">
        <f t="shared" si="3"/>
        <v/>
      </c>
      <c r="Q29" s="242"/>
      <c r="R29" s="216"/>
      <c r="S29" s="335"/>
      <c r="T29" s="335" t="str">
        <f t="shared" si="4"/>
        <v/>
      </c>
      <c r="U29" s="242"/>
      <c r="V29" s="216"/>
      <c r="W29" s="335"/>
      <c r="X29" s="335" t="str">
        <f t="shared" si="5"/>
        <v/>
      </c>
      <c r="Y29" s="242"/>
      <c r="Z29" s="216"/>
      <c r="AA29" s="335"/>
      <c r="AB29" s="335" t="str">
        <f t="shared" si="6"/>
        <v/>
      </c>
      <c r="AC29" s="242"/>
      <c r="AD29" s="216"/>
      <c r="AE29" s="335"/>
      <c r="AF29" s="335" t="str">
        <f t="shared" si="7"/>
        <v/>
      </c>
      <c r="AG29" s="242"/>
      <c r="AH29" s="216"/>
      <c r="AI29" s="335"/>
      <c r="AJ29" s="335" t="str">
        <f t="shared" si="8"/>
        <v/>
      </c>
      <c r="AK29" s="242"/>
      <c r="AL29" s="216"/>
      <c r="AM29" s="335"/>
      <c r="AN29" s="335" t="str">
        <f t="shared" si="9"/>
        <v/>
      </c>
      <c r="AO29" s="242"/>
      <c r="AP29" s="216"/>
      <c r="AQ29" s="335"/>
      <c r="AR29" s="335" t="str">
        <f t="shared" si="10"/>
        <v/>
      </c>
      <c r="AS29" s="242"/>
      <c r="AT29" s="216"/>
      <c r="AU29" s="335"/>
      <c r="AV29" s="335" t="str">
        <f t="shared" si="11"/>
        <v/>
      </c>
      <c r="AW29" s="242"/>
      <c r="AX29" s="216"/>
      <c r="AY29" s="335"/>
      <c r="AZ29" s="335" t="str">
        <f t="shared" si="12"/>
        <v/>
      </c>
      <c r="BA29" s="242"/>
      <c r="BB29" s="216">
        <f t="shared" si="0"/>
        <v>90</v>
      </c>
    </row>
    <row r="30" spans="2:54" x14ac:dyDescent="0.25">
      <c r="B30" s="215">
        <v>25</v>
      </c>
      <c r="C30" s="215" t="s">
        <v>500</v>
      </c>
      <c r="D30" s="215" t="s">
        <v>522</v>
      </c>
      <c r="E30" s="242"/>
      <c r="F30" s="216">
        <v>85</v>
      </c>
      <c r="G30" s="335"/>
      <c r="H30" s="216" t="str">
        <f t="shared" si="1"/>
        <v>Akses</v>
      </c>
      <c r="I30" s="242"/>
      <c r="J30" s="216">
        <v>5</v>
      </c>
      <c r="K30" s="335"/>
      <c r="L30" s="335" t="str">
        <f t="shared" si="2"/>
        <v/>
      </c>
      <c r="M30" s="242"/>
      <c r="N30" s="216"/>
      <c r="O30" s="335"/>
      <c r="P30" s="335" t="str">
        <f t="shared" si="3"/>
        <v/>
      </c>
      <c r="Q30" s="242"/>
      <c r="R30" s="216"/>
      <c r="S30" s="335"/>
      <c r="T30" s="335" t="str">
        <f t="shared" si="4"/>
        <v/>
      </c>
      <c r="U30" s="242"/>
      <c r="V30" s="216"/>
      <c r="W30" s="335"/>
      <c r="X30" s="335" t="str">
        <f t="shared" si="5"/>
        <v/>
      </c>
      <c r="Y30" s="242"/>
      <c r="Z30" s="216"/>
      <c r="AA30" s="335"/>
      <c r="AB30" s="335" t="str">
        <f t="shared" si="6"/>
        <v/>
      </c>
      <c r="AC30" s="242"/>
      <c r="AD30" s="216"/>
      <c r="AE30" s="335"/>
      <c r="AF30" s="335" t="str">
        <f t="shared" si="7"/>
        <v/>
      </c>
      <c r="AG30" s="242"/>
      <c r="AH30" s="216"/>
      <c r="AI30" s="335"/>
      <c r="AJ30" s="335" t="str">
        <f t="shared" si="8"/>
        <v/>
      </c>
      <c r="AK30" s="242"/>
      <c r="AL30" s="216"/>
      <c r="AM30" s="335"/>
      <c r="AN30" s="335" t="str">
        <f t="shared" si="9"/>
        <v/>
      </c>
      <c r="AO30" s="242"/>
      <c r="AP30" s="216"/>
      <c r="AQ30" s="335"/>
      <c r="AR30" s="335" t="str">
        <f t="shared" si="10"/>
        <v/>
      </c>
      <c r="AS30" s="242"/>
      <c r="AT30" s="216"/>
      <c r="AU30" s="335"/>
      <c r="AV30" s="335" t="str">
        <f t="shared" si="11"/>
        <v/>
      </c>
      <c r="AW30" s="242"/>
      <c r="AX30" s="216"/>
      <c r="AY30" s="335"/>
      <c r="AZ30" s="335" t="str">
        <f t="shared" si="12"/>
        <v/>
      </c>
      <c r="BA30" s="242"/>
      <c r="BB30" s="216">
        <f t="shared" si="0"/>
        <v>90</v>
      </c>
    </row>
    <row r="31" spans="2:54" x14ac:dyDescent="0.25">
      <c r="B31" s="215">
        <v>26</v>
      </c>
      <c r="C31" s="215" t="s">
        <v>515</v>
      </c>
      <c r="D31" s="215" t="s">
        <v>522</v>
      </c>
      <c r="E31" s="242"/>
      <c r="F31" s="216">
        <v>225</v>
      </c>
      <c r="G31" s="335"/>
      <c r="H31" s="216" t="str">
        <f t="shared" si="1"/>
        <v>Akses</v>
      </c>
      <c r="I31" s="242"/>
      <c r="J31" s="216">
        <v>10</v>
      </c>
      <c r="K31" s="335"/>
      <c r="L31" s="335" t="str">
        <f t="shared" si="2"/>
        <v/>
      </c>
      <c r="M31" s="242"/>
      <c r="N31" s="216"/>
      <c r="O31" s="335"/>
      <c r="P31" s="335" t="str">
        <f t="shared" si="3"/>
        <v/>
      </c>
      <c r="Q31" s="242"/>
      <c r="R31" s="216"/>
      <c r="S31" s="335"/>
      <c r="T31" s="335" t="str">
        <f t="shared" si="4"/>
        <v/>
      </c>
      <c r="U31" s="242"/>
      <c r="V31" s="216"/>
      <c r="W31" s="335"/>
      <c r="X31" s="335" t="str">
        <f t="shared" si="5"/>
        <v/>
      </c>
      <c r="Y31" s="242"/>
      <c r="Z31" s="216"/>
      <c r="AA31" s="335"/>
      <c r="AB31" s="335" t="str">
        <f t="shared" si="6"/>
        <v/>
      </c>
      <c r="AC31" s="242"/>
      <c r="AD31" s="216"/>
      <c r="AE31" s="335"/>
      <c r="AF31" s="335" t="str">
        <f t="shared" si="7"/>
        <v/>
      </c>
      <c r="AG31" s="242"/>
      <c r="AH31" s="216"/>
      <c r="AI31" s="335"/>
      <c r="AJ31" s="335" t="str">
        <f t="shared" si="8"/>
        <v/>
      </c>
      <c r="AK31" s="242"/>
      <c r="AL31" s="216"/>
      <c r="AM31" s="335"/>
      <c r="AN31" s="335" t="str">
        <f t="shared" si="9"/>
        <v/>
      </c>
      <c r="AO31" s="242"/>
      <c r="AP31" s="216"/>
      <c r="AQ31" s="335"/>
      <c r="AR31" s="335" t="str">
        <f t="shared" si="10"/>
        <v/>
      </c>
      <c r="AS31" s="242"/>
      <c r="AT31" s="216"/>
      <c r="AU31" s="335"/>
      <c r="AV31" s="335" t="str">
        <f t="shared" si="11"/>
        <v/>
      </c>
      <c r="AW31" s="242"/>
      <c r="AX31" s="216"/>
      <c r="AY31" s="335"/>
      <c r="AZ31" s="335" t="str">
        <f t="shared" si="12"/>
        <v/>
      </c>
      <c r="BA31" s="242"/>
      <c r="BB31" s="216">
        <f t="shared" si="0"/>
        <v>235</v>
      </c>
    </row>
    <row r="32" spans="2:54" x14ac:dyDescent="0.25">
      <c r="B32" s="215"/>
      <c r="C32" s="215"/>
      <c r="D32" s="215"/>
      <c r="E32" s="242"/>
      <c r="F32" s="216"/>
      <c r="G32" s="335"/>
      <c r="H32" s="216"/>
      <c r="I32" s="242"/>
      <c r="J32" s="216"/>
      <c r="K32" s="335"/>
      <c r="L32" s="216"/>
      <c r="M32" s="242"/>
      <c r="N32" s="216"/>
      <c r="O32" s="335"/>
      <c r="P32" s="335"/>
      <c r="Q32" s="242"/>
      <c r="R32" s="216"/>
      <c r="S32" s="335"/>
      <c r="T32" s="335"/>
      <c r="U32" s="242"/>
      <c r="V32" s="216"/>
      <c r="W32" s="335"/>
      <c r="X32" s="335"/>
      <c r="Y32" s="242"/>
      <c r="Z32" s="216"/>
      <c r="AA32" s="335"/>
      <c r="AB32" s="335"/>
      <c r="AC32" s="242"/>
      <c r="AD32" s="216"/>
      <c r="AE32" s="335"/>
      <c r="AF32" s="335"/>
      <c r="AG32" s="242"/>
      <c r="AH32" s="216"/>
      <c r="AI32" s="335"/>
      <c r="AJ32" s="335"/>
      <c r="AK32" s="242"/>
      <c r="AL32" s="216"/>
      <c r="AM32" s="335"/>
      <c r="AN32" s="335"/>
      <c r="AO32" s="242"/>
      <c r="AP32" s="216"/>
      <c r="AQ32" s="335"/>
      <c r="AR32" s="335"/>
      <c r="AS32" s="242"/>
      <c r="AT32" s="216"/>
      <c r="AU32" s="335"/>
      <c r="AV32" s="335"/>
      <c r="AW32" s="242"/>
      <c r="AX32" s="216"/>
      <c r="AY32" s="335"/>
      <c r="AZ32" s="335"/>
      <c r="BA32" s="242"/>
      <c r="BB32" s="216"/>
    </row>
    <row r="33" spans="2:54" x14ac:dyDescent="0.25">
      <c r="B33" s="215"/>
      <c r="C33" s="215"/>
      <c r="D33" s="215" t="s">
        <v>524</v>
      </c>
      <c r="E33" s="242"/>
      <c r="F33" s="216">
        <f>SUM(F6:F32)</f>
        <v>7070</v>
      </c>
      <c r="G33" s="335"/>
      <c r="H33" s="216"/>
      <c r="I33" s="242"/>
      <c r="J33" s="216">
        <f t="shared" ref="J33:AX33" si="13">SUM(J6:J32)</f>
        <v>2100</v>
      </c>
      <c r="K33" s="335">
        <f t="shared" si="13"/>
        <v>91</v>
      </c>
      <c r="L33" s="216">
        <f>COUNTIF(L6:L32,"Akses")</f>
        <v>9</v>
      </c>
      <c r="M33" s="242"/>
      <c r="N33" s="216">
        <f t="shared" si="13"/>
        <v>0</v>
      </c>
      <c r="O33" s="335"/>
      <c r="P33" s="335">
        <f>COUNTIF(P6:P32,"Akses")</f>
        <v>0</v>
      </c>
      <c r="Q33" s="242"/>
      <c r="R33" s="216">
        <f t="shared" si="13"/>
        <v>0</v>
      </c>
      <c r="S33" s="335"/>
      <c r="T33" s="335">
        <f>COUNTIF(T6:T32,"Akses")</f>
        <v>0</v>
      </c>
      <c r="U33" s="242"/>
      <c r="V33" s="216">
        <f t="shared" si="13"/>
        <v>0</v>
      </c>
      <c r="W33" s="335"/>
      <c r="X33" s="335">
        <f>COUNTIF(X6:X32,"Akses")</f>
        <v>0</v>
      </c>
      <c r="Y33" s="242"/>
      <c r="Z33" s="216">
        <f t="shared" si="13"/>
        <v>0</v>
      </c>
      <c r="AA33" s="335"/>
      <c r="AB33" s="335">
        <f>COUNTIF(AB6:AB32,"Akses")</f>
        <v>0</v>
      </c>
      <c r="AC33" s="242"/>
      <c r="AD33" s="216">
        <f t="shared" si="13"/>
        <v>0</v>
      </c>
      <c r="AE33" s="335"/>
      <c r="AF33" s="335">
        <f>COUNTIF(AF6:AF32,"Akses")</f>
        <v>0</v>
      </c>
      <c r="AG33" s="242"/>
      <c r="AH33" s="216">
        <f t="shared" si="13"/>
        <v>0</v>
      </c>
      <c r="AI33" s="335"/>
      <c r="AJ33" s="335">
        <f>COUNTIF(AJ6:AJ32,"Akses")</f>
        <v>0</v>
      </c>
      <c r="AK33" s="242"/>
      <c r="AL33" s="216">
        <f t="shared" si="13"/>
        <v>0</v>
      </c>
      <c r="AM33" s="335"/>
      <c r="AN33" s="335">
        <f>COUNTIF(AN6:AN32,"Akses")</f>
        <v>0</v>
      </c>
      <c r="AO33" s="242"/>
      <c r="AP33" s="216">
        <f t="shared" si="13"/>
        <v>0</v>
      </c>
      <c r="AQ33" s="335"/>
      <c r="AR33" s="335">
        <f>COUNTIF(AR6:AR32,"Akses")</f>
        <v>0</v>
      </c>
      <c r="AS33" s="242"/>
      <c r="AT33" s="216">
        <f t="shared" si="13"/>
        <v>0</v>
      </c>
      <c r="AU33" s="335"/>
      <c r="AV33" s="335">
        <f>COUNTIF(AV6:AV32,"Akses")</f>
        <v>0</v>
      </c>
      <c r="AW33" s="242"/>
      <c r="AX33" s="216">
        <f t="shared" si="13"/>
        <v>0</v>
      </c>
      <c r="AY33" s="335"/>
      <c r="AZ33" s="335">
        <f>COUNTIF(AZ6:AZ32,"Akses")</f>
        <v>0</v>
      </c>
      <c r="BA33" s="242"/>
      <c r="BB33" s="216">
        <f>SUM(F33:AX33)</f>
        <v>9270</v>
      </c>
    </row>
  </sheetData>
  <sortState ref="C4:D29">
    <sortCondition ref="C4"/>
  </sortState>
  <mergeCells count="28">
    <mergeCell ref="B4:B5"/>
    <mergeCell ref="C4:C5"/>
    <mergeCell ref="D4:D5"/>
    <mergeCell ref="F4:H4"/>
    <mergeCell ref="F3:H3"/>
    <mergeCell ref="J4:L4"/>
    <mergeCell ref="N4:P4"/>
    <mergeCell ref="R4:T4"/>
    <mergeCell ref="AD3:AF3"/>
    <mergeCell ref="J3:L3"/>
    <mergeCell ref="N3:P3"/>
    <mergeCell ref="R3:T3"/>
    <mergeCell ref="V3:X3"/>
    <mergeCell ref="V4:X4"/>
    <mergeCell ref="AH3:AJ3"/>
    <mergeCell ref="AL3:AN3"/>
    <mergeCell ref="Z4:AB4"/>
    <mergeCell ref="AD4:AF4"/>
    <mergeCell ref="AH4:AJ4"/>
    <mergeCell ref="AL4:AN4"/>
    <mergeCell ref="Z3:AB3"/>
    <mergeCell ref="AP3:AR3"/>
    <mergeCell ref="AT3:AV3"/>
    <mergeCell ref="AX3:AZ3"/>
    <mergeCell ref="AX4:AZ4"/>
    <mergeCell ref="BB4:BB5"/>
    <mergeCell ref="AP4:AR4"/>
    <mergeCell ref="AT4:AV4"/>
  </mergeCells>
  <conditionalFormatting sqref="F6:H32 J6:J32 N6:N32 R6:R32 V6:V32 Z6:Z32 AD6:AD32 AH6:AH32 AL6:AL32 AP6:AP32 AT6:AT32 AX6:AX32 L6:L32">
    <cfRule type="cellIs" dxfId="24" priority="22" operator="equal">
      <formula>0</formula>
    </cfRule>
  </conditionalFormatting>
  <conditionalFormatting sqref="K6:K32">
    <cfRule type="cellIs" dxfId="23" priority="21" operator="equal">
      <formula>0</formula>
    </cfRule>
  </conditionalFormatting>
  <conditionalFormatting sqref="O6:O32">
    <cfRule type="cellIs" dxfId="22" priority="20" operator="equal">
      <formula>0</formula>
    </cfRule>
  </conditionalFormatting>
  <conditionalFormatting sqref="S6:S32">
    <cfRule type="cellIs" dxfId="21" priority="19" operator="equal">
      <formula>0</formula>
    </cfRule>
  </conditionalFormatting>
  <conditionalFormatting sqref="W6:W32">
    <cfRule type="cellIs" dxfId="20" priority="18" operator="equal">
      <formula>0</formula>
    </cfRule>
  </conditionalFormatting>
  <conditionalFormatting sqref="AA6:AA32">
    <cfRule type="cellIs" dxfId="19" priority="17" operator="equal">
      <formula>0</formula>
    </cfRule>
  </conditionalFormatting>
  <conditionalFormatting sqref="AE6:AE32">
    <cfRule type="cellIs" dxfId="18" priority="16" operator="equal">
      <formula>0</formula>
    </cfRule>
  </conditionalFormatting>
  <conditionalFormatting sqref="AI6:AI32">
    <cfRule type="cellIs" dxfId="17" priority="15" operator="equal">
      <formula>0</formula>
    </cfRule>
  </conditionalFormatting>
  <conditionalFormatting sqref="AM6:AM32">
    <cfRule type="cellIs" dxfId="16" priority="14" operator="equal">
      <formula>0</formula>
    </cfRule>
  </conditionalFormatting>
  <conditionalFormatting sqref="AQ6:AQ32">
    <cfRule type="cellIs" dxfId="15" priority="13" operator="equal">
      <formula>0</formula>
    </cfRule>
  </conditionalFormatting>
  <conditionalFormatting sqref="AU6:AU32">
    <cfRule type="cellIs" dxfId="14" priority="12" operator="equal">
      <formula>0</formula>
    </cfRule>
  </conditionalFormatting>
  <conditionalFormatting sqref="AY6:AY32">
    <cfRule type="cellIs" dxfId="13" priority="11" operator="equal">
      <formula>0</formula>
    </cfRule>
  </conditionalFormatting>
  <conditionalFormatting sqref="P6:P32">
    <cfRule type="cellIs" dxfId="12" priority="10" operator="equal">
      <formula>0</formula>
    </cfRule>
  </conditionalFormatting>
  <conditionalFormatting sqref="T6:T32">
    <cfRule type="cellIs" dxfId="11" priority="9" operator="equal">
      <formula>0</formula>
    </cfRule>
  </conditionalFormatting>
  <conditionalFormatting sqref="X6:X32">
    <cfRule type="cellIs" dxfId="10" priority="8" operator="equal">
      <formula>0</formula>
    </cfRule>
  </conditionalFormatting>
  <conditionalFormatting sqref="AB6:AB32">
    <cfRule type="cellIs" dxfId="9" priority="7" operator="equal">
      <formula>0</formula>
    </cfRule>
  </conditionalFormatting>
  <conditionalFormatting sqref="AF6:AF32">
    <cfRule type="cellIs" dxfId="8" priority="6" operator="equal">
      <formula>0</formula>
    </cfRule>
  </conditionalFormatting>
  <conditionalFormatting sqref="AJ6:AJ32">
    <cfRule type="cellIs" dxfId="7" priority="5" operator="equal">
      <formula>0</formula>
    </cfRule>
  </conditionalFormatting>
  <conditionalFormatting sqref="AN6:AN32">
    <cfRule type="cellIs" dxfId="6" priority="4" operator="equal">
      <formula>0</formula>
    </cfRule>
  </conditionalFormatting>
  <conditionalFormatting sqref="AR6:AR32">
    <cfRule type="cellIs" dxfId="5" priority="3" operator="equal">
      <formula>0</formula>
    </cfRule>
  </conditionalFormatting>
  <conditionalFormatting sqref="AV6:AV32">
    <cfRule type="cellIs" dxfId="4" priority="2" operator="equal">
      <formula>0</formula>
    </cfRule>
  </conditionalFormatting>
  <conditionalFormatting sqref="AZ6:AZ32">
    <cfRule type="cellIs" dxfId="3" priority="1" operator="equal">
      <formula>0</formula>
    </cfRule>
  </conditionalFormatting>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J21"/>
  <sheetViews>
    <sheetView workbookViewId="0">
      <selection activeCell="E6" sqref="E6:E11"/>
    </sheetView>
  </sheetViews>
  <sheetFormatPr defaultRowHeight="15" x14ac:dyDescent="0.25"/>
  <cols>
    <col min="3" max="3" width="4.7109375" style="203" customWidth="1"/>
    <col min="4" max="4" width="10.85546875" bestFit="1" customWidth="1"/>
    <col min="5" max="5" width="37.7109375" customWidth="1"/>
    <col min="6" max="6" width="13.7109375" bestFit="1" customWidth="1"/>
    <col min="7" max="7" width="10.7109375" customWidth="1"/>
    <col min="8" max="8" width="11.7109375" bestFit="1" customWidth="1"/>
    <col min="9" max="9" width="13.85546875" style="206" bestFit="1" customWidth="1"/>
    <col min="10" max="10" width="38.42578125" customWidth="1"/>
  </cols>
  <sheetData>
    <row r="2" spans="3:10" x14ac:dyDescent="0.25">
      <c r="C2" s="583" t="s">
        <v>69</v>
      </c>
    </row>
    <row r="3" spans="3:10" ht="30" x14ac:dyDescent="0.25">
      <c r="C3" s="512" t="s">
        <v>278</v>
      </c>
      <c r="D3" s="314" t="s">
        <v>331</v>
      </c>
      <c r="E3" s="314" t="s">
        <v>528</v>
      </c>
      <c r="F3" s="314" t="s">
        <v>527</v>
      </c>
      <c r="G3" s="314" t="s">
        <v>530</v>
      </c>
      <c r="H3" s="314" t="s">
        <v>531</v>
      </c>
      <c r="I3" s="318" t="s">
        <v>529</v>
      </c>
      <c r="J3" s="314" t="s">
        <v>380</v>
      </c>
    </row>
    <row r="4" spans="3:10" ht="30" x14ac:dyDescent="0.25">
      <c r="C4" s="512">
        <v>1</v>
      </c>
      <c r="D4" s="314" t="s">
        <v>332</v>
      </c>
      <c r="E4" s="314" t="s">
        <v>1574</v>
      </c>
      <c r="F4" s="582">
        <v>45299</v>
      </c>
      <c r="G4" s="219">
        <v>25</v>
      </c>
      <c r="H4" s="219">
        <v>25</v>
      </c>
      <c r="I4" s="318">
        <f>H4/G4</f>
        <v>1</v>
      </c>
      <c r="J4" s="314" t="s">
        <v>1585</v>
      </c>
    </row>
    <row r="5" spans="3:10" ht="30" x14ac:dyDescent="0.25">
      <c r="C5" s="512">
        <v>2</v>
      </c>
      <c r="D5" s="314" t="s">
        <v>332</v>
      </c>
      <c r="E5" s="314" t="s">
        <v>1575</v>
      </c>
      <c r="F5" s="582">
        <v>45299</v>
      </c>
      <c r="G5" s="512">
        <v>25</v>
      </c>
      <c r="H5" s="512">
        <v>25</v>
      </c>
      <c r="I5" s="318">
        <f>H5/G5</f>
        <v>1</v>
      </c>
      <c r="J5" s="314" t="s">
        <v>1585</v>
      </c>
    </row>
    <row r="6" spans="3:10" ht="30" x14ac:dyDescent="0.25">
      <c r="C6" s="512">
        <v>3</v>
      </c>
      <c r="D6" s="314" t="s">
        <v>333</v>
      </c>
      <c r="E6" s="314" t="s">
        <v>1577</v>
      </c>
      <c r="F6" s="582">
        <v>45327</v>
      </c>
      <c r="G6" s="512">
        <v>25</v>
      </c>
      <c r="H6" s="512">
        <v>25</v>
      </c>
      <c r="I6" s="318">
        <f>H6/G6</f>
        <v>1</v>
      </c>
      <c r="J6" s="314" t="s">
        <v>1582</v>
      </c>
    </row>
    <row r="7" spans="3:10" ht="45" x14ac:dyDescent="0.25">
      <c r="C7" s="512">
        <v>4</v>
      </c>
      <c r="D7" s="314" t="s">
        <v>333</v>
      </c>
      <c r="E7" s="314" t="s">
        <v>1579</v>
      </c>
      <c r="F7" s="582">
        <v>45327</v>
      </c>
      <c r="G7" s="219">
        <v>25</v>
      </c>
      <c r="H7" s="219">
        <v>25</v>
      </c>
      <c r="I7" s="318">
        <f>H7/G7</f>
        <v>1</v>
      </c>
      <c r="J7" s="314" t="s">
        <v>1583</v>
      </c>
    </row>
    <row r="8" spans="3:10" ht="30" x14ac:dyDescent="0.25">
      <c r="C8" s="512">
        <v>5</v>
      </c>
      <c r="D8" s="314" t="s">
        <v>333</v>
      </c>
      <c r="E8" s="314" t="s">
        <v>1576</v>
      </c>
      <c r="F8" s="582">
        <v>45328</v>
      </c>
      <c r="G8" s="512">
        <v>5</v>
      </c>
      <c r="H8" s="512">
        <v>5</v>
      </c>
      <c r="I8" s="318">
        <f t="shared" ref="I8:I21" si="0">H8/G8</f>
        <v>1</v>
      </c>
      <c r="J8" s="314" t="s">
        <v>1586</v>
      </c>
    </row>
    <row r="9" spans="3:10" ht="30" x14ac:dyDescent="0.25">
      <c r="C9" s="512">
        <v>6</v>
      </c>
      <c r="D9" s="314" t="s">
        <v>333</v>
      </c>
      <c r="E9" s="314" t="s">
        <v>1580</v>
      </c>
      <c r="F9" s="582">
        <v>45334</v>
      </c>
      <c r="G9" s="512">
        <v>26</v>
      </c>
      <c r="H9" s="512">
        <v>26</v>
      </c>
      <c r="I9" s="318">
        <f t="shared" si="0"/>
        <v>1</v>
      </c>
      <c r="J9" s="314" t="s">
        <v>1582</v>
      </c>
    </row>
    <row r="10" spans="3:10" ht="30" x14ac:dyDescent="0.25">
      <c r="C10" s="512">
        <v>7</v>
      </c>
      <c r="D10" s="314" t="s">
        <v>333</v>
      </c>
      <c r="E10" s="314" t="s">
        <v>1581</v>
      </c>
      <c r="F10" s="582">
        <v>45341</v>
      </c>
      <c r="G10" s="512">
        <v>23</v>
      </c>
      <c r="H10" s="512">
        <v>23</v>
      </c>
      <c r="I10" s="318">
        <f t="shared" si="0"/>
        <v>1</v>
      </c>
      <c r="J10" s="314" t="s">
        <v>1582</v>
      </c>
    </row>
    <row r="11" spans="3:10" ht="30" x14ac:dyDescent="0.25">
      <c r="C11" s="512">
        <v>8</v>
      </c>
      <c r="D11" s="314" t="s">
        <v>333</v>
      </c>
      <c r="E11" s="314" t="s">
        <v>1578</v>
      </c>
      <c r="F11" s="582">
        <v>45348</v>
      </c>
      <c r="G11" s="512">
        <v>23</v>
      </c>
      <c r="H11" s="512">
        <v>23</v>
      </c>
      <c r="I11" s="318">
        <f t="shared" si="0"/>
        <v>1</v>
      </c>
      <c r="J11" s="314" t="s">
        <v>1584</v>
      </c>
    </row>
    <row r="12" spans="3:10" x14ac:dyDescent="0.25">
      <c r="C12" s="512"/>
      <c r="D12" s="314" t="s">
        <v>334</v>
      </c>
      <c r="E12" s="314"/>
      <c r="F12" s="314"/>
      <c r="G12" s="219"/>
      <c r="H12" s="219"/>
      <c r="I12" s="318" t="e">
        <f t="shared" si="0"/>
        <v>#DIV/0!</v>
      </c>
      <c r="J12" s="314"/>
    </row>
    <row r="13" spans="3:10" x14ac:dyDescent="0.25">
      <c r="C13" s="512"/>
      <c r="D13" s="314" t="s">
        <v>335</v>
      </c>
      <c r="E13" s="314"/>
      <c r="F13" s="314"/>
      <c r="G13" s="219"/>
      <c r="H13" s="219"/>
      <c r="I13" s="318" t="e">
        <f t="shared" si="0"/>
        <v>#DIV/0!</v>
      </c>
      <c r="J13" s="314"/>
    </row>
    <row r="14" spans="3:10" x14ac:dyDescent="0.25">
      <c r="C14" s="512"/>
      <c r="D14" s="314" t="s">
        <v>336</v>
      </c>
      <c r="E14" s="314"/>
      <c r="F14" s="314"/>
      <c r="G14" s="219"/>
      <c r="H14" s="219"/>
      <c r="I14" s="318" t="e">
        <f t="shared" si="0"/>
        <v>#DIV/0!</v>
      </c>
      <c r="J14" s="314"/>
    </row>
    <row r="15" spans="3:10" x14ac:dyDescent="0.25">
      <c r="C15" s="512"/>
      <c r="D15" s="314" t="s">
        <v>337</v>
      </c>
      <c r="E15" s="314"/>
      <c r="F15" s="314"/>
      <c r="G15" s="219"/>
      <c r="H15" s="219"/>
      <c r="I15" s="318" t="e">
        <f t="shared" si="0"/>
        <v>#DIV/0!</v>
      </c>
      <c r="J15" s="314"/>
    </row>
    <row r="16" spans="3:10" x14ac:dyDescent="0.25">
      <c r="C16" s="512"/>
      <c r="D16" s="314" t="s">
        <v>338</v>
      </c>
      <c r="E16" s="314"/>
      <c r="F16" s="314"/>
      <c r="G16" s="219"/>
      <c r="H16" s="219"/>
      <c r="I16" s="318" t="e">
        <f t="shared" si="0"/>
        <v>#DIV/0!</v>
      </c>
      <c r="J16" s="314"/>
    </row>
    <row r="17" spans="3:10" x14ac:dyDescent="0.25">
      <c r="C17" s="512"/>
      <c r="D17" s="314" t="s">
        <v>339</v>
      </c>
      <c r="E17" s="314"/>
      <c r="F17" s="314"/>
      <c r="G17" s="219"/>
      <c r="H17" s="219"/>
      <c r="I17" s="318" t="e">
        <f t="shared" si="0"/>
        <v>#DIV/0!</v>
      </c>
      <c r="J17" s="314"/>
    </row>
    <row r="18" spans="3:10" x14ac:dyDescent="0.25">
      <c r="C18" s="512"/>
      <c r="D18" s="314" t="s">
        <v>340</v>
      </c>
      <c r="E18" s="314"/>
      <c r="F18" s="314"/>
      <c r="G18" s="219"/>
      <c r="H18" s="219"/>
      <c r="I18" s="318" t="e">
        <f t="shared" si="0"/>
        <v>#DIV/0!</v>
      </c>
      <c r="J18" s="314"/>
    </row>
    <row r="19" spans="3:10" x14ac:dyDescent="0.25">
      <c r="C19" s="512"/>
      <c r="D19" s="314" t="s">
        <v>341</v>
      </c>
      <c r="E19" s="314"/>
      <c r="F19" s="314"/>
      <c r="G19" s="219"/>
      <c r="H19" s="219"/>
      <c r="I19" s="318" t="e">
        <f t="shared" si="0"/>
        <v>#DIV/0!</v>
      </c>
      <c r="J19" s="314"/>
    </row>
    <row r="20" spans="3:10" x14ac:dyDescent="0.25">
      <c r="C20" s="512"/>
      <c r="D20" s="314" t="s">
        <v>342</v>
      </c>
      <c r="E20" s="314"/>
      <c r="F20" s="314"/>
      <c r="G20" s="219"/>
      <c r="H20" s="219"/>
      <c r="I20" s="318" t="e">
        <f t="shared" si="0"/>
        <v>#DIV/0!</v>
      </c>
      <c r="J20" s="314"/>
    </row>
    <row r="21" spans="3:10" x14ac:dyDescent="0.25">
      <c r="C21" s="512"/>
      <c r="D21" s="314" t="s">
        <v>343</v>
      </c>
      <c r="E21" s="314"/>
      <c r="F21" s="314"/>
      <c r="G21" s="219"/>
      <c r="H21" s="219"/>
      <c r="I21" s="318" t="e">
        <f t="shared" si="0"/>
        <v>#DIV/0!</v>
      </c>
      <c r="J21" s="314"/>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P20"/>
  <sheetViews>
    <sheetView topLeftCell="L1" workbookViewId="0">
      <selection activeCell="P15" sqref="P15"/>
    </sheetView>
  </sheetViews>
  <sheetFormatPr defaultColWidth="9.140625" defaultRowHeight="15" x14ac:dyDescent="0.25"/>
  <cols>
    <col min="1" max="2" width="9.140625" style="205"/>
    <col min="3" max="3" width="4.7109375" style="205" customWidth="1"/>
    <col min="4" max="4" width="9.140625" style="191"/>
    <col min="5" max="5" width="20.7109375" style="243" bestFit="1" customWidth="1"/>
    <col min="6" max="6" width="24" style="205" customWidth="1"/>
    <col min="7" max="7" width="13.85546875" style="205" bestFit="1" customWidth="1"/>
    <col min="8" max="9" width="9.28515625" style="191" bestFit="1" customWidth="1"/>
    <col min="10" max="10" width="25.140625" style="191" bestFit="1" customWidth="1"/>
    <col min="11" max="11" width="23.85546875" style="226" customWidth="1"/>
    <col min="12" max="12" width="22" style="243" bestFit="1" customWidth="1"/>
    <col min="13" max="14" width="9.28515625" style="191" customWidth="1"/>
    <col min="15" max="15" width="11.85546875" style="205" bestFit="1" customWidth="1"/>
    <col min="16" max="16" width="30.140625" style="213" bestFit="1" customWidth="1"/>
    <col min="17" max="16384" width="9.140625" style="205"/>
  </cols>
  <sheetData>
    <row r="2" spans="3:16" x14ac:dyDescent="0.25">
      <c r="C2" s="205" t="s">
        <v>536</v>
      </c>
    </row>
    <row r="3" spans="3:16" s="214" customFormat="1" ht="45" x14ac:dyDescent="0.25">
      <c r="C3" s="219" t="s">
        <v>278</v>
      </c>
      <c r="D3" s="219" t="s">
        <v>331</v>
      </c>
      <c r="E3" s="227" t="s">
        <v>532</v>
      </c>
      <c r="F3" s="219" t="s">
        <v>533</v>
      </c>
      <c r="G3" s="219" t="s">
        <v>534</v>
      </c>
      <c r="H3" s="219" t="s">
        <v>535</v>
      </c>
      <c r="I3" s="219" t="s">
        <v>537</v>
      </c>
      <c r="J3" s="219" t="s">
        <v>538</v>
      </c>
      <c r="K3" s="227" t="s">
        <v>565</v>
      </c>
      <c r="L3" s="227" t="s">
        <v>539</v>
      </c>
      <c r="M3" s="219" t="s">
        <v>542</v>
      </c>
      <c r="N3" s="219" t="s">
        <v>543</v>
      </c>
      <c r="O3" s="219" t="s">
        <v>540</v>
      </c>
      <c r="P3" s="219" t="s">
        <v>380</v>
      </c>
    </row>
    <row r="4" spans="3:16" x14ac:dyDescent="0.25">
      <c r="C4" s="215">
        <v>1</v>
      </c>
      <c r="D4" s="216" t="s">
        <v>332</v>
      </c>
      <c r="E4" s="244">
        <v>45309</v>
      </c>
      <c r="F4" s="215" t="s">
        <v>559</v>
      </c>
      <c r="G4" s="215" t="s">
        <v>560</v>
      </c>
      <c r="H4" s="216" t="s">
        <v>213</v>
      </c>
      <c r="I4" s="216" t="s">
        <v>213</v>
      </c>
      <c r="J4" s="216" t="s">
        <v>213</v>
      </c>
      <c r="K4" s="245" t="s">
        <v>330</v>
      </c>
      <c r="L4" s="246" t="s">
        <v>330</v>
      </c>
      <c r="M4" s="224" t="s">
        <v>330</v>
      </c>
      <c r="N4" s="216" t="s">
        <v>544</v>
      </c>
      <c r="O4" s="215" t="s">
        <v>541</v>
      </c>
      <c r="P4" s="220" t="s">
        <v>561</v>
      </c>
    </row>
    <row r="5" spans="3:16" ht="60" x14ac:dyDescent="0.25">
      <c r="C5" s="215">
        <v>2</v>
      </c>
      <c r="D5" s="216" t="s">
        <v>332</v>
      </c>
      <c r="E5" s="244">
        <v>45315</v>
      </c>
      <c r="F5" s="215" t="s">
        <v>562</v>
      </c>
      <c r="G5" s="215" t="s">
        <v>563</v>
      </c>
      <c r="H5" s="216" t="s">
        <v>213</v>
      </c>
      <c r="I5" s="216" t="s">
        <v>213</v>
      </c>
      <c r="J5" s="216" t="s">
        <v>564</v>
      </c>
      <c r="K5" s="228">
        <v>45322</v>
      </c>
      <c r="L5" s="244">
        <v>45323</v>
      </c>
      <c r="M5" s="216" t="s">
        <v>566</v>
      </c>
      <c r="N5" s="216" t="s">
        <v>544</v>
      </c>
      <c r="O5" s="215" t="s">
        <v>541</v>
      </c>
      <c r="P5" s="220" t="s">
        <v>567</v>
      </c>
    </row>
    <row r="6" spans="3:16" ht="30" x14ac:dyDescent="0.25">
      <c r="C6" s="215">
        <v>3</v>
      </c>
      <c r="D6" s="335" t="s">
        <v>333</v>
      </c>
      <c r="E6" s="224" t="s">
        <v>330</v>
      </c>
      <c r="F6" s="224" t="s">
        <v>330</v>
      </c>
      <c r="G6" s="224" t="s">
        <v>330</v>
      </c>
      <c r="H6" s="224" t="s">
        <v>330</v>
      </c>
      <c r="I6" s="224" t="s">
        <v>330</v>
      </c>
      <c r="J6" s="224" t="s">
        <v>330</v>
      </c>
      <c r="K6" s="224" t="s">
        <v>330</v>
      </c>
      <c r="L6" s="224" t="s">
        <v>330</v>
      </c>
      <c r="M6" s="224" t="s">
        <v>330</v>
      </c>
      <c r="N6" s="224" t="s">
        <v>330</v>
      </c>
      <c r="O6" s="224" t="s">
        <v>330</v>
      </c>
      <c r="P6" s="338" t="s">
        <v>756</v>
      </c>
    </row>
    <row r="7" spans="3:16" x14ac:dyDescent="0.25">
      <c r="C7" s="215"/>
      <c r="D7" s="216"/>
      <c r="E7" s="244"/>
      <c r="F7" s="215"/>
      <c r="G7" s="215"/>
      <c r="H7" s="216"/>
      <c r="I7" s="216"/>
      <c r="J7" s="216"/>
      <c r="K7" s="228"/>
      <c r="L7" s="244"/>
      <c r="M7" s="216"/>
      <c r="N7" s="216"/>
      <c r="O7" s="215"/>
      <c r="P7" s="220"/>
    </row>
    <row r="8" spans="3:16" x14ac:dyDescent="0.25">
      <c r="C8" s="215"/>
      <c r="D8" s="216"/>
      <c r="E8" s="244"/>
      <c r="F8" s="215"/>
      <c r="G8" s="215"/>
      <c r="H8" s="216"/>
      <c r="I8" s="216"/>
      <c r="J8" s="216"/>
      <c r="K8" s="228"/>
      <c r="L8" s="244"/>
      <c r="M8" s="216"/>
      <c r="N8" s="216"/>
      <c r="O8" s="215"/>
      <c r="P8" s="220"/>
    </row>
    <row r="9" spans="3:16" x14ac:dyDescent="0.25">
      <c r="C9" s="215"/>
      <c r="D9" s="216"/>
      <c r="E9" s="244"/>
      <c r="F9" s="215"/>
      <c r="G9" s="215"/>
      <c r="H9" s="216"/>
      <c r="I9" s="216"/>
      <c r="J9" s="216"/>
      <c r="K9" s="228"/>
      <c r="L9" s="244"/>
      <c r="M9" s="216"/>
      <c r="N9" s="216"/>
      <c r="O9" s="215"/>
      <c r="P9" s="220"/>
    </row>
    <row r="10" spans="3:16" x14ac:dyDescent="0.25">
      <c r="C10" s="215"/>
      <c r="D10" s="216"/>
      <c r="E10" s="244"/>
      <c r="F10" s="215"/>
      <c r="G10" s="215"/>
      <c r="H10" s="216"/>
      <c r="I10" s="216"/>
      <c r="J10" s="216"/>
      <c r="K10" s="228"/>
      <c r="L10" s="244"/>
      <c r="M10" s="216"/>
      <c r="N10" s="216"/>
      <c r="O10" s="215"/>
      <c r="P10" s="220"/>
    </row>
    <row r="11" spans="3:16" x14ac:dyDescent="0.25">
      <c r="C11" s="215"/>
      <c r="D11" s="216"/>
      <c r="E11" s="244"/>
      <c r="F11" s="215"/>
      <c r="G11" s="215"/>
      <c r="H11" s="216"/>
      <c r="I11" s="216"/>
      <c r="J11" s="216"/>
      <c r="K11" s="228"/>
      <c r="L11" s="244"/>
      <c r="M11" s="216"/>
      <c r="N11" s="216"/>
      <c r="O11" s="215"/>
      <c r="P11" s="220"/>
    </row>
    <row r="12" spans="3:16" x14ac:dyDescent="0.25">
      <c r="C12" s="215"/>
      <c r="D12" s="216"/>
      <c r="E12" s="244"/>
      <c r="F12" s="215"/>
      <c r="G12" s="215"/>
      <c r="H12" s="216"/>
      <c r="I12" s="216"/>
      <c r="J12" s="216"/>
      <c r="K12" s="228"/>
      <c r="L12" s="244"/>
      <c r="M12" s="216"/>
      <c r="N12" s="216"/>
      <c r="O12" s="215"/>
      <c r="P12" s="220"/>
    </row>
    <row r="13" spans="3:16" x14ac:dyDescent="0.25">
      <c r="C13" s="215"/>
      <c r="D13" s="216"/>
      <c r="E13" s="244"/>
      <c r="F13" s="215"/>
      <c r="G13" s="215"/>
      <c r="H13" s="216"/>
      <c r="I13" s="216"/>
      <c r="J13" s="216"/>
      <c r="K13" s="228"/>
      <c r="L13" s="244"/>
      <c r="M13" s="216"/>
      <c r="N13" s="216"/>
      <c r="O13" s="215"/>
      <c r="P13" s="220"/>
    </row>
    <row r="14" spans="3:16" x14ac:dyDescent="0.25">
      <c r="C14" s="215"/>
      <c r="D14" s="216"/>
      <c r="E14" s="244"/>
      <c r="F14" s="215"/>
      <c r="G14" s="215"/>
      <c r="H14" s="216"/>
      <c r="I14" s="216"/>
      <c r="J14" s="216"/>
      <c r="K14" s="228"/>
      <c r="L14" s="244"/>
      <c r="M14" s="216"/>
      <c r="N14" s="216"/>
      <c r="O14" s="215"/>
      <c r="P14" s="220"/>
    </row>
    <row r="15" spans="3:16" x14ac:dyDescent="0.25">
      <c r="C15" s="215"/>
      <c r="D15" s="216"/>
      <c r="E15" s="244"/>
      <c r="F15" s="215"/>
      <c r="G15" s="215"/>
      <c r="H15" s="216"/>
      <c r="I15" s="216"/>
      <c r="J15" s="216"/>
      <c r="K15" s="228"/>
      <c r="L15" s="244"/>
      <c r="M15" s="216"/>
      <c r="N15" s="216"/>
      <c r="O15" s="215"/>
      <c r="P15" s="220"/>
    </row>
    <row r="16" spans="3:16" x14ac:dyDescent="0.25">
      <c r="C16" s="215"/>
      <c r="D16" s="216"/>
      <c r="E16" s="244"/>
      <c r="F16" s="215"/>
      <c r="G16" s="215"/>
      <c r="H16" s="216"/>
      <c r="I16" s="216"/>
      <c r="J16" s="216"/>
      <c r="K16" s="228"/>
      <c r="L16" s="244"/>
      <c r="M16" s="216"/>
      <c r="N16" s="216"/>
      <c r="O16" s="215"/>
      <c r="P16" s="220"/>
    </row>
    <row r="17" spans="3:16" x14ac:dyDescent="0.25">
      <c r="C17" s="215"/>
      <c r="D17" s="216"/>
      <c r="E17" s="244"/>
      <c r="F17" s="215"/>
      <c r="G17" s="215"/>
      <c r="H17" s="216"/>
      <c r="I17" s="216"/>
      <c r="J17" s="216"/>
      <c r="K17" s="228"/>
      <c r="L17" s="244"/>
      <c r="M17" s="216"/>
      <c r="N17" s="216"/>
      <c r="O17" s="215"/>
      <c r="P17" s="220"/>
    </row>
    <row r="18" spans="3:16" x14ac:dyDescent="0.25">
      <c r="C18" s="215"/>
      <c r="D18" s="216"/>
      <c r="E18" s="244"/>
      <c r="F18" s="215"/>
      <c r="G18" s="215"/>
      <c r="H18" s="216"/>
      <c r="I18" s="216"/>
      <c r="J18" s="216"/>
      <c r="K18" s="228"/>
      <c r="L18" s="244"/>
      <c r="M18" s="216"/>
      <c r="N18" s="216"/>
      <c r="O18" s="215"/>
      <c r="P18" s="220"/>
    </row>
    <row r="19" spans="3:16" x14ac:dyDescent="0.25">
      <c r="C19" s="215"/>
      <c r="D19" s="216"/>
      <c r="E19" s="244"/>
      <c r="F19" s="215"/>
      <c r="G19" s="215"/>
      <c r="H19" s="216"/>
      <c r="I19" s="216"/>
      <c r="J19" s="216"/>
      <c r="K19" s="228"/>
      <c r="L19" s="244"/>
      <c r="M19" s="216"/>
      <c r="N19" s="216"/>
      <c r="O19" s="215"/>
      <c r="P19" s="220"/>
    </row>
    <row r="20" spans="3:16" x14ac:dyDescent="0.25">
      <c r="C20" s="215"/>
      <c r="D20" s="216"/>
      <c r="E20" s="244"/>
      <c r="F20" s="215"/>
      <c r="G20" s="215"/>
      <c r="H20" s="216"/>
      <c r="I20" s="216"/>
      <c r="J20" s="216"/>
      <c r="K20" s="228"/>
      <c r="L20" s="244"/>
      <c r="M20" s="216"/>
      <c r="N20" s="216"/>
      <c r="O20" s="215"/>
      <c r="P20" s="220"/>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T18"/>
  <sheetViews>
    <sheetView workbookViewId="0">
      <pane ySplit="4" topLeftCell="A5" activePane="bottomLeft" state="frozen"/>
      <selection pane="bottomLeft" activeCell="F7" sqref="F7"/>
    </sheetView>
  </sheetViews>
  <sheetFormatPr defaultColWidth="9.140625" defaultRowHeight="15" x14ac:dyDescent="0.25"/>
  <cols>
    <col min="1" max="1" width="4.28515625" style="205" customWidth="1"/>
    <col min="2" max="2" width="4.85546875" style="205" customWidth="1"/>
    <col min="3" max="3" width="13.42578125" style="191" customWidth="1"/>
    <col min="4" max="4" width="24.42578125" style="226" bestFit="1" customWidth="1"/>
    <col min="5" max="5" width="26" style="213" customWidth="1"/>
    <col min="6" max="6" width="28.28515625" style="213" customWidth="1"/>
    <col min="7" max="7" width="24.140625" style="213" customWidth="1"/>
    <col min="8" max="8" width="5.28515625" style="205" customWidth="1"/>
    <col min="9" max="20" width="4.7109375" style="191" customWidth="1"/>
    <col min="21" max="16384" width="9.140625" style="205"/>
  </cols>
  <sheetData>
    <row r="2" spans="2:20" x14ac:dyDescent="0.25">
      <c r="B2" s="205" t="s">
        <v>545</v>
      </c>
      <c r="I2" s="191" t="s">
        <v>550</v>
      </c>
    </row>
    <row r="3" spans="2:20" s="191" customFormat="1" x14ac:dyDescent="0.25">
      <c r="D3" s="226"/>
      <c r="I3" s="191" t="s">
        <v>484</v>
      </c>
      <c r="J3" s="191" t="s">
        <v>485</v>
      </c>
      <c r="K3" s="191" t="s">
        <v>486</v>
      </c>
      <c r="L3" s="191" t="s">
        <v>487</v>
      </c>
      <c r="M3" s="191" t="s">
        <v>336</v>
      </c>
      <c r="N3" s="191" t="s">
        <v>488</v>
      </c>
      <c r="O3" s="191" t="s">
        <v>489</v>
      </c>
      <c r="P3" s="191" t="s">
        <v>490</v>
      </c>
      <c r="Q3" s="191" t="s">
        <v>491</v>
      </c>
      <c r="R3" s="191" t="s">
        <v>492</v>
      </c>
      <c r="S3" s="191" t="s">
        <v>493</v>
      </c>
      <c r="T3" s="191" t="s">
        <v>494</v>
      </c>
    </row>
    <row r="4" spans="2:20" ht="30" x14ac:dyDescent="0.25">
      <c r="B4" s="216" t="s">
        <v>278</v>
      </c>
      <c r="C4" s="216" t="s">
        <v>331</v>
      </c>
      <c r="D4" s="228" t="s">
        <v>549</v>
      </c>
      <c r="E4" s="219" t="s">
        <v>546</v>
      </c>
      <c r="F4" s="219" t="s">
        <v>547</v>
      </c>
      <c r="G4" s="219" t="s">
        <v>548</v>
      </c>
      <c r="I4" s="191">
        <f>COUNTIF($C$5:$C$18,"Januari")</f>
        <v>0</v>
      </c>
      <c r="J4" s="191">
        <f>COUNTIF($C$5:$C$18,"Februari")</f>
        <v>0</v>
      </c>
      <c r="K4" s="191">
        <f>COUNTIF($C$5:$C$18,"Maret")</f>
        <v>0</v>
      </c>
      <c r="L4" s="191">
        <f>COUNTIF($C$5:$C$18,"April")</f>
        <v>0</v>
      </c>
      <c r="M4" s="191">
        <f>COUNTIF($C$5:$C$18,"Mei")</f>
        <v>0</v>
      </c>
      <c r="N4" s="191">
        <f>COUNTIF($C$5:$C$18,"Juni")</f>
        <v>0</v>
      </c>
      <c r="O4" s="191">
        <f>COUNTIF($C$5:$C$18,"Juli")</f>
        <v>0</v>
      </c>
      <c r="P4" s="191">
        <f>COUNTIF($C$5:$C$18,"Agustus")</f>
        <v>0</v>
      </c>
      <c r="Q4" s="191">
        <f>COUNTIF($C$5:$C$18,"September")</f>
        <v>0</v>
      </c>
      <c r="R4" s="191">
        <f>COUNTIF($C$5:$C$18,"Oktober")</f>
        <v>0</v>
      </c>
      <c r="S4" s="191">
        <f>COUNTIF($C$5:$C$18,"November")</f>
        <v>0</v>
      </c>
      <c r="T4" s="191">
        <f>COUNTIF($C$5:$C$18,"Desember")</f>
        <v>0</v>
      </c>
    </row>
    <row r="5" spans="2:20" ht="30" x14ac:dyDescent="0.25">
      <c r="B5" s="215">
        <v>1</v>
      </c>
      <c r="C5" s="216" t="str">
        <f t="shared" ref="C5:C18" si="0">IF(D5="","",TEXT(D5,"mmmm"))</f>
        <v>-</v>
      </c>
      <c r="D5" s="245" t="s">
        <v>330</v>
      </c>
      <c r="E5" s="225" t="s">
        <v>330</v>
      </c>
      <c r="F5" s="225" t="s">
        <v>568</v>
      </c>
      <c r="G5" s="225" t="s">
        <v>330</v>
      </c>
    </row>
    <row r="6" spans="2:20" ht="30" x14ac:dyDescent="0.25">
      <c r="B6" s="215">
        <v>2</v>
      </c>
      <c r="C6" s="335" t="str">
        <f t="shared" ref="C6" si="1">IF(D6="","",TEXT(D6,"mmmm"))</f>
        <v>-</v>
      </c>
      <c r="D6" s="245" t="s">
        <v>330</v>
      </c>
      <c r="E6" s="225" t="s">
        <v>330</v>
      </c>
      <c r="F6" s="225" t="s">
        <v>758</v>
      </c>
      <c r="G6" s="225" t="s">
        <v>330</v>
      </c>
    </row>
    <row r="7" spans="2:20" x14ac:dyDescent="0.25">
      <c r="B7" s="215"/>
      <c r="C7" s="216" t="str">
        <f t="shared" si="0"/>
        <v/>
      </c>
      <c r="D7" s="228"/>
      <c r="E7" s="220"/>
      <c r="F7" s="220"/>
      <c r="G7" s="220"/>
    </row>
    <row r="8" spans="2:20" x14ac:dyDescent="0.25">
      <c r="B8" s="215"/>
      <c r="C8" s="216" t="str">
        <f t="shared" si="0"/>
        <v/>
      </c>
      <c r="D8" s="228"/>
      <c r="E8" s="220"/>
      <c r="F8" s="220"/>
      <c r="G8" s="220"/>
    </row>
    <row r="9" spans="2:20" x14ac:dyDescent="0.25">
      <c r="B9" s="215"/>
      <c r="C9" s="216" t="str">
        <f t="shared" si="0"/>
        <v/>
      </c>
      <c r="D9" s="228"/>
      <c r="E9" s="220"/>
      <c r="F9" s="220"/>
      <c r="G9" s="220"/>
    </row>
    <row r="10" spans="2:20" x14ac:dyDescent="0.25">
      <c r="B10" s="215"/>
      <c r="C10" s="216" t="str">
        <f t="shared" si="0"/>
        <v/>
      </c>
      <c r="D10" s="228"/>
      <c r="E10" s="220"/>
      <c r="F10" s="220"/>
      <c r="G10" s="220"/>
    </row>
    <row r="11" spans="2:20" x14ac:dyDescent="0.25">
      <c r="B11" s="215"/>
      <c r="C11" s="216" t="str">
        <f t="shared" si="0"/>
        <v/>
      </c>
      <c r="D11" s="228"/>
      <c r="E11" s="220"/>
      <c r="F11" s="220"/>
      <c r="G11" s="220"/>
    </row>
    <row r="12" spans="2:20" x14ac:dyDescent="0.25">
      <c r="B12" s="215"/>
      <c r="C12" s="216" t="str">
        <f t="shared" si="0"/>
        <v/>
      </c>
      <c r="D12" s="228"/>
      <c r="E12" s="220"/>
      <c r="F12" s="220"/>
      <c r="G12" s="220"/>
    </row>
    <row r="13" spans="2:20" x14ac:dyDescent="0.25">
      <c r="B13" s="215"/>
      <c r="C13" s="216" t="str">
        <f t="shared" si="0"/>
        <v/>
      </c>
      <c r="D13" s="228"/>
      <c r="E13" s="220"/>
      <c r="F13" s="220"/>
      <c r="G13" s="220"/>
    </row>
    <row r="14" spans="2:20" x14ac:dyDescent="0.25">
      <c r="B14" s="215"/>
      <c r="C14" s="216" t="str">
        <f t="shared" si="0"/>
        <v/>
      </c>
      <c r="D14" s="228"/>
      <c r="E14" s="220"/>
      <c r="F14" s="220"/>
      <c r="G14" s="220"/>
    </row>
    <row r="15" spans="2:20" x14ac:dyDescent="0.25">
      <c r="B15" s="215"/>
      <c r="C15" s="216" t="str">
        <f t="shared" si="0"/>
        <v/>
      </c>
      <c r="D15" s="228"/>
      <c r="E15" s="220"/>
      <c r="F15" s="220"/>
      <c r="G15" s="220"/>
    </row>
    <row r="16" spans="2:20" x14ac:dyDescent="0.25">
      <c r="B16" s="215"/>
      <c r="C16" s="216" t="str">
        <f t="shared" si="0"/>
        <v/>
      </c>
      <c r="D16" s="228"/>
      <c r="E16" s="220"/>
      <c r="F16" s="220"/>
      <c r="G16" s="220"/>
    </row>
    <row r="17" spans="2:7" x14ac:dyDescent="0.25">
      <c r="B17" s="215"/>
      <c r="C17" s="216" t="str">
        <f t="shared" si="0"/>
        <v/>
      </c>
      <c r="D17" s="228"/>
      <c r="E17" s="220"/>
      <c r="F17" s="220"/>
      <c r="G17" s="220"/>
    </row>
    <row r="18" spans="2:7" x14ac:dyDescent="0.25">
      <c r="B18" s="215"/>
      <c r="C18" s="216" t="str">
        <f t="shared" si="0"/>
        <v/>
      </c>
      <c r="D18" s="228"/>
      <c r="E18" s="220"/>
      <c r="F18" s="220"/>
      <c r="G18" s="220"/>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97"/>
  <sheetViews>
    <sheetView showGridLines="0" zoomScale="90" zoomScaleNormal="90" workbookViewId="0">
      <pane ySplit="4" topLeftCell="A35" activePane="bottomLeft" state="frozen"/>
      <selection pane="bottomLeft" activeCell="F89" sqref="F89"/>
    </sheetView>
  </sheetViews>
  <sheetFormatPr defaultColWidth="9.140625" defaultRowHeight="14.25" x14ac:dyDescent="0.25"/>
  <cols>
    <col min="1" max="1" width="5.140625" style="253" customWidth="1"/>
    <col min="2" max="2" width="3.5703125" style="253" bestFit="1" customWidth="1"/>
    <col min="3" max="3" width="58.5703125" style="273" customWidth="1"/>
    <col min="4" max="4" width="12.7109375" style="274" bestFit="1" customWidth="1"/>
    <col min="5" max="5" width="19.140625" style="292" bestFit="1" customWidth="1"/>
    <col min="6" max="6" width="18.85546875" style="291" bestFit="1" customWidth="1"/>
    <col min="7" max="7" width="18.85546875" style="292" bestFit="1" customWidth="1"/>
    <col min="8" max="8" width="18.42578125" style="253" bestFit="1" customWidth="1"/>
    <col min="9" max="16384" width="9.140625" style="253"/>
  </cols>
  <sheetData>
    <row r="2" spans="2:8" s="250" customFormat="1" ht="19.5" x14ac:dyDescent="0.25">
      <c r="B2" s="763" t="s">
        <v>653</v>
      </c>
      <c r="C2" s="763"/>
      <c r="D2" s="763"/>
      <c r="E2" s="763"/>
      <c r="F2" s="763"/>
      <c r="G2" s="763"/>
      <c r="H2" s="763"/>
    </row>
    <row r="3" spans="2:8" ht="15" hidden="1" x14ac:dyDescent="0.25">
      <c r="B3" s="251"/>
      <c r="C3" s="252" t="s">
        <v>571</v>
      </c>
      <c r="D3" s="251"/>
      <c r="E3" s="278"/>
      <c r="F3" s="278"/>
      <c r="G3" s="278"/>
      <c r="H3" s="251"/>
    </row>
    <row r="4" spans="2:8" s="257" customFormat="1" ht="15" x14ac:dyDescent="0.25">
      <c r="B4" s="254" t="s">
        <v>278</v>
      </c>
      <c r="C4" s="255" t="s">
        <v>572</v>
      </c>
      <c r="D4" s="256" t="s">
        <v>551</v>
      </c>
      <c r="E4" s="280" t="s">
        <v>575</v>
      </c>
      <c r="F4" s="279" t="s">
        <v>573</v>
      </c>
      <c r="G4" s="280" t="s">
        <v>574</v>
      </c>
      <c r="H4" s="254" t="s">
        <v>250</v>
      </c>
    </row>
    <row r="5" spans="2:8" s="262" customFormat="1" ht="15" x14ac:dyDescent="0.25">
      <c r="B5" s="258" t="s">
        <v>576</v>
      </c>
      <c r="C5" s="259" t="s">
        <v>577</v>
      </c>
      <c r="D5" s="260"/>
      <c r="E5" s="282"/>
      <c r="F5" s="281"/>
      <c r="G5" s="282"/>
      <c r="H5" s="261"/>
    </row>
    <row r="6" spans="2:8" x14ac:dyDescent="0.25">
      <c r="B6" s="263">
        <v>1</v>
      </c>
      <c r="C6" s="264" t="s">
        <v>578</v>
      </c>
      <c r="D6" s="265">
        <v>1</v>
      </c>
      <c r="E6" s="284">
        <v>45247</v>
      </c>
      <c r="F6" s="283">
        <v>45232</v>
      </c>
      <c r="G6" s="284">
        <v>45237</v>
      </c>
      <c r="H6" s="263" t="s">
        <v>579</v>
      </c>
    </row>
    <row r="7" spans="2:8" x14ac:dyDescent="0.25">
      <c r="B7" s="263">
        <v>2</v>
      </c>
      <c r="C7" s="264" t="s">
        <v>580</v>
      </c>
      <c r="D7" s="265">
        <v>1</v>
      </c>
      <c r="E7" s="284">
        <v>45247</v>
      </c>
      <c r="F7" s="283">
        <v>45232</v>
      </c>
      <c r="G7" s="284">
        <v>45237</v>
      </c>
      <c r="H7" s="263" t="s">
        <v>579</v>
      </c>
    </row>
    <row r="8" spans="2:8" x14ac:dyDescent="0.25">
      <c r="B8" s="263">
        <v>3</v>
      </c>
      <c r="C8" s="264" t="s">
        <v>581</v>
      </c>
      <c r="D8" s="265">
        <v>0.05</v>
      </c>
      <c r="E8" s="284">
        <v>45247</v>
      </c>
      <c r="F8" s="283">
        <v>45237</v>
      </c>
      <c r="G8" s="284">
        <v>45237</v>
      </c>
      <c r="H8" s="263" t="s">
        <v>670</v>
      </c>
    </row>
    <row r="9" spans="2:8" x14ac:dyDescent="0.25">
      <c r="B9" s="263">
        <v>4</v>
      </c>
      <c r="C9" s="264" t="s">
        <v>583</v>
      </c>
      <c r="D9" s="265">
        <v>0.05</v>
      </c>
      <c r="E9" s="284">
        <v>45247</v>
      </c>
      <c r="F9" s="283">
        <v>45237</v>
      </c>
      <c r="G9" s="284">
        <v>45237</v>
      </c>
      <c r="H9" s="263" t="s">
        <v>670</v>
      </c>
    </row>
    <row r="10" spans="2:8" ht="4.5" customHeight="1" x14ac:dyDescent="0.25">
      <c r="B10" s="266"/>
      <c r="C10" s="267"/>
      <c r="D10" s="268"/>
      <c r="E10" s="286"/>
      <c r="F10" s="285"/>
      <c r="G10" s="286"/>
      <c r="H10" s="266"/>
    </row>
    <row r="11" spans="2:8" s="262" customFormat="1" ht="15" x14ac:dyDescent="0.25">
      <c r="B11" s="258" t="s">
        <v>584</v>
      </c>
      <c r="C11" s="259" t="s">
        <v>585</v>
      </c>
      <c r="D11" s="260"/>
      <c r="E11" s="282"/>
      <c r="F11" s="281"/>
      <c r="G11" s="282"/>
      <c r="H11" s="261"/>
    </row>
    <row r="12" spans="2:8" x14ac:dyDescent="0.25">
      <c r="B12" s="263">
        <v>1</v>
      </c>
      <c r="C12" s="264" t="s">
        <v>586</v>
      </c>
      <c r="D12" s="265">
        <v>1</v>
      </c>
      <c r="E12" s="284">
        <v>45260</v>
      </c>
      <c r="F12" s="283">
        <v>45239</v>
      </c>
      <c r="G12" s="284">
        <v>45239</v>
      </c>
      <c r="H12" s="263" t="s">
        <v>587</v>
      </c>
    </row>
    <row r="13" spans="2:8" x14ac:dyDescent="0.25">
      <c r="B13" s="263">
        <v>2</v>
      </c>
      <c r="C13" s="264" t="s">
        <v>588</v>
      </c>
      <c r="D13" s="265">
        <v>1</v>
      </c>
      <c r="E13" s="284">
        <v>45260</v>
      </c>
      <c r="F13" s="283">
        <v>45232</v>
      </c>
      <c r="G13" s="284">
        <v>45239</v>
      </c>
      <c r="H13" s="263" t="s">
        <v>587</v>
      </c>
    </row>
    <row r="14" spans="2:8" ht="4.5" customHeight="1" x14ac:dyDescent="0.25">
      <c r="B14" s="266"/>
      <c r="C14" s="267"/>
      <c r="D14" s="268"/>
      <c r="E14" s="286"/>
      <c r="F14" s="285"/>
      <c r="G14" s="286"/>
      <c r="H14" s="266"/>
    </row>
    <row r="15" spans="2:8" s="262" customFormat="1" ht="15" x14ac:dyDescent="0.25">
      <c r="B15" s="258" t="s">
        <v>589</v>
      </c>
      <c r="C15" s="259" t="s">
        <v>652</v>
      </c>
      <c r="D15" s="260"/>
      <c r="E15" s="282"/>
      <c r="F15" s="281"/>
      <c r="G15" s="282"/>
      <c r="H15" s="261"/>
    </row>
    <row r="16" spans="2:8" x14ac:dyDescent="0.25">
      <c r="B16" s="263">
        <v>1</v>
      </c>
      <c r="C16" s="264" t="s">
        <v>590</v>
      </c>
      <c r="D16" s="265">
        <v>1</v>
      </c>
      <c r="E16" s="284">
        <v>45275</v>
      </c>
      <c r="F16" s="284">
        <v>45241</v>
      </c>
      <c r="G16" s="284">
        <v>45241</v>
      </c>
      <c r="H16" s="263" t="s">
        <v>587</v>
      </c>
    </row>
    <row r="17" spans="2:8" x14ac:dyDescent="0.25">
      <c r="B17" s="263">
        <v>2</v>
      </c>
      <c r="C17" s="264" t="s">
        <v>591</v>
      </c>
      <c r="D17" s="265">
        <v>1</v>
      </c>
      <c r="E17" s="284">
        <v>45275</v>
      </c>
      <c r="F17" s="284">
        <v>45243</v>
      </c>
      <c r="G17" s="284">
        <v>45243</v>
      </c>
      <c r="H17" s="263" t="s">
        <v>587</v>
      </c>
    </row>
    <row r="18" spans="2:8" x14ac:dyDescent="0.25">
      <c r="B18" s="263">
        <v>3</v>
      </c>
      <c r="C18" s="264" t="s">
        <v>592</v>
      </c>
      <c r="D18" s="265">
        <v>1</v>
      </c>
      <c r="E18" s="284">
        <v>45275</v>
      </c>
      <c r="F18" s="284">
        <v>45243</v>
      </c>
      <c r="G18" s="284">
        <v>45243</v>
      </c>
      <c r="H18" s="263" t="s">
        <v>587</v>
      </c>
    </row>
    <row r="19" spans="2:8" x14ac:dyDescent="0.25">
      <c r="B19" s="263">
        <v>4</v>
      </c>
      <c r="C19" s="264" t="s">
        <v>593</v>
      </c>
      <c r="D19" s="265">
        <v>1</v>
      </c>
      <c r="E19" s="284">
        <v>45275</v>
      </c>
      <c r="F19" s="284">
        <v>45243</v>
      </c>
      <c r="G19" s="284">
        <v>45243</v>
      </c>
      <c r="H19" s="263" t="s">
        <v>587</v>
      </c>
    </row>
    <row r="20" spans="2:8" x14ac:dyDescent="0.25">
      <c r="B20" s="263">
        <v>5</v>
      </c>
      <c r="C20" s="264" t="s">
        <v>594</v>
      </c>
      <c r="D20" s="265">
        <v>1</v>
      </c>
      <c r="E20" s="284">
        <v>45275</v>
      </c>
      <c r="F20" s="284">
        <v>45244</v>
      </c>
      <c r="G20" s="284">
        <v>45244</v>
      </c>
      <c r="H20" s="263" t="s">
        <v>587</v>
      </c>
    </row>
    <row r="21" spans="2:8" x14ac:dyDescent="0.25">
      <c r="B21" s="263">
        <v>6</v>
      </c>
      <c r="C21" s="264" t="s">
        <v>595</v>
      </c>
      <c r="D21" s="265">
        <v>1</v>
      </c>
      <c r="E21" s="284">
        <v>45275</v>
      </c>
      <c r="F21" s="284">
        <v>45244</v>
      </c>
      <c r="G21" s="284">
        <v>45244</v>
      </c>
      <c r="H21" s="263" t="s">
        <v>587</v>
      </c>
    </row>
    <row r="22" spans="2:8" x14ac:dyDescent="0.25">
      <c r="B22" s="263">
        <v>7</v>
      </c>
      <c r="C22" s="264" t="s">
        <v>596</v>
      </c>
      <c r="D22" s="265">
        <v>1</v>
      </c>
      <c r="E22" s="284">
        <v>45275</v>
      </c>
      <c r="F22" s="284">
        <v>45245</v>
      </c>
      <c r="G22" s="284">
        <v>45245</v>
      </c>
      <c r="H22" s="263" t="s">
        <v>587</v>
      </c>
    </row>
    <row r="23" spans="2:8" x14ac:dyDescent="0.25">
      <c r="B23" s="263">
        <v>8</v>
      </c>
      <c r="C23" s="264" t="s">
        <v>597</v>
      </c>
      <c r="D23" s="265">
        <v>1</v>
      </c>
      <c r="E23" s="284">
        <v>45275</v>
      </c>
      <c r="F23" s="284">
        <v>45245</v>
      </c>
      <c r="G23" s="284">
        <v>45245</v>
      </c>
      <c r="H23" s="263" t="s">
        <v>587</v>
      </c>
    </row>
    <row r="24" spans="2:8" x14ac:dyDescent="0.25">
      <c r="B24" s="263">
        <v>9</v>
      </c>
      <c r="C24" s="264" t="s">
        <v>598</v>
      </c>
      <c r="D24" s="265">
        <v>1</v>
      </c>
      <c r="E24" s="284">
        <v>45275</v>
      </c>
      <c r="F24" s="284">
        <v>45245</v>
      </c>
      <c r="G24" s="284">
        <v>45245</v>
      </c>
      <c r="H24" s="263" t="s">
        <v>587</v>
      </c>
    </row>
    <row r="25" spans="2:8" x14ac:dyDescent="0.25">
      <c r="B25" s="263">
        <v>10</v>
      </c>
      <c r="C25" s="264" t="s">
        <v>599</v>
      </c>
      <c r="D25" s="265">
        <v>1</v>
      </c>
      <c r="E25" s="284">
        <v>45275</v>
      </c>
      <c r="F25" s="284">
        <v>45245</v>
      </c>
      <c r="G25" s="284">
        <v>45245</v>
      </c>
      <c r="H25" s="263" t="s">
        <v>587</v>
      </c>
    </row>
    <row r="26" spans="2:8" x14ac:dyDescent="0.25">
      <c r="B26" s="263">
        <v>11</v>
      </c>
      <c r="C26" s="264" t="s">
        <v>600</v>
      </c>
      <c r="D26" s="265">
        <v>1</v>
      </c>
      <c r="E26" s="284">
        <v>45275</v>
      </c>
      <c r="F26" s="284">
        <v>45245</v>
      </c>
      <c r="G26" s="284">
        <v>45245</v>
      </c>
      <c r="H26" s="263" t="s">
        <v>587</v>
      </c>
    </row>
    <row r="27" spans="2:8" x14ac:dyDescent="0.25">
      <c r="B27" s="263">
        <v>12</v>
      </c>
      <c r="C27" s="264" t="s">
        <v>601</v>
      </c>
      <c r="D27" s="265">
        <v>1</v>
      </c>
      <c r="E27" s="284">
        <v>45275</v>
      </c>
      <c r="F27" s="284">
        <v>45245</v>
      </c>
      <c r="G27" s="284">
        <v>45245</v>
      </c>
      <c r="H27" s="263" t="s">
        <v>587</v>
      </c>
    </row>
    <row r="28" spans="2:8" ht="4.5" customHeight="1" x14ac:dyDescent="0.25">
      <c r="B28" s="266"/>
      <c r="C28" s="267"/>
      <c r="D28" s="268"/>
      <c r="E28" s="286"/>
      <c r="F28" s="285"/>
      <c r="G28" s="286"/>
      <c r="H28" s="266"/>
    </row>
    <row r="29" spans="2:8" s="262" customFormat="1" ht="15" x14ac:dyDescent="0.25">
      <c r="B29" s="258" t="s">
        <v>602</v>
      </c>
      <c r="C29" s="259" t="s">
        <v>603</v>
      </c>
      <c r="D29" s="260"/>
      <c r="E29" s="282"/>
      <c r="F29" s="281"/>
      <c r="G29" s="282"/>
      <c r="H29" s="261"/>
    </row>
    <row r="30" spans="2:8" x14ac:dyDescent="0.25">
      <c r="B30" s="263">
        <v>1</v>
      </c>
      <c r="C30" s="264" t="s">
        <v>604</v>
      </c>
      <c r="D30" s="265">
        <v>1</v>
      </c>
      <c r="E30" s="284">
        <v>45275</v>
      </c>
      <c r="F30" s="283">
        <v>45240</v>
      </c>
      <c r="G30" s="284">
        <v>45240</v>
      </c>
      <c r="H30" s="263" t="s">
        <v>587</v>
      </c>
    </row>
    <row r="31" spans="2:8" x14ac:dyDescent="0.25">
      <c r="B31" s="263">
        <v>2</v>
      </c>
      <c r="C31" s="264" t="s">
        <v>605</v>
      </c>
      <c r="D31" s="265">
        <v>1</v>
      </c>
      <c r="E31" s="284">
        <v>45275</v>
      </c>
      <c r="F31" s="284">
        <v>45245</v>
      </c>
      <c r="G31" s="284">
        <v>45258</v>
      </c>
      <c r="H31" s="263" t="s">
        <v>587</v>
      </c>
    </row>
    <row r="32" spans="2:8" x14ac:dyDescent="0.25">
      <c r="B32" s="263"/>
      <c r="C32" s="269" t="s">
        <v>606</v>
      </c>
      <c r="D32" s="265">
        <v>1</v>
      </c>
      <c r="E32" s="284">
        <v>45275</v>
      </c>
      <c r="F32" s="284">
        <v>45245</v>
      </c>
      <c r="G32" s="284">
        <v>45245</v>
      </c>
      <c r="H32" s="263" t="s">
        <v>579</v>
      </c>
    </row>
    <row r="33" spans="2:8" x14ac:dyDescent="0.25">
      <c r="B33" s="263"/>
      <c r="C33" s="269" t="s">
        <v>607</v>
      </c>
      <c r="D33" s="265">
        <v>1</v>
      </c>
      <c r="E33" s="284">
        <v>45275</v>
      </c>
      <c r="F33" s="284">
        <v>45246</v>
      </c>
      <c r="G33" s="284">
        <v>45247</v>
      </c>
      <c r="H33" s="263" t="s">
        <v>587</v>
      </c>
    </row>
    <row r="34" spans="2:8" ht="28.5" x14ac:dyDescent="0.25">
      <c r="B34" s="263"/>
      <c r="C34" s="269" t="s">
        <v>608</v>
      </c>
      <c r="D34" s="265">
        <v>1</v>
      </c>
      <c r="E34" s="284">
        <v>45275</v>
      </c>
      <c r="F34" s="284">
        <v>45247</v>
      </c>
      <c r="G34" s="284">
        <v>45247</v>
      </c>
      <c r="H34" s="263" t="s">
        <v>579</v>
      </c>
    </row>
    <row r="35" spans="2:8" x14ac:dyDescent="0.25">
      <c r="B35" s="263"/>
      <c r="C35" s="269" t="s">
        <v>609</v>
      </c>
      <c r="D35" s="265">
        <v>1</v>
      </c>
      <c r="E35" s="284">
        <v>45275</v>
      </c>
      <c r="F35" s="284">
        <v>45247</v>
      </c>
      <c r="G35" s="284">
        <v>45247</v>
      </c>
      <c r="H35" s="263" t="s">
        <v>587</v>
      </c>
    </row>
    <row r="36" spans="2:8" ht="28.5" x14ac:dyDescent="0.25">
      <c r="B36" s="263"/>
      <c r="C36" s="269" t="s">
        <v>610</v>
      </c>
      <c r="D36" s="265">
        <v>1</v>
      </c>
      <c r="E36" s="284">
        <v>45275</v>
      </c>
      <c r="F36" s="284">
        <v>45247</v>
      </c>
      <c r="G36" s="284">
        <v>45247</v>
      </c>
      <c r="H36" s="263" t="s">
        <v>587</v>
      </c>
    </row>
    <row r="37" spans="2:8" ht="28.5" x14ac:dyDescent="0.25">
      <c r="B37" s="263"/>
      <c r="C37" s="269" t="s">
        <v>611</v>
      </c>
      <c r="D37" s="265">
        <v>1</v>
      </c>
      <c r="E37" s="284">
        <v>45275</v>
      </c>
      <c r="F37" s="284">
        <v>45250</v>
      </c>
      <c r="G37" s="284">
        <v>45251</v>
      </c>
      <c r="H37" s="263" t="s">
        <v>587</v>
      </c>
    </row>
    <row r="38" spans="2:8" ht="28.5" x14ac:dyDescent="0.25">
      <c r="B38" s="263"/>
      <c r="C38" s="269" t="s">
        <v>612</v>
      </c>
      <c r="D38" s="265">
        <v>1</v>
      </c>
      <c r="E38" s="284">
        <v>45275</v>
      </c>
      <c r="F38" s="284">
        <v>45252</v>
      </c>
      <c r="G38" s="284">
        <v>45252</v>
      </c>
      <c r="H38" s="263" t="s">
        <v>587</v>
      </c>
    </row>
    <row r="39" spans="2:8" ht="28.5" x14ac:dyDescent="0.25">
      <c r="B39" s="263"/>
      <c r="C39" s="269" t="s">
        <v>613</v>
      </c>
      <c r="D39" s="265">
        <v>1</v>
      </c>
      <c r="E39" s="284">
        <v>45275</v>
      </c>
      <c r="F39" s="284">
        <v>45253</v>
      </c>
      <c r="G39" s="284">
        <v>45253</v>
      </c>
      <c r="H39" s="263" t="s">
        <v>587</v>
      </c>
    </row>
    <row r="40" spans="2:8" ht="28.5" x14ac:dyDescent="0.25">
      <c r="B40" s="263"/>
      <c r="C40" s="269" t="s">
        <v>614</v>
      </c>
      <c r="D40" s="265">
        <v>1</v>
      </c>
      <c r="E40" s="284">
        <v>45275</v>
      </c>
      <c r="F40" s="284">
        <v>45254</v>
      </c>
      <c r="G40" s="284">
        <v>45254</v>
      </c>
      <c r="H40" s="263" t="s">
        <v>587</v>
      </c>
    </row>
    <row r="41" spans="2:8" ht="28.5" x14ac:dyDescent="0.25">
      <c r="B41" s="263"/>
      <c r="C41" s="269" t="s">
        <v>615</v>
      </c>
      <c r="D41" s="265">
        <v>1</v>
      </c>
      <c r="E41" s="284">
        <v>45275</v>
      </c>
      <c r="F41" s="284">
        <v>45254</v>
      </c>
      <c r="G41" s="284">
        <v>45254</v>
      </c>
      <c r="H41" s="263" t="s">
        <v>587</v>
      </c>
    </row>
    <row r="42" spans="2:8" x14ac:dyDescent="0.25">
      <c r="B42" s="263"/>
      <c r="C42" s="269" t="s">
        <v>616</v>
      </c>
      <c r="D42" s="265">
        <v>1</v>
      </c>
      <c r="E42" s="284">
        <v>45275</v>
      </c>
      <c r="F42" s="284">
        <v>45257</v>
      </c>
      <c r="G42" s="284">
        <v>45258</v>
      </c>
      <c r="H42" s="263" t="s">
        <v>587</v>
      </c>
    </row>
    <row r="43" spans="2:8" ht="28.5" x14ac:dyDescent="0.25">
      <c r="B43" s="263">
        <v>3</v>
      </c>
      <c r="C43" s="264" t="s">
        <v>617</v>
      </c>
      <c r="D43" s="265">
        <v>1</v>
      </c>
      <c r="E43" s="284">
        <v>45275</v>
      </c>
      <c r="F43" s="283">
        <v>45259</v>
      </c>
      <c r="G43" s="283">
        <v>45259</v>
      </c>
      <c r="H43" s="263" t="s">
        <v>587</v>
      </c>
    </row>
    <row r="44" spans="2:8" x14ac:dyDescent="0.25">
      <c r="B44" s="263">
        <v>4</v>
      </c>
      <c r="C44" s="264" t="s">
        <v>618</v>
      </c>
      <c r="D44" s="265">
        <v>1</v>
      </c>
      <c r="E44" s="284">
        <v>45275</v>
      </c>
      <c r="F44" s="283">
        <v>45259</v>
      </c>
      <c r="G44" s="283">
        <v>45259</v>
      </c>
      <c r="H44" s="263" t="s">
        <v>587</v>
      </c>
    </row>
    <row r="45" spans="2:8" ht="5.25" customHeight="1" x14ac:dyDescent="0.25">
      <c r="B45" s="266"/>
      <c r="C45" s="267"/>
      <c r="D45" s="268"/>
      <c r="E45" s="286"/>
      <c r="F45" s="285"/>
      <c r="G45" s="286"/>
      <c r="H45" s="266"/>
    </row>
    <row r="46" spans="2:8" ht="15" x14ac:dyDescent="0.25">
      <c r="B46" s="258" t="s">
        <v>619</v>
      </c>
      <c r="C46" s="264" t="s">
        <v>620</v>
      </c>
      <c r="D46" s="265"/>
      <c r="E46" s="284"/>
      <c r="F46" s="283"/>
      <c r="G46" s="284"/>
      <c r="H46" s="263"/>
    </row>
    <row r="47" spans="2:8" ht="28.5" x14ac:dyDescent="0.25">
      <c r="B47" s="263">
        <v>1</v>
      </c>
      <c r="C47" s="264" t="s">
        <v>621</v>
      </c>
      <c r="D47" s="265">
        <v>1</v>
      </c>
      <c r="E47" s="284">
        <v>45275</v>
      </c>
      <c r="F47" s="283">
        <v>45258</v>
      </c>
      <c r="G47" s="283">
        <v>45259</v>
      </c>
      <c r="H47" s="263" t="s">
        <v>587</v>
      </c>
    </row>
    <row r="48" spans="2:8" x14ac:dyDescent="0.25">
      <c r="B48" s="263">
        <v>2</v>
      </c>
      <c r="C48" s="264" t="s">
        <v>622</v>
      </c>
      <c r="D48" s="265">
        <v>1</v>
      </c>
      <c r="E48" s="284">
        <v>45275</v>
      </c>
      <c r="F48" s="283">
        <v>45258</v>
      </c>
      <c r="G48" s="283">
        <v>45259</v>
      </c>
      <c r="H48" s="263" t="s">
        <v>587</v>
      </c>
    </row>
    <row r="49" spans="2:8" x14ac:dyDescent="0.25">
      <c r="B49" s="263">
        <v>3</v>
      </c>
      <c r="C49" s="264" t="s">
        <v>623</v>
      </c>
      <c r="D49" s="265">
        <v>1</v>
      </c>
      <c r="E49" s="284">
        <v>45275</v>
      </c>
      <c r="F49" s="283">
        <v>45258</v>
      </c>
      <c r="G49" s="283">
        <v>45259</v>
      </c>
      <c r="H49" s="263" t="s">
        <v>587</v>
      </c>
    </row>
    <row r="50" spans="2:8" x14ac:dyDescent="0.25">
      <c r="B50" s="263">
        <v>4</v>
      </c>
      <c r="C50" s="264" t="s">
        <v>624</v>
      </c>
      <c r="D50" s="265">
        <v>1</v>
      </c>
      <c r="E50" s="284">
        <v>45275</v>
      </c>
      <c r="F50" s="283">
        <v>45258</v>
      </c>
      <c r="G50" s="283">
        <v>45259</v>
      </c>
      <c r="H50" s="263" t="s">
        <v>587</v>
      </c>
    </row>
    <row r="51" spans="2:8" ht="28.5" x14ac:dyDescent="0.25">
      <c r="B51" s="263">
        <v>5</v>
      </c>
      <c r="C51" s="264" t="s">
        <v>625</v>
      </c>
      <c r="D51" s="265">
        <v>1</v>
      </c>
      <c r="E51" s="284">
        <v>45275</v>
      </c>
      <c r="F51" s="283">
        <v>45258</v>
      </c>
      <c r="G51" s="283">
        <v>45259</v>
      </c>
      <c r="H51" s="263" t="s">
        <v>587</v>
      </c>
    </row>
    <row r="52" spans="2:8" ht="28.5" x14ac:dyDescent="0.25">
      <c r="B52" s="263">
        <v>6</v>
      </c>
      <c r="C52" s="264" t="s">
        <v>626</v>
      </c>
      <c r="D52" s="265">
        <v>1</v>
      </c>
      <c r="E52" s="284">
        <v>45275</v>
      </c>
      <c r="F52" s="283">
        <v>45258</v>
      </c>
      <c r="G52" s="283">
        <v>45259</v>
      </c>
      <c r="H52" s="263" t="s">
        <v>587</v>
      </c>
    </row>
    <row r="53" spans="2:8" ht="28.5" x14ac:dyDescent="0.25">
      <c r="B53" s="263">
        <v>7</v>
      </c>
      <c r="C53" s="264" t="s">
        <v>627</v>
      </c>
      <c r="D53" s="265">
        <v>1</v>
      </c>
      <c r="E53" s="284">
        <v>45275</v>
      </c>
      <c r="F53" s="283">
        <v>45258</v>
      </c>
      <c r="G53" s="283">
        <v>45259</v>
      </c>
      <c r="H53" s="263" t="s">
        <v>587</v>
      </c>
    </row>
    <row r="54" spans="2:8" x14ac:dyDescent="0.25">
      <c r="B54" s="263">
        <v>8</v>
      </c>
      <c r="C54" s="264" t="s">
        <v>628</v>
      </c>
      <c r="D54" s="265">
        <v>1</v>
      </c>
      <c r="E54" s="284">
        <v>45275</v>
      </c>
      <c r="F54" s="283">
        <v>45258</v>
      </c>
      <c r="G54" s="283">
        <v>45259</v>
      </c>
      <c r="H54" s="263" t="s">
        <v>587</v>
      </c>
    </row>
    <row r="55" spans="2:8" ht="28.5" x14ac:dyDescent="0.25">
      <c r="B55" s="263">
        <v>9</v>
      </c>
      <c r="C55" s="264" t="s">
        <v>629</v>
      </c>
      <c r="D55" s="265">
        <v>1</v>
      </c>
      <c r="E55" s="284">
        <v>45275</v>
      </c>
      <c r="F55" s="283">
        <v>45258</v>
      </c>
      <c r="G55" s="283">
        <v>45259</v>
      </c>
      <c r="H55" s="263" t="s">
        <v>587</v>
      </c>
    </row>
    <row r="56" spans="2:8" ht="28.5" x14ac:dyDescent="0.25">
      <c r="B56" s="263">
        <v>10</v>
      </c>
      <c r="C56" s="264" t="s">
        <v>630</v>
      </c>
      <c r="D56" s="265">
        <v>1</v>
      </c>
      <c r="E56" s="284">
        <v>45275</v>
      </c>
      <c r="F56" s="283">
        <v>45258</v>
      </c>
      <c r="G56" s="283">
        <v>45259</v>
      </c>
      <c r="H56" s="263" t="s">
        <v>587</v>
      </c>
    </row>
    <row r="57" spans="2:8" ht="4.5" customHeight="1" x14ac:dyDescent="0.25">
      <c r="B57" s="266"/>
      <c r="C57" s="267"/>
      <c r="D57" s="268"/>
      <c r="E57" s="286"/>
      <c r="F57" s="285"/>
      <c r="G57" s="286"/>
      <c r="H57" s="266"/>
    </row>
    <row r="58" spans="2:8" s="262" customFormat="1" ht="15" x14ac:dyDescent="0.25">
      <c r="B58" s="258" t="s">
        <v>631</v>
      </c>
      <c r="C58" s="259" t="s">
        <v>632</v>
      </c>
      <c r="D58" s="260"/>
      <c r="E58" s="282"/>
      <c r="F58" s="281"/>
      <c r="G58" s="282"/>
      <c r="H58" s="261"/>
    </row>
    <row r="59" spans="2:8" x14ac:dyDescent="0.25">
      <c r="B59" s="263">
        <v>1</v>
      </c>
      <c r="C59" s="264" t="s">
        <v>633</v>
      </c>
      <c r="D59" s="265">
        <v>0.8</v>
      </c>
      <c r="E59" s="284">
        <v>45264</v>
      </c>
      <c r="F59" s="283">
        <v>45260</v>
      </c>
      <c r="G59" s="283">
        <v>45260</v>
      </c>
      <c r="H59" s="263" t="s">
        <v>582</v>
      </c>
    </row>
    <row r="60" spans="2:8" ht="28.5" x14ac:dyDescent="0.25">
      <c r="B60" s="263">
        <v>2</v>
      </c>
      <c r="C60" s="264" t="s">
        <v>634</v>
      </c>
      <c r="D60" s="265">
        <v>0</v>
      </c>
      <c r="E60" s="284">
        <v>45264</v>
      </c>
      <c r="F60" s="283"/>
      <c r="G60" s="283"/>
      <c r="H60" s="264" t="s">
        <v>669</v>
      </c>
    </row>
    <row r="61" spans="2:8" ht="4.5" customHeight="1" x14ac:dyDescent="0.25">
      <c r="B61" s="266"/>
      <c r="C61" s="267"/>
      <c r="D61" s="268"/>
      <c r="E61" s="286"/>
      <c r="F61" s="285"/>
      <c r="G61" s="286"/>
      <c r="H61" s="266"/>
    </row>
    <row r="62" spans="2:8" s="262" customFormat="1" ht="15" x14ac:dyDescent="0.25">
      <c r="B62" s="258" t="s">
        <v>636</v>
      </c>
      <c r="C62" s="259" t="s">
        <v>637</v>
      </c>
      <c r="D62" s="260"/>
      <c r="E62" s="282"/>
      <c r="F62" s="281"/>
      <c r="G62" s="282"/>
      <c r="H62" s="261"/>
    </row>
    <row r="63" spans="2:8" ht="28.5" x14ac:dyDescent="0.25">
      <c r="B63" s="263">
        <v>1</v>
      </c>
      <c r="C63" s="264" t="s">
        <v>638</v>
      </c>
      <c r="D63" s="265">
        <v>0</v>
      </c>
      <c r="E63" s="284">
        <v>45282</v>
      </c>
      <c r="F63" s="283"/>
      <c r="G63" s="284"/>
      <c r="H63" s="264" t="s">
        <v>669</v>
      </c>
    </row>
    <row r="64" spans="2:8" ht="28.5" x14ac:dyDescent="0.25">
      <c r="B64" s="263">
        <v>2</v>
      </c>
      <c r="C64" s="264" t="s">
        <v>639</v>
      </c>
      <c r="D64" s="265">
        <v>0</v>
      </c>
      <c r="E64" s="284">
        <v>45289</v>
      </c>
      <c r="F64" s="283"/>
      <c r="G64" s="284"/>
      <c r="H64" s="264" t="s">
        <v>669</v>
      </c>
    </row>
    <row r="65" spans="2:8" x14ac:dyDescent="0.25">
      <c r="B65" s="270"/>
      <c r="C65" s="271"/>
      <c r="D65" s="272"/>
      <c r="E65" s="288"/>
      <c r="F65" s="287"/>
      <c r="G65" s="288"/>
      <c r="H65" s="270"/>
    </row>
    <row r="66" spans="2:8" ht="4.5" customHeight="1" x14ac:dyDescent="0.25">
      <c r="B66" s="266"/>
      <c r="C66" s="267"/>
      <c r="D66" s="268"/>
      <c r="E66" s="286"/>
      <c r="F66" s="285"/>
      <c r="G66" s="286"/>
      <c r="H66" s="266"/>
    </row>
    <row r="67" spans="2:8" s="262" customFormat="1" ht="30" x14ac:dyDescent="0.25">
      <c r="B67" s="275"/>
      <c r="C67" s="297" t="s">
        <v>671</v>
      </c>
      <c r="D67" s="276">
        <f>AVERAGE(D5:D66)</f>
        <v>0.89148936170212767</v>
      </c>
      <c r="E67" s="290"/>
      <c r="F67" s="289"/>
      <c r="G67" s="290"/>
      <c r="H67" s="277"/>
    </row>
    <row r="68" spans="2:8" s="262" customFormat="1" ht="15" x14ac:dyDescent="0.25">
      <c r="B68" s="257"/>
      <c r="C68" s="293"/>
      <c r="D68" s="294"/>
      <c r="E68" s="295"/>
      <c r="F68" s="296"/>
      <c r="G68" s="295"/>
    </row>
    <row r="69" spans="2:8" s="262" customFormat="1" ht="19.5" x14ac:dyDescent="0.25">
      <c r="B69" s="764" t="s">
        <v>654</v>
      </c>
      <c r="C69" s="764"/>
      <c r="D69" s="764"/>
      <c r="E69" s="764"/>
      <c r="F69" s="764"/>
      <c r="G69" s="764"/>
      <c r="H69" s="764"/>
    </row>
    <row r="70" spans="2:8" ht="4.5" customHeight="1" x14ac:dyDescent="0.25">
      <c r="B70" s="266"/>
      <c r="C70" s="267"/>
      <c r="D70" s="268"/>
      <c r="E70" s="286"/>
      <c r="F70" s="285"/>
      <c r="G70" s="286"/>
      <c r="H70" s="266"/>
    </row>
    <row r="71" spans="2:8" s="262" customFormat="1" ht="15" x14ac:dyDescent="0.25">
      <c r="B71" s="258" t="s">
        <v>640</v>
      </c>
      <c r="C71" s="259" t="s">
        <v>667</v>
      </c>
      <c r="D71" s="260"/>
      <c r="E71" s="282"/>
      <c r="F71" s="281"/>
      <c r="G71" s="282"/>
      <c r="H71" s="261"/>
    </row>
    <row r="72" spans="2:8" ht="28.5" x14ac:dyDescent="0.25">
      <c r="B72" s="263">
        <v>1</v>
      </c>
      <c r="C72" s="264" t="s">
        <v>668</v>
      </c>
      <c r="D72" s="265">
        <v>1</v>
      </c>
      <c r="E72" s="283">
        <v>45313</v>
      </c>
      <c r="F72" s="283">
        <v>45313</v>
      </c>
      <c r="G72" s="283"/>
      <c r="H72" s="263" t="s">
        <v>587</v>
      </c>
    </row>
    <row r="73" spans="2:8" x14ac:dyDescent="0.25">
      <c r="B73" s="263">
        <v>1</v>
      </c>
      <c r="C73" s="264" t="s">
        <v>641</v>
      </c>
      <c r="D73" s="265">
        <v>0</v>
      </c>
      <c r="E73" s="283">
        <v>45446</v>
      </c>
      <c r="F73" s="283">
        <v>45446</v>
      </c>
      <c r="G73" s="283"/>
      <c r="H73" s="263" t="s">
        <v>635</v>
      </c>
    </row>
    <row r="74" spans="2:8" ht="28.5" x14ac:dyDescent="0.25">
      <c r="B74" s="263">
        <v>2</v>
      </c>
      <c r="C74" s="264" t="s">
        <v>642</v>
      </c>
      <c r="D74" s="265">
        <v>0</v>
      </c>
      <c r="E74" s="284">
        <v>45443</v>
      </c>
      <c r="F74" s="283">
        <v>45292</v>
      </c>
      <c r="G74" s="284"/>
      <c r="H74" s="263" t="s">
        <v>635</v>
      </c>
    </row>
    <row r="75" spans="2:8" ht="4.5" customHeight="1" x14ac:dyDescent="0.25">
      <c r="B75" s="266"/>
      <c r="C75" s="267"/>
      <c r="D75" s="268"/>
      <c r="E75" s="286"/>
      <c r="F75" s="285"/>
      <c r="G75" s="286"/>
      <c r="H75" s="266"/>
    </row>
    <row r="76" spans="2:8" s="262" customFormat="1" ht="15" x14ac:dyDescent="0.25">
      <c r="B76" s="258" t="s">
        <v>643</v>
      </c>
      <c r="C76" s="259" t="s">
        <v>644</v>
      </c>
      <c r="D76" s="260"/>
      <c r="E76" s="282"/>
      <c r="F76" s="281"/>
      <c r="G76" s="282"/>
      <c r="H76" s="261"/>
    </row>
    <row r="77" spans="2:8" x14ac:dyDescent="0.25">
      <c r="B77" s="263">
        <v>1</v>
      </c>
      <c r="C77" s="264" t="s">
        <v>645</v>
      </c>
      <c r="D77" s="265">
        <v>0</v>
      </c>
      <c r="E77" s="283">
        <v>45447</v>
      </c>
      <c r="F77" s="283">
        <v>45447</v>
      </c>
      <c r="G77" s="283"/>
      <c r="H77" s="263" t="s">
        <v>635</v>
      </c>
    </row>
    <row r="78" spans="2:8" x14ac:dyDescent="0.25">
      <c r="B78" s="263">
        <v>6</v>
      </c>
      <c r="C78" s="264" t="s">
        <v>646</v>
      </c>
      <c r="D78" s="265">
        <v>0</v>
      </c>
      <c r="E78" s="283">
        <v>45447</v>
      </c>
      <c r="F78" s="283">
        <v>45447</v>
      </c>
      <c r="G78" s="283"/>
      <c r="H78" s="263" t="s">
        <v>635</v>
      </c>
    </row>
    <row r="79" spans="2:8" x14ac:dyDescent="0.25">
      <c r="B79" s="263">
        <v>7</v>
      </c>
      <c r="C79" s="264" t="s">
        <v>647</v>
      </c>
      <c r="D79" s="265">
        <v>0</v>
      </c>
      <c r="E79" s="283">
        <v>45447</v>
      </c>
      <c r="F79" s="283">
        <v>45447</v>
      </c>
      <c r="G79" s="283"/>
      <c r="H79" s="263" t="s">
        <v>635</v>
      </c>
    </row>
    <row r="80" spans="2:8" x14ac:dyDescent="0.25">
      <c r="B80" s="263">
        <v>8</v>
      </c>
      <c r="C80" s="264" t="s">
        <v>648</v>
      </c>
      <c r="D80" s="265">
        <v>0</v>
      </c>
      <c r="E80" s="283">
        <v>45447</v>
      </c>
      <c r="F80" s="283">
        <v>45447</v>
      </c>
      <c r="G80" s="283"/>
      <c r="H80" s="263" t="s">
        <v>635</v>
      </c>
    </row>
    <row r="81" spans="2:8" x14ac:dyDescent="0.25">
      <c r="B81" s="263">
        <v>8</v>
      </c>
      <c r="C81" s="264" t="s">
        <v>649</v>
      </c>
      <c r="D81" s="265">
        <v>0</v>
      </c>
      <c r="E81" s="283">
        <v>45447</v>
      </c>
      <c r="F81" s="283">
        <v>45447</v>
      </c>
      <c r="G81" s="283"/>
      <c r="H81" s="263" t="s">
        <v>635</v>
      </c>
    </row>
    <row r="82" spans="2:8" ht="4.5" customHeight="1" x14ac:dyDescent="0.25">
      <c r="B82" s="266"/>
      <c r="C82" s="267"/>
      <c r="D82" s="268"/>
      <c r="E82" s="286"/>
      <c r="F82" s="285"/>
      <c r="G82" s="286"/>
      <c r="H82" s="266"/>
    </row>
    <row r="83" spans="2:8" s="262" customFormat="1" ht="15" x14ac:dyDescent="0.25">
      <c r="B83" s="258" t="s">
        <v>650</v>
      </c>
      <c r="C83" s="259" t="s">
        <v>651</v>
      </c>
      <c r="D83" s="260"/>
      <c r="E83" s="282"/>
      <c r="F83" s="281"/>
      <c r="G83" s="282"/>
      <c r="H83" s="261"/>
    </row>
    <row r="84" spans="2:8" x14ac:dyDescent="0.25">
      <c r="B84" s="263">
        <v>1</v>
      </c>
      <c r="C84" s="264" t="s">
        <v>655</v>
      </c>
      <c r="D84" s="265">
        <v>0</v>
      </c>
      <c r="E84" s="284"/>
      <c r="F84" s="283"/>
      <c r="G84" s="284"/>
      <c r="H84" s="263" t="s">
        <v>635</v>
      </c>
    </row>
    <row r="85" spans="2:8" x14ac:dyDescent="0.25">
      <c r="B85" s="263">
        <v>6</v>
      </c>
      <c r="C85" s="264" t="s">
        <v>658</v>
      </c>
      <c r="D85" s="265">
        <v>0</v>
      </c>
      <c r="E85" s="284"/>
      <c r="F85" s="283"/>
      <c r="G85" s="284"/>
      <c r="H85" s="263" t="s">
        <v>635</v>
      </c>
    </row>
    <row r="86" spans="2:8" x14ac:dyDescent="0.25">
      <c r="B86" s="263">
        <v>7</v>
      </c>
      <c r="C86" s="264" t="s">
        <v>656</v>
      </c>
      <c r="D86" s="265">
        <v>0</v>
      </c>
      <c r="E86" s="284"/>
      <c r="F86" s="283"/>
      <c r="G86" s="284"/>
      <c r="H86" s="263" t="s">
        <v>635</v>
      </c>
    </row>
    <row r="87" spans="2:8" x14ac:dyDescent="0.25">
      <c r="B87" s="263">
        <v>8</v>
      </c>
      <c r="C87" s="264" t="s">
        <v>657</v>
      </c>
      <c r="D87" s="265">
        <v>0</v>
      </c>
      <c r="E87" s="284"/>
      <c r="F87" s="283"/>
      <c r="G87" s="284"/>
      <c r="H87" s="263" t="s">
        <v>635</v>
      </c>
    </row>
    <row r="88" spans="2:8" ht="4.5" customHeight="1" x14ac:dyDescent="0.25">
      <c r="B88" s="266"/>
      <c r="C88" s="267"/>
      <c r="D88" s="268"/>
      <c r="E88" s="286"/>
      <c r="F88" s="285"/>
      <c r="G88" s="286"/>
      <c r="H88" s="266"/>
    </row>
    <row r="89" spans="2:8" s="262" customFormat="1" ht="15" x14ac:dyDescent="0.25">
      <c r="B89" s="258" t="s">
        <v>659</v>
      </c>
      <c r="C89" s="259" t="s">
        <v>660</v>
      </c>
      <c r="D89" s="260"/>
      <c r="E89" s="282"/>
      <c r="F89" s="281"/>
      <c r="G89" s="282"/>
      <c r="H89" s="261"/>
    </row>
    <row r="90" spans="2:8" x14ac:dyDescent="0.25">
      <c r="B90" s="263">
        <v>1</v>
      </c>
      <c r="C90" s="264" t="s">
        <v>661</v>
      </c>
      <c r="D90" s="265">
        <v>0</v>
      </c>
      <c r="E90" s="284"/>
      <c r="F90" s="283"/>
      <c r="G90" s="284"/>
      <c r="H90" s="263" t="s">
        <v>635</v>
      </c>
    </row>
    <row r="91" spans="2:8" x14ac:dyDescent="0.25">
      <c r="B91" s="263">
        <v>1</v>
      </c>
      <c r="C91" s="264" t="s">
        <v>662</v>
      </c>
      <c r="D91" s="265">
        <v>0</v>
      </c>
      <c r="E91" s="284"/>
      <c r="F91" s="283"/>
      <c r="G91" s="284"/>
      <c r="H91" s="263" t="s">
        <v>635</v>
      </c>
    </row>
    <row r="92" spans="2:8" ht="4.5" customHeight="1" x14ac:dyDescent="0.25">
      <c r="B92" s="266"/>
      <c r="C92" s="267"/>
      <c r="D92" s="268"/>
      <c r="E92" s="286"/>
      <c r="F92" s="285"/>
      <c r="G92" s="286"/>
      <c r="H92" s="266"/>
    </row>
    <row r="93" spans="2:8" s="262" customFormat="1" ht="15" x14ac:dyDescent="0.25">
      <c r="B93" s="258" t="s">
        <v>663</v>
      </c>
      <c r="C93" s="259" t="s">
        <v>664</v>
      </c>
      <c r="D93" s="260"/>
      <c r="E93" s="282"/>
      <c r="F93" s="281"/>
      <c r="G93" s="282"/>
      <c r="H93" s="261"/>
    </row>
    <row r="94" spans="2:8" x14ac:dyDescent="0.25">
      <c r="B94" s="263">
        <v>1</v>
      </c>
      <c r="C94" s="264" t="s">
        <v>665</v>
      </c>
      <c r="D94" s="265">
        <v>0</v>
      </c>
      <c r="E94" s="284"/>
      <c r="F94" s="283"/>
      <c r="G94" s="284"/>
      <c r="H94" s="263" t="s">
        <v>635</v>
      </c>
    </row>
    <row r="95" spans="2:8" x14ac:dyDescent="0.25">
      <c r="B95" s="263">
        <v>1</v>
      </c>
      <c r="C95" s="264" t="s">
        <v>666</v>
      </c>
      <c r="D95" s="265">
        <v>0</v>
      </c>
      <c r="E95" s="284"/>
      <c r="F95" s="283"/>
      <c r="G95" s="284"/>
      <c r="H95" s="263" t="s">
        <v>635</v>
      </c>
    </row>
    <row r="96" spans="2:8" ht="4.5" customHeight="1" x14ac:dyDescent="0.25">
      <c r="B96" s="266"/>
      <c r="C96" s="267"/>
      <c r="D96" s="268"/>
      <c r="E96" s="286"/>
      <c r="F96" s="285"/>
      <c r="G96" s="286"/>
      <c r="H96" s="266"/>
    </row>
    <row r="97" spans="3:4" ht="30" x14ac:dyDescent="0.25">
      <c r="C97" s="297" t="s">
        <v>671</v>
      </c>
      <c r="D97" s="298">
        <f>AVERAGE(D71:D96)</f>
        <v>6.25E-2</v>
      </c>
    </row>
  </sheetData>
  <mergeCells count="2">
    <mergeCell ref="B2:H2"/>
    <mergeCell ref="B69:H69"/>
  </mergeCells>
  <printOptions horizontalCentered="1"/>
  <pageMargins left="0.23622047244094491" right="0.23622047244094491" top="0.74803149606299213" bottom="0.74803149606299213" header="0.31496062992125984" footer="0.31496062992125984"/>
  <pageSetup paperSize="9" scale="69" orientation="portrait" verticalDpi="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32"/>
  <sheetViews>
    <sheetView zoomScale="85" zoomScaleNormal="85" workbookViewId="0">
      <pane xSplit="2" ySplit="4" topLeftCell="D11" activePane="bottomRight" state="frozen"/>
      <selection activeCell="B1" sqref="B1:H2"/>
      <selection pane="topRight" activeCell="B1" sqref="B1:H2"/>
      <selection pane="bottomLeft" activeCell="B1" sqref="B1:H2"/>
      <selection pane="bottomRight" activeCell="B1" sqref="B1:H2"/>
    </sheetView>
  </sheetViews>
  <sheetFormatPr defaultRowHeight="15" x14ac:dyDescent="0.25"/>
  <cols>
    <col min="1" max="1" width="13.28515625" customWidth="1"/>
    <col min="2" max="2" width="14.28515625" style="8" customWidth="1"/>
    <col min="3" max="3" width="20.85546875" style="8" hidden="1" customWidth="1"/>
    <col min="4" max="4" width="43.85546875" style="8" customWidth="1"/>
    <col min="5" max="5" width="36.5703125" customWidth="1"/>
    <col min="6" max="6" width="10.7109375" bestFit="1" customWidth="1"/>
    <col min="7" max="7" width="17.42578125" bestFit="1" customWidth="1"/>
    <col min="8" max="8" width="76.85546875" customWidth="1"/>
    <col min="9" max="9" width="17.42578125" customWidth="1"/>
    <col min="10" max="10" width="6.42578125" customWidth="1"/>
    <col min="11" max="12" width="0" hidden="1" customWidth="1"/>
    <col min="13" max="13" width="16.7109375" customWidth="1"/>
  </cols>
  <sheetData>
    <row r="1" spans="1:9" ht="25.5" customHeight="1" thickTop="1" x14ac:dyDescent="0.25">
      <c r="A1" s="688" t="s">
        <v>0</v>
      </c>
      <c r="B1" s="690" t="s">
        <v>123</v>
      </c>
      <c r="C1" s="691"/>
      <c r="D1" s="691"/>
      <c r="E1" s="691"/>
      <c r="F1" s="691"/>
      <c r="G1" s="691"/>
      <c r="H1" s="691"/>
      <c r="I1" s="641"/>
    </row>
    <row r="2" spans="1:9" ht="25.5" customHeight="1" thickBot="1" x14ac:dyDescent="0.3">
      <c r="A2" s="689"/>
      <c r="B2" s="692"/>
      <c r="C2" s="693"/>
      <c r="D2" s="693"/>
      <c r="E2" s="693"/>
      <c r="F2" s="693"/>
      <c r="G2" s="693"/>
      <c r="H2" s="693"/>
      <c r="I2" s="642"/>
    </row>
    <row r="3" spans="1:9" ht="16.5" thickTop="1" thickBot="1" x14ac:dyDescent="0.3">
      <c r="A3" s="1"/>
      <c r="B3" s="2"/>
      <c r="C3" s="2"/>
      <c r="D3" s="2"/>
      <c r="E3" s="1"/>
      <c r="F3" s="1"/>
      <c r="G3" s="1"/>
      <c r="H3" s="2"/>
      <c r="I3" s="1"/>
    </row>
    <row r="4" spans="1:9" ht="15.75" customHeight="1" thickTop="1" thickBot="1" x14ac:dyDescent="0.3">
      <c r="A4" s="110" t="s">
        <v>1</v>
      </c>
      <c r="B4" s="111"/>
      <c r="C4" s="111"/>
      <c r="D4" s="112" t="s">
        <v>2</v>
      </c>
      <c r="E4" s="113" t="s">
        <v>3</v>
      </c>
      <c r="F4" s="113" t="s">
        <v>183</v>
      </c>
      <c r="G4" s="112" t="s">
        <v>4</v>
      </c>
      <c r="H4" s="112" t="s">
        <v>5</v>
      </c>
      <c r="I4" s="114" t="s">
        <v>6</v>
      </c>
    </row>
    <row r="5" spans="1:9" ht="30.75" thickTop="1" x14ac:dyDescent="0.25">
      <c r="A5" s="694" t="s">
        <v>220</v>
      </c>
      <c r="B5" s="696" t="s">
        <v>8</v>
      </c>
      <c r="C5" s="698" t="s">
        <v>9</v>
      </c>
      <c r="D5" s="700" t="s">
        <v>10</v>
      </c>
      <c r="E5" s="115" t="s">
        <v>11</v>
      </c>
      <c r="F5" s="109">
        <v>0.08</v>
      </c>
      <c r="G5" s="116" t="s">
        <v>193</v>
      </c>
      <c r="H5" s="117" t="s">
        <v>201</v>
      </c>
      <c r="I5" s="118" t="s">
        <v>12</v>
      </c>
    </row>
    <row r="6" spans="1:9" ht="30" x14ac:dyDescent="0.25">
      <c r="A6" s="695"/>
      <c r="B6" s="697"/>
      <c r="C6" s="699"/>
      <c r="D6" s="701"/>
      <c r="E6" s="120" t="s">
        <v>118</v>
      </c>
      <c r="F6" s="165">
        <v>0.03</v>
      </c>
      <c r="G6" s="121" t="s">
        <v>194</v>
      </c>
      <c r="H6" s="122" t="s">
        <v>202</v>
      </c>
      <c r="I6" s="123" t="s">
        <v>12</v>
      </c>
    </row>
    <row r="7" spans="1:9" ht="30" x14ac:dyDescent="0.25">
      <c r="A7" s="695"/>
      <c r="B7" s="697"/>
      <c r="C7" s="699"/>
      <c r="D7" s="701"/>
      <c r="E7" s="120" t="s">
        <v>13</v>
      </c>
      <c r="F7" s="165">
        <v>0.08</v>
      </c>
      <c r="G7" s="121" t="s">
        <v>194</v>
      </c>
      <c r="H7" s="122" t="s">
        <v>203</v>
      </c>
      <c r="I7" s="123" t="s">
        <v>12</v>
      </c>
    </row>
    <row r="8" spans="1:9" ht="45" x14ac:dyDescent="0.25">
      <c r="A8" s="695"/>
      <c r="B8" s="119" t="s">
        <v>14</v>
      </c>
      <c r="C8" s="124" t="s">
        <v>15</v>
      </c>
      <c r="D8" s="701"/>
      <c r="E8" s="125" t="s">
        <v>186</v>
      </c>
      <c r="F8" s="166">
        <v>0.02</v>
      </c>
      <c r="G8" s="121" t="s">
        <v>194</v>
      </c>
      <c r="H8" s="122" t="s">
        <v>224</v>
      </c>
      <c r="I8" s="123" t="s">
        <v>12</v>
      </c>
    </row>
    <row r="9" spans="1:9" ht="60" x14ac:dyDescent="0.25">
      <c r="A9" s="702" t="s">
        <v>221</v>
      </c>
      <c r="B9" s="126" t="s">
        <v>17</v>
      </c>
      <c r="C9" s="127" t="s">
        <v>18</v>
      </c>
      <c r="D9" s="128" t="s">
        <v>19</v>
      </c>
      <c r="E9" s="129" t="s">
        <v>20</v>
      </c>
      <c r="F9" s="167">
        <v>0.03</v>
      </c>
      <c r="G9" s="130" t="s">
        <v>21</v>
      </c>
      <c r="H9" s="131" t="s">
        <v>119</v>
      </c>
      <c r="I9" s="132" t="s">
        <v>12</v>
      </c>
    </row>
    <row r="10" spans="1:9" ht="60" x14ac:dyDescent="0.25">
      <c r="A10" s="702"/>
      <c r="B10" s="126" t="s">
        <v>22</v>
      </c>
      <c r="C10" s="133" t="s">
        <v>23</v>
      </c>
      <c r="D10" s="128" t="s">
        <v>24</v>
      </c>
      <c r="E10" s="129" t="s">
        <v>25</v>
      </c>
      <c r="F10" s="167">
        <v>0.05</v>
      </c>
      <c r="G10" s="130" t="s">
        <v>121</v>
      </c>
      <c r="H10" s="134" t="s">
        <v>124</v>
      </c>
      <c r="I10" s="132" t="s">
        <v>26</v>
      </c>
    </row>
    <row r="11" spans="1:9" ht="45" x14ac:dyDescent="0.25">
      <c r="A11" s="703" t="s">
        <v>223</v>
      </c>
      <c r="B11" s="135" t="s">
        <v>28</v>
      </c>
      <c r="C11" s="136" t="s">
        <v>29</v>
      </c>
      <c r="D11" s="137" t="s">
        <v>182</v>
      </c>
      <c r="E11" s="138" t="s">
        <v>188</v>
      </c>
      <c r="F11" s="168">
        <v>0.05</v>
      </c>
      <c r="G11" s="140" t="s">
        <v>30</v>
      </c>
      <c r="H11" s="173" t="s">
        <v>204</v>
      </c>
      <c r="I11" s="142" t="s">
        <v>31</v>
      </c>
    </row>
    <row r="12" spans="1:9" ht="45" x14ac:dyDescent="0.25">
      <c r="A12" s="703"/>
      <c r="B12" s="704" t="s">
        <v>32</v>
      </c>
      <c r="C12" s="141" t="s">
        <v>33</v>
      </c>
      <c r="D12" s="136" t="s">
        <v>34</v>
      </c>
      <c r="E12" s="138" t="s">
        <v>35</v>
      </c>
      <c r="F12" s="168">
        <v>0.05</v>
      </c>
      <c r="G12" s="143">
        <v>1</v>
      </c>
      <c r="H12" s="144" t="s">
        <v>206</v>
      </c>
      <c r="I12" s="142" t="s">
        <v>36</v>
      </c>
    </row>
    <row r="13" spans="1:9" ht="45" x14ac:dyDescent="0.25">
      <c r="A13" s="703"/>
      <c r="B13" s="704"/>
      <c r="C13" s="141" t="s">
        <v>37</v>
      </c>
      <c r="D13" s="705" t="s">
        <v>200</v>
      </c>
      <c r="E13" s="138" t="s">
        <v>192</v>
      </c>
      <c r="F13" s="168">
        <v>0.05</v>
      </c>
      <c r="G13" s="143" t="s">
        <v>196</v>
      </c>
      <c r="H13" s="144" t="s">
        <v>219</v>
      </c>
      <c r="I13" s="142" t="s">
        <v>38</v>
      </c>
    </row>
    <row r="14" spans="1:9" ht="30" x14ac:dyDescent="0.25">
      <c r="A14" s="703"/>
      <c r="B14" s="704"/>
      <c r="C14" s="141" t="s">
        <v>37</v>
      </c>
      <c r="D14" s="705"/>
      <c r="E14" s="145" t="s">
        <v>199</v>
      </c>
      <c r="F14" s="168">
        <v>0.02</v>
      </c>
      <c r="G14" s="143" t="s">
        <v>195</v>
      </c>
      <c r="H14" s="144" t="s">
        <v>207</v>
      </c>
      <c r="I14" s="142" t="s">
        <v>38</v>
      </c>
    </row>
    <row r="15" spans="1:9" ht="30" x14ac:dyDescent="0.25">
      <c r="A15" s="703"/>
      <c r="B15" s="704"/>
      <c r="C15" s="141"/>
      <c r="D15" s="705"/>
      <c r="E15" s="144" t="s">
        <v>190</v>
      </c>
      <c r="F15" s="168">
        <v>0.05</v>
      </c>
      <c r="G15" s="143" t="s">
        <v>191</v>
      </c>
      <c r="H15" s="144" t="s">
        <v>198</v>
      </c>
      <c r="I15" s="142" t="s">
        <v>225</v>
      </c>
    </row>
    <row r="16" spans="1:9" ht="30" x14ac:dyDescent="0.25">
      <c r="A16" s="703"/>
      <c r="B16" s="704"/>
      <c r="C16" s="141" t="s">
        <v>39</v>
      </c>
      <c r="D16" s="136" t="s">
        <v>40</v>
      </c>
      <c r="E16" s="138" t="s">
        <v>39</v>
      </c>
      <c r="F16" s="168">
        <v>0.02</v>
      </c>
      <c r="G16" s="143">
        <v>0.98</v>
      </c>
      <c r="H16" s="136" t="s">
        <v>127</v>
      </c>
      <c r="I16" s="142" t="s">
        <v>12</v>
      </c>
    </row>
    <row r="17" spans="1:9" ht="90" x14ac:dyDescent="0.25">
      <c r="A17" s="703"/>
      <c r="B17" s="704" t="s">
        <v>41</v>
      </c>
      <c r="C17" s="146"/>
      <c r="D17" s="706" t="s">
        <v>42</v>
      </c>
      <c r="E17" s="138" t="s">
        <v>208</v>
      </c>
      <c r="F17" s="168">
        <v>0.05</v>
      </c>
      <c r="G17" s="147" t="s">
        <v>214</v>
      </c>
      <c r="H17" s="144" t="s">
        <v>215</v>
      </c>
      <c r="I17" s="679" t="s">
        <v>12</v>
      </c>
    </row>
    <row r="18" spans="1:9" ht="45" x14ac:dyDescent="0.25">
      <c r="A18" s="703"/>
      <c r="B18" s="704"/>
      <c r="C18" s="146"/>
      <c r="D18" s="707"/>
      <c r="E18" s="138" t="s">
        <v>209</v>
      </c>
      <c r="F18" s="168">
        <v>0.02</v>
      </c>
      <c r="G18" s="139" t="s">
        <v>210</v>
      </c>
      <c r="H18" s="174" t="s">
        <v>216</v>
      </c>
      <c r="I18" s="680"/>
    </row>
    <row r="19" spans="1:9" ht="33.75" customHeight="1" x14ac:dyDescent="0.25">
      <c r="A19" s="703"/>
      <c r="B19" s="704"/>
      <c r="C19" s="146"/>
      <c r="D19" s="708"/>
      <c r="E19" s="138" t="s">
        <v>49</v>
      </c>
      <c r="F19" s="168">
        <v>0.02</v>
      </c>
      <c r="G19" s="175" t="s">
        <v>226</v>
      </c>
      <c r="H19" s="144" t="s">
        <v>227</v>
      </c>
      <c r="I19" s="681"/>
    </row>
    <row r="20" spans="1:9" ht="75" x14ac:dyDescent="0.25">
      <c r="A20" s="703"/>
      <c r="B20" s="704"/>
      <c r="C20" s="146"/>
      <c r="D20" s="706" t="s">
        <v>53</v>
      </c>
      <c r="E20" s="138" t="s">
        <v>211</v>
      </c>
      <c r="F20" s="168">
        <v>0.03</v>
      </c>
      <c r="G20" s="139" t="s">
        <v>213</v>
      </c>
      <c r="H20" s="174" t="s">
        <v>218</v>
      </c>
      <c r="I20" s="679" t="s">
        <v>12</v>
      </c>
    </row>
    <row r="21" spans="1:9" ht="75" x14ac:dyDescent="0.25">
      <c r="A21" s="703"/>
      <c r="B21" s="704"/>
      <c r="C21" s="146"/>
      <c r="D21" s="708"/>
      <c r="E21" s="138" t="s">
        <v>212</v>
      </c>
      <c r="F21" s="168">
        <v>0.02</v>
      </c>
      <c r="G21" s="139" t="s">
        <v>213</v>
      </c>
      <c r="H21" s="174" t="s">
        <v>217</v>
      </c>
      <c r="I21" s="681"/>
    </row>
    <row r="22" spans="1:9" x14ac:dyDescent="0.25">
      <c r="A22" s="682" t="s">
        <v>222</v>
      </c>
      <c r="B22" s="684" t="s">
        <v>57</v>
      </c>
      <c r="C22" s="148"/>
      <c r="D22" s="684" t="s">
        <v>57</v>
      </c>
      <c r="E22" s="149" t="s">
        <v>59</v>
      </c>
      <c r="F22" s="169">
        <v>0.05</v>
      </c>
      <c r="G22" s="150" t="s">
        <v>187</v>
      </c>
      <c r="H22" s="687" t="s">
        <v>185</v>
      </c>
      <c r="I22" s="685" t="s">
        <v>12</v>
      </c>
    </row>
    <row r="23" spans="1:9" x14ac:dyDescent="0.25">
      <c r="A23" s="682"/>
      <c r="B23" s="684"/>
      <c r="C23" s="148"/>
      <c r="D23" s="684"/>
      <c r="E23" s="149" t="s">
        <v>61</v>
      </c>
      <c r="F23" s="169">
        <v>0.08</v>
      </c>
      <c r="G23" s="150">
        <v>0.75</v>
      </c>
      <c r="H23" s="687"/>
      <c r="I23" s="685"/>
    </row>
    <row r="24" spans="1:9" ht="30" x14ac:dyDescent="0.25">
      <c r="A24" s="682"/>
      <c r="B24" s="684"/>
      <c r="C24" s="148"/>
      <c r="D24" s="684"/>
      <c r="E24" s="149" t="s">
        <v>63</v>
      </c>
      <c r="F24" s="169">
        <v>0.05</v>
      </c>
      <c r="G24" s="150" t="s">
        <v>64</v>
      </c>
      <c r="H24" s="151" t="s">
        <v>184</v>
      </c>
      <c r="I24" s="685"/>
    </row>
    <row r="25" spans="1:9" x14ac:dyDescent="0.25">
      <c r="A25" s="682"/>
      <c r="B25" s="684"/>
      <c r="C25" s="148"/>
      <c r="D25" s="684"/>
      <c r="E25" s="687" t="s">
        <v>66</v>
      </c>
      <c r="F25" s="169">
        <v>0.02</v>
      </c>
      <c r="G25" s="150" t="s">
        <v>67</v>
      </c>
      <c r="H25" s="176" t="s">
        <v>228</v>
      </c>
      <c r="I25" s="685"/>
    </row>
    <row r="26" spans="1:9" ht="45" x14ac:dyDescent="0.25">
      <c r="A26" s="682"/>
      <c r="B26" s="684"/>
      <c r="C26" s="148"/>
      <c r="D26" s="684"/>
      <c r="E26" s="687"/>
      <c r="F26" s="169">
        <v>0.02</v>
      </c>
      <c r="G26" s="150" t="s">
        <v>125</v>
      </c>
      <c r="H26" s="177" t="s">
        <v>197</v>
      </c>
      <c r="I26" s="685"/>
    </row>
    <row r="27" spans="1:9" ht="30" x14ac:dyDescent="0.25">
      <c r="A27" s="682"/>
      <c r="B27" s="684"/>
      <c r="C27" s="148"/>
      <c r="D27" s="684"/>
      <c r="E27" s="149" t="s">
        <v>69</v>
      </c>
      <c r="F27" s="169">
        <v>0.02</v>
      </c>
      <c r="G27" s="153">
        <v>1</v>
      </c>
      <c r="H27" s="178" t="s">
        <v>70</v>
      </c>
      <c r="I27" s="685"/>
    </row>
    <row r="28" spans="1:9" ht="90" x14ac:dyDescent="0.25">
      <c r="A28" s="682"/>
      <c r="B28" s="684" t="s">
        <v>71</v>
      </c>
      <c r="C28" s="148"/>
      <c r="D28" s="684" t="s">
        <v>71</v>
      </c>
      <c r="E28" s="149" t="s">
        <v>73</v>
      </c>
      <c r="F28" s="169">
        <v>0.03</v>
      </c>
      <c r="G28" s="150" t="s">
        <v>74</v>
      </c>
      <c r="H28" s="154" t="s">
        <v>205</v>
      </c>
      <c r="I28" s="685" t="s">
        <v>12</v>
      </c>
    </row>
    <row r="29" spans="1:9" ht="45" x14ac:dyDescent="0.25">
      <c r="A29" s="682"/>
      <c r="B29" s="684"/>
      <c r="C29" s="148"/>
      <c r="D29" s="684"/>
      <c r="E29" s="149" t="s">
        <v>76</v>
      </c>
      <c r="F29" s="169">
        <v>0.02</v>
      </c>
      <c r="G29" s="155" t="s">
        <v>77</v>
      </c>
      <c r="H29" s="156" t="s">
        <v>78</v>
      </c>
      <c r="I29" s="685"/>
    </row>
    <row r="30" spans="1:9" ht="45" x14ac:dyDescent="0.25">
      <c r="A30" s="682"/>
      <c r="B30" s="684" t="s">
        <v>79</v>
      </c>
      <c r="C30" s="148"/>
      <c r="D30" s="157" t="s">
        <v>80</v>
      </c>
      <c r="E30" s="158" t="s">
        <v>81</v>
      </c>
      <c r="F30" s="171">
        <v>0.02</v>
      </c>
      <c r="G30" s="159" t="s">
        <v>82</v>
      </c>
      <c r="H30" s="157" t="s">
        <v>189</v>
      </c>
      <c r="I30" s="152" t="s">
        <v>12</v>
      </c>
    </row>
    <row r="31" spans="1:9" ht="30.75" thickBot="1" x14ac:dyDescent="0.3">
      <c r="A31" s="683"/>
      <c r="B31" s="686"/>
      <c r="C31" s="160"/>
      <c r="D31" s="161" t="s">
        <v>83</v>
      </c>
      <c r="E31" s="162" t="s">
        <v>84</v>
      </c>
      <c r="F31" s="172">
        <v>0.02</v>
      </c>
      <c r="G31" s="163" t="s">
        <v>85</v>
      </c>
      <c r="H31" s="161" t="s">
        <v>122</v>
      </c>
      <c r="I31" s="164" t="s">
        <v>38</v>
      </c>
    </row>
    <row r="32" spans="1:9" ht="15.75" thickTop="1" x14ac:dyDescent="0.25">
      <c r="F32" s="170">
        <f>SUM(F5:F31)</f>
        <v>1.0000000000000002</v>
      </c>
    </row>
  </sheetData>
  <mergeCells count="26">
    <mergeCell ref="A9:A10"/>
    <mergeCell ref="A11:A21"/>
    <mergeCell ref="B17:B21"/>
    <mergeCell ref="B12:B16"/>
    <mergeCell ref="D13:D15"/>
    <mergeCell ref="D17:D19"/>
    <mergeCell ref="D20:D21"/>
    <mergeCell ref="A1:A2"/>
    <mergeCell ref="B1:H2"/>
    <mergeCell ref="I1:I2"/>
    <mergeCell ref="A5:A8"/>
    <mergeCell ref="B5:B7"/>
    <mergeCell ref="C5:C7"/>
    <mergeCell ref="D5:D8"/>
    <mergeCell ref="I17:I19"/>
    <mergeCell ref="I20:I21"/>
    <mergeCell ref="A22:A31"/>
    <mergeCell ref="B22:B27"/>
    <mergeCell ref="I22:I27"/>
    <mergeCell ref="B28:B29"/>
    <mergeCell ref="I28:I29"/>
    <mergeCell ref="B30:B31"/>
    <mergeCell ref="H22:H23"/>
    <mergeCell ref="D22:D27"/>
    <mergeCell ref="D28:D29"/>
    <mergeCell ref="E25:E26"/>
  </mergeCells>
  <pageMargins left="0.7" right="0.7" top="0.75" bottom="0.75" header="0.3" footer="0.3"/>
  <pageSetup paperSize="9"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32"/>
  <sheetViews>
    <sheetView zoomScale="81" zoomScaleNormal="81" workbookViewId="0">
      <pane xSplit="2" ySplit="4" topLeftCell="D11" activePane="bottomRight" state="frozen"/>
      <selection activeCell="B1" sqref="B1:H2"/>
      <selection pane="topRight" activeCell="B1" sqref="B1:H2"/>
      <selection pane="bottomLeft" activeCell="B1" sqref="B1:H2"/>
      <selection pane="bottomRight" activeCell="B1" sqref="B1:H2"/>
    </sheetView>
  </sheetViews>
  <sheetFormatPr defaultRowHeight="15" x14ac:dyDescent="0.25"/>
  <cols>
    <col min="1" max="1" width="13.28515625" customWidth="1"/>
    <col min="2" max="2" width="14.28515625" style="8" customWidth="1"/>
    <col min="3" max="3" width="20.85546875" style="8" hidden="1" customWidth="1"/>
    <col min="4" max="4" width="43.85546875" style="8" customWidth="1"/>
    <col min="5" max="5" width="41.28515625" customWidth="1"/>
    <col min="6" max="6" width="10.7109375" bestFit="1" customWidth="1"/>
    <col min="7" max="7" width="17.42578125" bestFit="1" customWidth="1"/>
    <col min="8" max="8" width="71.7109375" customWidth="1"/>
    <col min="9" max="9" width="17.42578125" customWidth="1"/>
    <col min="10" max="10" width="6.42578125" customWidth="1"/>
    <col min="11" max="12" width="0" hidden="1" customWidth="1"/>
    <col min="13" max="13" width="16.7109375" customWidth="1"/>
  </cols>
  <sheetData>
    <row r="1" spans="1:9" ht="25.5" customHeight="1" thickTop="1" x14ac:dyDescent="0.25">
      <c r="A1" s="688" t="s">
        <v>0</v>
      </c>
      <c r="B1" s="690" t="s">
        <v>123</v>
      </c>
      <c r="C1" s="691"/>
      <c r="D1" s="691"/>
      <c r="E1" s="691"/>
      <c r="F1" s="691"/>
      <c r="G1" s="691"/>
      <c r="H1" s="691"/>
      <c r="I1" s="641"/>
    </row>
    <row r="2" spans="1:9" ht="25.5" customHeight="1" thickBot="1" x14ac:dyDescent="0.3">
      <c r="A2" s="689"/>
      <c r="B2" s="692"/>
      <c r="C2" s="693"/>
      <c r="D2" s="693"/>
      <c r="E2" s="693"/>
      <c r="F2" s="693"/>
      <c r="G2" s="693"/>
      <c r="H2" s="693"/>
      <c r="I2" s="642"/>
    </row>
    <row r="3" spans="1:9" ht="16.5" thickTop="1" thickBot="1" x14ac:dyDescent="0.3">
      <c r="A3" s="1"/>
      <c r="B3" s="2"/>
      <c r="C3" s="2"/>
      <c r="D3" s="2"/>
      <c r="E3" s="1"/>
      <c r="F3" s="1"/>
      <c r="G3" s="1"/>
      <c r="H3" s="2"/>
      <c r="I3" s="1"/>
    </row>
    <row r="4" spans="1:9" ht="15.75" customHeight="1" thickTop="1" thickBot="1" x14ac:dyDescent="0.3">
      <c r="A4" s="110" t="s">
        <v>1</v>
      </c>
      <c r="B4" s="111"/>
      <c r="C4" s="111"/>
      <c r="D4" s="112" t="s">
        <v>2</v>
      </c>
      <c r="E4" s="113" t="s">
        <v>3</v>
      </c>
      <c r="F4" s="113" t="s">
        <v>183</v>
      </c>
      <c r="G4" s="112" t="s">
        <v>4</v>
      </c>
      <c r="H4" s="112" t="s">
        <v>5</v>
      </c>
      <c r="I4" s="114" t="s">
        <v>6</v>
      </c>
    </row>
    <row r="5" spans="1:9" ht="45.75" thickTop="1" x14ac:dyDescent="0.25">
      <c r="A5" s="709" t="s">
        <v>220</v>
      </c>
      <c r="B5" s="179" t="s">
        <v>8</v>
      </c>
      <c r="C5" s="180" t="s">
        <v>9</v>
      </c>
      <c r="D5" s="181" t="s">
        <v>10</v>
      </c>
      <c r="E5" s="115" t="s">
        <v>11</v>
      </c>
      <c r="F5" s="109">
        <v>0.08</v>
      </c>
      <c r="G5" s="116" t="s">
        <v>193</v>
      </c>
      <c r="H5" s="117" t="s">
        <v>201</v>
      </c>
      <c r="I5" s="118" t="s">
        <v>12</v>
      </c>
    </row>
    <row r="6" spans="1:9" ht="30" x14ac:dyDescent="0.25">
      <c r="A6" s="710"/>
      <c r="B6" s="712" t="s">
        <v>14</v>
      </c>
      <c r="C6" s="124"/>
      <c r="D6" s="714"/>
      <c r="E6" s="183" t="s">
        <v>229</v>
      </c>
      <c r="F6" s="165">
        <v>0.03</v>
      </c>
      <c r="G6" s="121" t="s">
        <v>194</v>
      </c>
      <c r="H6" s="122" t="s">
        <v>202</v>
      </c>
      <c r="I6" s="123" t="s">
        <v>12</v>
      </c>
    </row>
    <row r="7" spans="1:9" ht="30" x14ac:dyDescent="0.25">
      <c r="A7" s="711"/>
      <c r="B7" s="713"/>
      <c r="C7" s="124"/>
      <c r="D7" s="715"/>
      <c r="E7" s="183" t="s">
        <v>230</v>
      </c>
      <c r="F7" s="165">
        <v>0.08</v>
      </c>
      <c r="G7" s="121" t="s">
        <v>194</v>
      </c>
      <c r="H7" s="122" t="s">
        <v>203</v>
      </c>
      <c r="I7" s="123" t="s">
        <v>12</v>
      </c>
    </row>
    <row r="8" spans="1:9" ht="60" x14ac:dyDescent="0.25">
      <c r="A8" s="716" t="s">
        <v>221</v>
      </c>
      <c r="B8" s="126" t="s">
        <v>17</v>
      </c>
      <c r="C8" s="127" t="s">
        <v>18</v>
      </c>
      <c r="D8" s="128" t="s">
        <v>19</v>
      </c>
      <c r="E8" s="129" t="s">
        <v>20</v>
      </c>
      <c r="F8" s="167">
        <v>0.03</v>
      </c>
      <c r="G8" s="130" t="s">
        <v>21</v>
      </c>
      <c r="H8" s="131" t="s">
        <v>119</v>
      </c>
      <c r="I8" s="132" t="s">
        <v>12</v>
      </c>
    </row>
    <row r="9" spans="1:9" ht="54" customHeight="1" x14ac:dyDescent="0.25">
      <c r="A9" s="717"/>
      <c r="B9" s="126" t="s">
        <v>22</v>
      </c>
      <c r="C9" s="133" t="s">
        <v>23</v>
      </c>
      <c r="D9" s="128" t="s">
        <v>24</v>
      </c>
      <c r="E9" s="129" t="s">
        <v>25</v>
      </c>
      <c r="F9" s="167">
        <v>0.05</v>
      </c>
      <c r="G9" s="130" t="s">
        <v>231</v>
      </c>
      <c r="H9" s="134" t="s">
        <v>124</v>
      </c>
      <c r="I9" s="132" t="s">
        <v>26</v>
      </c>
    </row>
    <row r="10" spans="1:9" ht="45" x14ac:dyDescent="0.25">
      <c r="A10" s="703" t="s">
        <v>223</v>
      </c>
      <c r="B10" s="135" t="s">
        <v>28</v>
      </c>
      <c r="C10" s="136" t="s">
        <v>29</v>
      </c>
      <c r="D10" s="137" t="s">
        <v>182</v>
      </c>
      <c r="E10" s="138" t="s">
        <v>188</v>
      </c>
      <c r="F10" s="168">
        <v>0.05</v>
      </c>
      <c r="G10" s="140">
        <v>2E-3</v>
      </c>
      <c r="H10" s="173" t="s">
        <v>204</v>
      </c>
      <c r="I10" s="142" t="s">
        <v>31</v>
      </c>
    </row>
    <row r="11" spans="1:9" ht="69" customHeight="1" x14ac:dyDescent="0.25">
      <c r="A11" s="703"/>
      <c r="B11" s="704" t="s">
        <v>32</v>
      </c>
      <c r="C11" s="141" t="s">
        <v>33</v>
      </c>
      <c r="D11" s="136" t="s">
        <v>34</v>
      </c>
      <c r="E11" s="184" t="s">
        <v>232</v>
      </c>
      <c r="F11" s="185">
        <v>0.05</v>
      </c>
      <c r="G11" s="186">
        <v>1</v>
      </c>
      <c r="H11" s="187" t="s">
        <v>233</v>
      </c>
      <c r="I11" s="142" t="s">
        <v>36</v>
      </c>
    </row>
    <row r="12" spans="1:9" ht="30" x14ac:dyDescent="0.25">
      <c r="A12" s="703"/>
      <c r="B12" s="704"/>
      <c r="C12" s="141" t="s">
        <v>37</v>
      </c>
      <c r="D12" s="705" t="s">
        <v>200</v>
      </c>
      <c r="E12" s="184" t="s">
        <v>234</v>
      </c>
      <c r="F12" s="185">
        <v>0.05</v>
      </c>
      <c r="G12" s="186">
        <v>1</v>
      </c>
      <c r="H12" s="144" t="s">
        <v>235</v>
      </c>
      <c r="I12" s="142" t="s">
        <v>38</v>
      </c>
    </row>
    <row r="13" spans="1:9" ht="60" x14ac:dyDescent="0.25">
      <c r="A13" s="703"/>
      <c r="B13" s="704"/>
      <c r="C13" s="141"/>
      <c r="D13" s="705"/>
      <c r="E13" s="188" t="s">
        <v>236</v>
      </c>
      <c r="F13" s="185"/>
      <c r="G13" s="186"/>
      <c r="H13" s="187" t="s">
        <v>237</v>
      </c>
      <c r="I13" s="142"/>
    </row>
    <row r="14" spans="1:9" ht="30" x14ac:dyDescent="0.25">
      <c r="A14" s="703"/>
      <c r="B14" s="704"/>
      <c r="C14" s="141" t="s">
        <v>37</v>
      </c>
      <c r="D14" s="705"/>
      <c r="E14" s="145" t="s">
        <v>238</v>
      </c>
      <c r="F14" s="168">
        <v>0.02</v>
      </c>
      <c r="G14" s="143" t="s">
        <v>195</v>
      </c>
      <c r="H14" s="144" t="s">
        <v>239</v>
      </c>
      <c r="I14" s="142" t="s">
        <v>38</v>
      </c>
    </row>
    <row r="15" spans="1:9" ht="60" x14ac:dyDescent="0.25">
      <c r="A15" s="703"/>
      <c r="B15" s="704"/>
      <c r="C15" s="141"/>
      <c r="D15" s="705"/>
      <c r="E15" s="187" t="s">
        <v>240</v>
      </c>
      <c r="F15" s="185">
        <v>0.05</v>
      </c>
      <c r="G15" s="186" t="s">
        <v>241</v>
      </c>
      <c r="H15" s="187" t="s">
        <v>198</v>
      </c>
      <c r="I15" s="142" t="s">
        <v>225</v>
      </c>
    </row>
    <row r="16" spans="1:9" ht="45" x14ac:dyDescent="0.25">
      <c r="A16" s="703"/>
      <c r="B16" s="704"/>
      <c r="C16" s="141"/>
      <c r="D16" s="141" t="s">
        <v>242</v>
      </c>
      <c r="E16" s="187" t="s">
        <v>243</v>
      </c>
      <c r="F16" s="185"/>
      <c r="G16" s="186" t="s">
        <v>244</v>
      </c>
      <c r="H16" s="187" t="s">
        <v>245</v>
      </c>
      <c r="I16" s="142"/>
    </row>
    <row r="17" spans="1:9" ht="30" x14ac:dyDescent="0.25">
      <c r="A17" s="703"/>
      <c r="B17" s="704"/>
      <c r="C17" s="141" t="s">
        <v>39</v>
      </c>
      <c r="D17" s="136" t="s">
        <v>40</v>
      </c>
      <c r="E17" s="138" t="s">
        <v>39</v>
      </c>
      <c r="F17" s="168">
        <v>0.02</v>
      </c>
      <c r="G17" s="143">
        <v>0.98</v>
      </c>
      <c r="H17" s="136" t="s">
        <v>127</v>
      </c>
      <c r="I17" s="142" t="s">
        <v>12</v>
      </c>
    </row>
    <row r="18" spans="1:9" ht="90" x14ac:dyDescent="0.25">
      <c r="A18" s="703"/>
      <c r="B18" s="704" t="s">
        <v>41</v>
      </c>
      <c r="C18" s="146"/>
      <c r="D18" s="706" t="s">
        <v>42</v>
      </c>
      <c r="E18" s="138" t="s">
        <v>208</v>
      </c>
      <c r="F18" s="168">
        <v>0.05</v>
      </c>
      <c r="G18" s="147" t="s">
        <v>214</v>
      </c>
      <c r="H18" s="144" t="s">
        <v>215</v>
      </c>
      <c r="I18" s="679" t="s">
        <v>12</v>
      </c>
    </row>
    <row r="19" spans="1:9" ht="60" x14ac:dyDescent="0.25">
      <c r="A19" s="703"/>
      <c r="B19" s="704"/>
      <c r="C19" s="146"/>
      <c r="D19" s="707"/>
      <c r="E19" s="138" t="s">
        <v>209</v>
      </c>
      <c r="F19" s="168">
        <v>0.02</v>
      </c>
      <c r="G19" s="139" t="s">
        <v>210</v>
      </c>
      <c r="H19" s="174" t="s">
        <v>216</v>
      </c>
      <c r="I19" s="680"/>
    </row>
    <row r="20" spans="1:9" ht="33.75" customHeight="1" x14ac:dyDescent="0.25">
      <c r="A20" s="703"/>
      <c r="B20" s="704"/>
      <c r="C20" s="146"/>
      <c r="D20" s="708"/>
      <c r="E20" s="138" t="s">
        <v>49</v>
      </c>
      <c r="F20" s="168">
        <v>0.02</v>
      </c>
      <c r="G20" s="175" t="s">
        <v>226</v>
      </c>
      <c r="H20" s="144" t="s">
        <v>227</v>
      </c>
      <c r="I20" s="681"/>
    </row>
    <row r="21" spans="1:9" ht="75" x14ac:dyDescent="0.25">
      <c r="A21" s="703"/>
      <c r="B21" s="704"/>
      <c r="C21" s="146"/>
      <c r="D21" s="706" t="s">
        <v>53</v>
      </c>
      <c r="E21" s="138" t="s">
        <v>211</v>
      </c>
      <c r="F21" s="168">
        <v>0.03</v>
      </c>
      <c r="G21" s="139" t="s">
        <v>213</v>
      </c>
      <c r="H21" s="174" t="s">
        <v>218</v>
      </c>
      <c r="I21" s="679" t="s">
        <v>12</v>
      </c>
    </row>
    <row r="22" spans="1:9" ht="75" x14ac:dyDescent="0.25">
      <c r="A22" s="703"/>
      <c r="B22" s="704"/>
      <c r="C22" s="146"/>
      <c r="D22" s="708"/>
      <c r="E22" s="138" t="s">
        <v>212</v>
      </c>
      <c r="F22" s="168">
        <v>0.02</v>
      </c>
      <c r="G22" s="139" t="s">
        <v>213</v>
      </c>
      <c r="H22" s="174" t="s">
        <v>217</v>
      </c>
      <c r="I22" s="681"/>
    </row>
    <row r="23" spans="1:9" x14ac:dyDescent="0.25">
      <c r="A23" s="682" t="s">
        <v>222</v>
      </c>
      <c r="B23" s="684" t="s">
        <v>57</v>
      </c>
      <c r="C23" s="148"/>
      <c r="D23" s="684" t="s">
        <v>57</v>
      </c>
      <c r="E23" s="149" t="s">
        <v>59</v>
      </c>
      <c r="F23" s="169">
        <v>0.05</v>
      </c>
      <c r="G23" s="150" t="s">
        <v>187</v>
      </c>
      <c r="H23" s="687" t="s">
        <v>185</v>
      </c>
      <c r="I23" s="685" t="s">
        <v>12</v>
      </c>
    </row>
    <row r="24" spans="1:9" x14ac:dyDescent="0.25">
      <c r="A24" s="682"/>
      <c r="B24" s="684"/>
      <c r="C24" s="148"/>
      <c r="D24" s="684"/>
      <c r="E24" s="149" t="s">
        <v>61</v>
      </c>
      <c r="F24" s="169">
        <v>0.08</v>
      </c>
      <c r="G24" s="150">
        <v>0.75</v>
      </c>
      <c r="H24" s="687"/>
      <c r="I24" s="685"/>
    </row>
    <row r="25" spans="1:9" ht="30" x14ac:dyDescent="0.25">
      <c r="A25" s="682"/>
      <c r="B25" s="684"/>
      <c r="C25" s="148"/>
      <c r="D25" s="684"/>
      <c r="E25" s="149" t="s">
        <v>63</v>
      </c>
      <c r="F25" s="169">
        <v>0.05</v>
      </c>
      <c r="G25" s="150" t="s">
        <v>64</v>
      </c>
      <c r="H25" s="151" t="s">
        <v>184</v>
      </c>
      <c r="I25" s="685"/>
    </row>
    <row r="26" spans="1:9" x14ac:dyDescent="0.25">
      <c r="A26" s="682"/>
      <c r="B26" s="684"/>
      <c r="C26" s="148"/>
      <c r="D26" s="684"/>
      <c r="E26" s="687" t="s">
        <v>66</v>
      </c>
      <c r="F26" s="169">
        <v>0.02</v>
      </c>
      <c r="G26" s="150" t="s">
        <v>67</v>
      </c>
      <c r="H26" s="176" t="s">
        <v>228</v>
      </c>
      <c r="I26" s="685"/>
    </row>
    <row r="27" spans="1:9" ht="45" x14ac:dyDescent="0.25">
      <c r="A27" s="682"/>
      <c r="B27" s="684"/>
      <c r="C27" s="148"/>
      <c r="D27" s="684"/>
      <c r="E27" s="687"/>
      <c r="F27" s="169">
        <v>0.02</v>
      </c>
      <c r="G27" s="150" t="s">
        <v>125</v>
      </c>
      <c r="H27" s="177" t="s">
        <v>197</v>
      </c>
      <c r="I27" s="685"/>
    </row>
    <row r="28" spans="1:9" ht="45" x14ac:dyDescent="0.25">
      <c r="A28" s="682"/>
      <c r="B28" s="684"/>
      <c r="C28" s="148"/>
      <c r="D28" s="684"/>
      <c r="E28" s="149" t="s">
        <v>69</v>
      </c>
      <c r="F28" s="169">
        <v>0.02</v>
      </c>
      <c r="G28" s="153">
        <v>1</v>
      </c>
      <c r="H28" s="178" t="s">
        <v>70</v>
      </c>
      <c r="I28" s="685"/>
    </row>
    <row r="29" spans="1:9" ht="90" x14ac:dyDescent="0.25">
      <c r="A29" s="682"/>
      <c r="B29" s="684" t="s">
        <v>71</v>
      </c>
      <c r="C29" s="148"/>
      <c r="D29" s="684" t="s">
        <v>71</v>
      </c>
      <c r="E29" s="149" t="s">
        <v>73</v>
      </c>
      <c r="F29" s="169">
        <v>0.03</v>
      </c>
      <c r="G29" s="150" t="s">
        <v>74</v>
      </c>
      <c r="H29" s="154" t="s">
        <v>205</v>
      </c>
      <c r="I29" s="685" t="s">
        <v>12</v>
      </c>
    </row>
    <row r="30" spans="1:9" ht="45" x14ac:dyDescent="0.25">
      <c r="A30" s="682"/>
      <c r="B30" s="684"/>
      <c r="C30" s="148"/>
      <c r="D30" s="684"/>
      <c r="E30" s="149" t="s">
        <v>76</v>
      </c>
      <c r="F30" s="169">
        <v>0.02</v>
      </c>
      <c r="G30" s="155" t="s">
        <v>77</v>
      </c>
      <c r="H30" s="156" t="s">
        <v>78</v>
      </c>
      <c r="I30" s="685"/>
    </row>
    <row r="31" spans="1:9" ht="45" x14ac:dyDescent="0.25">
      <c r="A31" s="682"/>
      <c r="B31" s="182" t="s">
        <v>79</v>
      </c>
      <c r="C31" s="148"/>
      <c r="D31" s="157" t="s">
        <v>80</v>
      </c>
      <c r="E31" s="184" t="s">
        <v>246</v>
      </c>
      <c r="F31" s="185">
        <v>0.02</v>
      </c>
      <c r="G31" s="189" t="s">
        <v>245</v>
      </c>
      <c r="H31" s="157" t="s">
        <v>189</v>
      </c>
      <c r="I31" s="152" t="s">
        <v>12</v>
      </c>
    </row>
    <row r="32" spans="1:9" x14ac:dyDescent="0.25">
      <c r="F32" s="170">
        <f>SUM(F5:F31)</f>
        <v>0.9600000000000003</v>
      </c>
    </row>
  </sheetData>
  <mergeCells count="24">
    <mergeCell ref="I18:I20"/>
    <mergeCell ref="D21:D22"/>
    <mergeCell ref="I21:I22"/>
    <mergeCell ref="A23:A31"/>
    <mergeCell ref="B23:B28"/>
    <mergeCell ref="D23:D28"/>
    <mergeCell ref="H23:H24"/>
    <mergeCell ref="I23:I28"/>
    <mergeCell ref="E26:E27"/>
    <mergeCell ref="B29:B30"/>
    <mergeCell ref="D29:D30"/>
    <mergeCell ref="I29:I30"/>
    <mergeCell ref="A8:A9"/>
    <mergeCell ref="A10:A22"/>
    <mergeCell ref="B11:B17"/>
    <mergeCell ref="D12:D15"/>
    <mergeCell ref="B18:B22"/>
    <mergeCell ref="D18:D20"/>
    <mergeCell ref="A1:A2"/>
    <mergeCell ref="B1:H2"/>
    <mergeCell ref="I1:I2"/>
    <mergeCell ref="A5:A7"/>
    <mergeCell ref="B6:B7"/>
    <mergeCell ref="D6:D7"/>
  </mergeCells>
  <pageMargins left="0.7" right="0.7" top="0.75" bottom="0.75" header="0.3" footer="0.3"/>
  <pageSetup paperSize="9" orientation="portrait" verticalDpi="0"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workbookViewId="0">
      <selection activeCell="B1" sqref="B1:H2"/>
    </sheetView>
  </sheetViews>
  <sheetFormatPr defaultRowHeight="15" x14ac:dyDescent="0.25"/>
  <cols>
    <col min="1" max="1" width="25" customWidth="1"/>
    <col min="2" max="2" width="96.28515625" customWidth="1"/>
    <col min="3" max="3" width="18.7109375" customWidth="1"/>
    <col min="4" max="4" width="11.42578125" customWidth="1"/>
  </cols>
  <sheetData>
    <row r="1" spans="1:4" x14ac:dyDescent="0.25">
      <c r="A1" s="190" t="s">
        <v>247</v>
      </c>
      <c r="B1" s="190" t="s">
        <v>248</v>
      </c>
      <c r="C1" s="190" t="s">
        <v>249</v>
      </c>
      <c r="D1" s="190" t="s">
        <v>250</v>
      </c>
    </row>
    <row r="2" spans="1:4" x14ac:dyDescent="0.25">
      <c r="A2" s="718" t="s">
        <v>251</v>
      </c>
      <c r="B2" t="s">
        <v>252</v>
      </c>
      <c r="C2" s="192">
        <v>45303</v>
      </c>
      <c r="D2" s="191" t="s">
        <v>253</v>
      </c>
    </row>
    <row r="3" spans="1:4" x14ac:dyDescent="0.25">
      <c r="A3" s="718"/>
      <c r="B3" t="s">
        <v>254</v>
      </c>
      <c r="C3" s="192">
        <v>45303</v>
      </c>
      <c r="D3" s="191" t="s">
        <v>253</v>
      </c>
    </row>
    <row r="4" spans="1:4" x14ac:dyDescent="0.25">
      <c r="A4" s="718"/>
      <c r="B4" t="s">
        <v>255</v>
      </c>
      <c r="C4" s="192">
        <v>45303</v>
      </c>
      <c r="D4" s="191" t="s">
        <v>253</v>
      </c>
    </row>
    <row r="5" spans="1:4" x14ac:dyDescent="0.25">
      <c r="A5" s="718"/>
      <c r="B5" t="s">
        <v>256</v>
      </c>
      <c r="C5" s="192">
        <v>45303</v>
      </c>
      <c r="D5" s="191" t="s">
        <v>253</v>
      </c>
    </row>
    <row r="6" spans="1:4" x14ac:dyDescent="0.25">
      <c r="A6" s="718"/>
      <c r="B6" t="s">
        <v>257</v>
      </c>
      <c r="C6" s="192">
        <v>45303</v>
      </c>
      <c r="D6" s="191" t="s">
        <v>253</v>
      </c>
    </row>
    <row r="7" spans="1:4" x14ac:dyDescent="0.25">
      <c r="A7" s="718"/>
      <c r="B7" t="s">
        <v>258</v>
      </c>
      <c r="C7" s="192">
        <v>45303</v>
      </c>
      <c r="D7" s="191" t="s">
        <v>253</v>
      </c>
    </row>
    <row r="8" spans="1:4" x14ac:dyDescent="0.25">
      <c r="A8" s="718"/>
      <c r="B8" t="s">
        <v>259</v>
      </c>
      <c r="C8" s="192">
        <v>45303</v>
      </c>
      <c r="D8" s="191" t="s">
        <v>253</v>
      </c>
    </row>
    <row r="9" spans="1:4" x14ac:dyDescent="0.25">
      <c r="A9" s="718"/>
      <c r="B9" s="193" t="s">
        <v>260</v>
      </c>
      <c r="C9" s="192">
        <v>45303</v>
      </c>
      <c r="D9" s="191" t="s">
        <v>253</v>
      </c>
    </row>
    <row r="10" spans="1:4" x14ac:dyDescent="0.25">
      <c r="A10" s="718"/>
      <c r="B10" s="193" t="s">
        <v>261</v>
      </c>
      <c r="C10" s="192">
        <v>45303</v>
      </c>
      <c r="D10" s="191" t="s">
        <v>253</v>
      </c>
    </row>
  </sheetData>
  <mergeCells count="1">
    <mergeCell ref="A2:A10"/>
  </mergeCells>
  <dataValidations count="1">
    <dataValidation type="list" allowBlank="1" showInputMessage="1" showErrorMessage="1" sqref="D2:D10">
      <formula1>#REF!</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30"/>
  <sheetViews>
    <sheetView tabSelected="1" zoomScale="60" zoomScaleNormal="60" workbookViewId="0">
      <pane xSplit="10" ySplit="4" topLeftCell="K8" activePane="bottomRight" state="frozen"/>
      <selection pane="topRight" activeCell="K1" sqref="K1"/>
      <selection pane="bottomLeft" activeCell="A5" sqref="A5"/>
      <selection pane="bottomRight" activeCell="U11" sqref="U11"/>
    </sheetView>
  </sheetViews>
  <sheetFormatPr defaultRowHeight="15" x14ac:dyDescent="0.25"/>
  <cols>
    <col min="1" max="1" width="5.140625" customWidth="1"/>
    <col min="2" max="2" width="15.42578125" customWidth="1"/>
    <col min="3" max="3" width="14.28515625" style="8" customWidth="1"/>
    <col min="4" max="4" width="20.85546875" style="8" hidden="1" customWidth="1"/>
    <col min="5" max="5" width="43.85546875" style="8" hidden="1" customWidth="1"/>
    <col min="6" max="6" width="41.28515625" customWidth="1"/>
    <col min="7" max="7" width="10.7109375" hidden="1" customWidth="1"/>
    <col min="8" max="8" width="17.42578125" bestFit="1" customWidth="1"/>
    <col min="9" max="9" width="80.28515625" hidden="1" customWidth="1"/>
    <col min="10" max="10" width="19.5703125" hidden="1" customWidth="1"/>
    <col min="11" max="11" width="5.5703125" customWidth="1"/>
    <col min="12" max="12" width="18.85546875" style="214" hidden="1" customWidth="1"/>
    <col min="13" max="13" width="15.42578125" style="191" hidden="1" customWidth="1"/>
    <col min="14" max="14" width="52.85546875" style="213" hidden="1" customWidth="1"/>
    <col min="15" max="15" width="9.140625" hidden="1" customWidth="1"/>
    <col min="16" max="16" width="18.85546875" style="329" customWidth="1"/>
    <col min="17" max="17" width="15.42578125" style="326" bestFit="1" customWidth="1"/>
    <col min="18" max="18" width="52.85546875" style="213" customWidth="1"/>
  </cols>
  <sheetData>
    <row r="1" spans="2:18" ht="25.5" customHeight="1" thickTop="1" x14ac:dyDescent="0.25">
      <c r="B1" s="688" t="s">
        <v>0</v>
      </c>
      <c r="C1" s="690" t="s">
        <v>123</v>
      </c>
      <c r="D1" s="691"/>
      <c r="E1" s="691"/>
      <c r="F1" s="691"/>
      <c r="G1" s="691"/>
      <c r="H1" s="691"/>
      <c r="I1" s="691"/>
      <c r="J1" s="641"/>
    </row>
    <row r="2" spans="2:18" ht="25.5" customHeight="1" thickBot="1" x14ac:dyDescent="0.3">
      <c r="B2" s="689"/>
      <c r="C2" s="692"/>
      <c r="D2" s="693"/>
      <c r="E2" s="693"/>
      <c r="F2" s="693"/>
      <c r="G2" s="693"/>
      <c r="H2" s="693"/>
      <c r="I2" s="693"/>
      <c r="J2" s="642"/>
    </row>
    <row r="3" spans="2:18" ht="16.5" thickTop="1" thickBot="1" x14ac:dyDescent="0.3">
      <c r="B3" s="1"/>
      <c r="C3" s="2"/>
      <c r="D3" s="2"/>
      <c r="E3" s="2"/>
      <c r="F3" s="1"/>
      <c r="G3" s="1"/>
      <c r="H3" s="1"/>
      <c r="I3" s="2"/>
      <c r="J3" s="1"/>
      <c r="L3" s="719" t="s">
        <v>275</v>
      </c>
      <c r="M3" s="719"/>
      <c r="N3" s="719"/>
      <c r="P3" s="719" t="s">
        <v>736</v>
      </c>
      <c r="Q3" s="719"/>
      <c r="R3" s="719"/>
    </row>
    <row r="4" spans="2:18" s="191" customFormat="1" ht="15.75" customHeight="1" thickTop="1" thickBot="1" x14ac:dyDescent="0.3">
      <c r="B4" s="204" t="s">
        <v>1</v>
      </c>
      <c r="C4" s="112"/>
      <c r="D4" s="112"/>
      <c r="E4" s="112" t="s">
        <v>2</v>
      </c>
      <c r="F4" s="113" t="s">
        <v>3</v>
      </c>
      <c r="G4" s="113" t="s">
        <v>183</v>
      </c>
      <c r="H4" s="112" t="s">
        <v>4</v>
      </c>
      <c r="I4" s="112" t="s">
        <v>5</v>
      </c>
      <c r="J4" s="114" t="s">
        <v>6</v>
      </c>
      <c r="L4" s="219" t="s">
        <v>272</v>
      </c>
      <c r="M4" s="216" t="s">
        <v>273</v>
      </c>
      <c r="N4" s="219" t="s">
        <v>274</v>
      </c>
      <c r="P4" s="328" t="s">
        <v>272</v>
      </c>
      <c r="Q4" s="327" t="s">
        <v>273</v>
      </c>
      <c r="R4" s="328" t="s">
        <v>274</v>
      </c>
    </row>
    <row r="5" spans="2:18" ht="60.75" thickTop="1" x14ac:dyDescent="0.25">
      <c r="B5" s="709" t="s">
        <v>220</v>
      </c>
      <c r="C5" s="341" t="s">
        <v>8</v>
      </c>
      <c r="D5" s="180" t="s">
        <v>9</v>
      </c>
      <c r="E5" s="181" t="s">
        <v>10</v>
      </c>
      <c r="F5" s="115" t="s">
        <v>11</v>
      </c>
      <c r="G5" s="109">
        <v>0.08</v>
      </c>
      <c r="H5" s="116" t="s">
        <v>193</v>
      </c>
      <c r="I5" s="117" t="s">
        <v>201</v>
      </c>
      <c r="J5" s="118" t="s">
        <v>12</v>
      </c>
      <c r="L5" s="319">
        <v>2.5999999999999999E-3</v>
      </c>
      <c r="M5" s="224" t="s">
        <v>383</v>
      </c>
      <c r="N5" s="225" t="s">
        <v>729</v>
      </c>
      <c r="P5" s="579">
        <v>1.37E-2</v>
      </c>
      <c r="Q5" s="507" t="s">
        <v>383</v>
      </c>
      <c r="R5" s="580" t="s">
        <v>1572</v>
      </c>
    </row>
    <row r="6" spans="2:18" ht="60" x14ac:dyDescent="0.25">
      <c r="B6" s="710"/>
      <c r="C6" s="712" t="s">
        <v>14</v>
      </c>
      <c r="D6" s="124"/>
      <c r="E6" s="701" t="s">
        <v>10</v>
      </c>
      <c r="F6" s="194" t="s">
        <v>262</v>
      </c>
      <c r="G6" s="165">
        <v>0.03</v>
      </c>
      <c r="H6" s="121" t="s">
        <v>194</v>
      </c>
      <c r="I6" s="122" t="s">
        <v>202</v>
      </c>
      <c r="J6" s="123" t="s">
        <v>12</v>
      </c>
      <c r="L6" s="300">
        <v>0.21</v>
      </c>
      <c r="M6" s="301" t="s">
        <v>383</v>
      </c>
      <c r="N6" s="299" t="s">
        <v>703</v>
      </c>
      <c r="P6" s="300">
        <v>0.46</v>
      </c>
      <c r="Q6" s="507" t="s">
        <v>383</v>
      </c>
      <c r="R6" s="323" t="s">
        <v>1563</v>
      </c>
    </row>
    <row r="7" spans="2:18" ht="60" x14ac:dyDescent="0.25">
      <c r="B7" s="711"/>
      <c r="C7" s="713"/>
      <c r="D7" s="124"/>
      <c r="E7" s="701"/>
      <c r="F7" s="194" t="s">
        <v>263</v>
      </c>
      <c r="G7" s="165">
        <v>0.08</v>
      </c>
      <c r="H7" s="121" t="s">
        <v>194</v>
      </c>
      <c r="I7" s="122" t="s">
        <v>203</v>
      </c>
      <c r="J7" s="123" t="s">
        <v>12</v>
      </c>
      <c r="L7" s="300">
        <v>0.56000000000000005</v>
      </c>
      <c r="M7" s="301" t="s">
        <v>383</v>
      </c>
      <c r="N7" s="299" t="s">
        <v>704</v>
      </c>
      <c r="P7" s="300">
        <v>0.37</v>
      </c>
      <c r="Q7" s="507" t="s">
        <v>383</v>
      </c>
      <c r="R7" s="323" t="s">
        <v>1564</v>
      </c>
    </row>
    <row r="8" spans="2:18" ht="60" x14ac:dyDescent="0.25">
      <c r="B8" s="720" t="s">
        <v>221</v>
      </c>
      <c r="C8" s="126" t="s">
        <v>17</v>
      </c>
      <c r="D8" s="127" t="s">
        <v>18</v>
      </c>
      <c r="E8" s="128" t="s">
        <v>19</v>
      </c>
      <c r="F8" s="129" t="s">
        <v>20</v>
      </c>
      <c r="G8" s="167">
        <v>0.03</v>
      </c>
      <c r="H8" s="130" t="s">
        <v>21</v>
      </c>
      <c r="I8" s="131" t="s">
        <v>119</v>
      </c>
      <c r="J8" s="132" t="s">
        <v>12</v>
      </c>
      <c r="L8" s="219" t="s">
        <v>382</v>
      </c>
      <c r="M8" s="216" t="s">
        <v>383</v>
      </c>
      <c r="N8" s="220" t="s">
        <v>694</v>
      </c>
      <c r="P8" s="328" t="s">
        <v>382</v>
      </c>
      <c r="Q8" s="327" t="s">
        <v>383</v>
      </c>
      <c r="R8" s="220" t="s">
        <v>759</v>
      </c>
    </row>
    <row r="9" spans="2:18" ht="83.25" customHeight="1" x14ac:dyDescent="0.25">
      <c r="B9" s="721"/>
      <c r="C9" s="126" t="s">
        <v>22</v>
      </c>
      <c r="D9" s="133" t="s">
        <v>23</v>
      </c>
      <c r="E9" s="128" t="s">
        <v>24</v>
      </c>
      <c r="F9" s="129" t="s">
        <v>25</v>
      </c>
      <c r="G9" s="167">
        <v>0.05</v>
      </c>
      <c r="H9" s="130" t="s">
        <v>231</v>
      </c>
      <c r="I9" s="134" t="s">
        <v>124</v>
      </c>
      <c r="J9" s="132" t="s">
        <v>26</v>
      </c>
      <c r="L9" s="219" t="s">
        <v>692</v>
      </c>
      <c r="M9" s="216" t="s">
        <v>383</v>
      </c>
      <c r="N9" s="220" t="s">
        <v>693</v>
      </c>
      <c r="P9" s="592" t="s">
        <v>566</v>
      </c>
      <c r="Q9" s="330" t="s">
        <v>383</v>
      </c>
      <c r="R9" s="591" t="s">
        <v>1596</v>
      </c>
    </row>
    <row r="10" spans="2:18" ht="60" x14ac:dyDescent="0.25">
      <c r="B10" s="722" t="s">
        <v>223</v>
      </c>
      <c r="C10" s="135" t="s">
        <v>28</v>
      </c>
      <c r="D10" s="136" t="s">
        <v>29</v>
      </c>
      <c r="E10" s="137" t="s">
        <v>182</v>
      </c>
      <c r="F10" s="229" t="s">
        <v>188</v>
      </c>
      <c r="G10" s="168">
        <v>0.05</v>
      </c>
      <c r="H10" s="140">
        <v>2E-3</v>
      </c>
      <c r="I10" s="173" t="s">
        <v>204</v>
      </c>
      <c r="J10" s="142" t="s">
        <v>31</v>
      </c>
      <c r="L10" s="302">
        <v>4.7999999999999996E-3</v>
      </c>
      <c r="M10" s="216" t="s">
        <v>553</v>
      </c>
      <c r="N10" s="299" t="s">
        <v>715</v>
      </c>
      <c r="P10" s="360">
        <v>2.7000000000000001E-3</v>
      </c>
      <c r="Q10" s="330" t="s">
        <v>553</v>
      </c>
      <c r="R10" s="323" t="s">
        <v>976</v>
      </c>
    </row>
    <row r="11" spans="2:18" ht="90" x14ac:dyDescent="0.25">
      <c r="B11" s="722"/>
      <c r="C11" s="704" t="s">
        <v>32</v>
      </c>
      <c r="D11" s="141" t="s">
        <v>33</v>
      </c>
      <c r="E11" s="136" t="s">
        <v>34</v>
      </c>
      <c r="F11" s="195" t="s">
        <v>35</v>
      </c>
      <c r="G11" s="196">
        <v>0.05</v>
      </c>
      <c r="H11" s="197">
        <v>1</v>
      </c>
      <c r="I11" s="198" t="s">
        <v>206</v>
      </c>
      <c r="J11" s="142" t="s">
        <v>36</v>
      </c>
      <c r="L11" s="249">
        <v>0.49</v>
      </c>
      <c r="M11" s="330" t="s">
        <v>330</v>
      </c>
      <c r="N11" s="299" t="s">
        <v>735</v>
      </c>
      <c r="P11" s="584">
        <v>0.51</v>
      </c>
      <c r="Q11" s="340" t="s">
        <v>330</v>
      </c>
      <c r="R11" s="323" t="s">
        <v>1597</v>
      </c>
    </row>
    <row r="12" spans="2:18" ht="60" x14ac:dyDescent="0.25">
      <c r="B12" s="722"/>
      <c r="C12" s="704"/>
      <c r="D12" s="141" t="s">
        <v>37</v>
      </c>
      <c r="E12" s="705" t="s">
        <v>200</v>
      </c>
      <c r="F12" s="195" t="s">
        <v>264</v>
      </c>
      <c r="G12" s="196">
        <v>0.05</v>
      </c>
      <c r="H12" s="197">
        <v>1</v>
      </c>
      <c r="I12" s="144" t="s">
        <v>235</v>
      </c>
      <c r="J12" s="142" t="s">
        <v>38</v>
      </c>
      <c r="L12" s="779" t="s">
        <v>330</v>
      </c>
      <c r="M12" s="340" t="s">
        <v>330</v>
      </c>
      <c r="N12" s="299" t="s">
        <v>1631</v>
      </c>
      <c r="P12" s="779" t="s">
        <v>330</v>
      </c>
      <c r="Q12" s="340" t="s">
        <v>330</v>
      </c>
      <c r="R12" s="323" t="s">
        <v>1630</v>
      </c>
    </row>
    <row r="13" spans="2:18" ht="60" x14ac:dyDescent="0.25">
      <c r="B13" s="722"/>
      <c r="C13" s="704"/>
      <c r="D13" s="141"/>
      <c r="E13" s="705"/>
      <c r="F13" s="199" t="s">
        <v>265</v>
      </c>
      <c r="G13" s="196">
        <v>0.03</v>
      </c>
      <c r="H13" s="197" t="s">
        <v>270</v>
      </c>
      <c r="I13" s="198" t="s">
        <v>266</v>
      </c>
      <c r="J13" s="142"/>
      <c r="L13" s="248">
        <v>45322</v>
      </c>
      <c r="M13" s="216" t="s">
        <v>383</v>
      </c>
      <c r="N13" s="220" t="s">
        <v>702</v>
      </c>
      <c r="P13" s="248">
        <v>45322</v>
      </c>
      <c r="Q13" s="327" t="s">
        <v>383</v>
      </c>
      <c r="R13" s="220" t="s">
        <v>760</v>
      </c>
    </row>
    <row r="14" spans="2:18" ht="60" x14ac:dyDescent="0.25">
      <c r="B14" s="722"/>
      <c r="C14" s="704"/>
      <c r="D14" s="141"/>
      <c r="E14" s="705"/>
      <c r="F14" s="144" t="s">
        <v>190</v>
      </c>
      <c r="G14" s="196">
        <v>0.05</v>
      </c>
      <c r="H14" s="143" t="s">
        <v>191</v>
      </c>
      <c r="I14" s="198" t="s">
        <v>198</v>
      </c>
      <c r="J14" s="142" t="s">
        <v>225</v>
      </c>
      <c r="L14" s="302">
        <v>2.8E-3</v>
      </c>
      <c r="M14" s="216" t="s">
        <v>383</v>
      </c>
      <c r="N14" s="299" t="s">
        <v>757</v>
      </c>
      <c r="P14" s="360">
        <v>3.0000000000000001E-3</v>
      </c>
      <c r="Q14" s="340" t="s">
        <v>383</v>
      </c>
      <c r="R14" s="323" t="s">
        <v>1566</v>
      </c>
    </row>
    <row r="15" spans="2:18" ht="105" x14ac:dyDescent="0.25">
      <c r="B15" s="722"/>
      <c r="C15" s="704"/>
      <c r="D15" s="141"/>
      <c r="E15" s="141" t="s">
        <v>242</v>
      </c>
      <c r="F15" s="144" t="s">
        <v>268</v>
      </c>
      <c r="G15" s="168">
        <v>0.03</v>
      </c>
      <c r="H15" s="200" t="s">
        <v>267</v>
      </c>
      <c r="I15" s="144" t="s">
        <v>271</v>
      </c>
      <c r="J15" s="142"/>
      <c r="L15" s="324" t="s">
        <v>330</v>
      </c>
      <c r="M15" s="325" t="s">
        <v>330</v>
      </c>
      <c r="N15" s="323" t="s">
        <v>734</v>
      </c>
      <c r="P15" s="324" t="s">
        <v>330</v>
      </c>
      <c r="Q15" s="339" t="s">
        <v>330</v>
      </c>
      <c r="R15" s="323" t="s">
        <v>1567</v>
      </c>
    </row>
    <row r="16" spans="2:18" ht="66" customHeight="1" x14ac:dyDescent="0.25">
      <c r="B16" s="722"/>
      <c r="C16" s="704"/>
      <c r="D16" s="141" t="s">
        <v>39</v>
      </c>
      <c r="E16" s="136" t="s">
        <v>40</v>
      </c>
      <c r="F16" s="138" t="s">
        <v>39</v>
      </c>
      <c r="G16" s="168">
        <v>0.02</v>
      </c>
      <c r="H16" s="143">
        <v>0.98</v>
      </c>
      <c r="I16" s="136" t="s">
        <v>127</v>
      </c>
      <c r="J16" s="142" t="s">
        <v>12</v>
      </c>
      <c r="L16" s="249">
        <v>0.99</v>
      </c>
      <c r="M16" s="216" t="s">
        <v>383</v>
      </c>
      <c r="N16" s="299" t="s">
        <v>705</v>
      </c>
      <c r="P16" s="360">
        <v>0.97060000000000002</v>
      </c>
      <c r="Q16" s="325" t="s">
        <v>553</v>
      </c>
      <c r="R16" s="323" t="s">
        <v>1565</v>
      </c>
    </row>
    <row r="17" spans="2:18" ht="152.25" customHeight="1" x14ac:dyDescent="0.25">
      <c r="B17" s="722"/>
      <c r="C17" s="704" t="s">
        <v>41</v>
      </c>
      <c r="D17" s="146"/>
      <c r="E17" s="706" t="s">
        <v>42</v>
      </c>
      <c r="F17" s="229" t="s">
        <v>748</v>
      </c>
      <c r="G17" s="168">
        <v>7.0000000000000007E-2</v>
      </c>
      <c r="H17" s="139" t="s">
        <v>210</v>
      </c>
      <c r="I17" s="144" t="s">
        <v>749</v>
      </c>
      <c r="J17" s="679" t="s">
        <v>12</v>
      </c>
      <c r="L17" s="219" t="s">
        <v>696</v>
      </c>
      <c r="M17" s="216" t="s">
        <v>383</v>
      </c>
      <c r="N17" s="220" t="s">
        <v>750</v>
      </c>
      <c r="P17" s="324" t="s">
        <v>330</v>
      </c>
      <c r="Q17" s="327" t="s">
        <v>383</v>
      </c>
      <c r="R17" s="220" t="s">
        <v>1589</v>
      </c>
    </row>
    <row r="18" spans="2:18" ht="51" customHeight="1" x14ac:dyDescent="0.25">
      <c r="B18" s="722"/>
      <c r="C18" s="704"/>
      <c r="D18" s="146"/>
      <c r="E18" s="708"/>
      <c r="F18" s="138" t="s">
        <v>49</v>
      </c>
      <c r="G18" s="168">
        <v>0.02</v>
      </c>
      <c r="H18" s="175" t="s">
        <v>451</v>
      </c>
      <c r="I18" s="144" t="s">
        <v>227</v>
      </c>
      <c r="J18" s="681"/>
      <c r="L18" s="219" t="s">
        <v>451</v>
      </c>
      <c r="M18" s="216" t="s">
        <v>383</v>
      </c>
      <c r="N18" s="220" t="s">
        <v>679</v>
      </c>
      <c r="P18" s="328" t="s">
        <v>451</v>
      </c>
      <c r="Q18" s="327" t="s">
        <v>383</v>
      </c>
      <c r="R18" s="220" t="s">
        <v>761</v>
      </c>
    </row>
    <row r="19" spans="2:18" ht="75" x14ac:dyDescent="0.25">
      <c r="B19" s="722"/>
      <c r="C19" s="704"/>
      <c r="D19" s="146"/>
      <c r="E19" s="706" t="s">
        <v>53</v>
      </c>
      <c r="F19" s="138" t="s">
        <v>211</v>
      </c>
      <c r="G19" s="168">
        <v>0.03</v>
      </c>
      <c r="H19" s="139" t="s">
        <v>213</v>
      </c>
      <c r="I19" s="174" t="s">
        <v>218</v>
      </c>
      <c r="J19" s="679" t="s">
        <v>12</v>
      </c>
      <c r="L19" s="219" t="s">
        <v>460</v>
      </c>
      <c r="M19" s="216" t="s">
        <v>383</v>
      </c>
      <c r="N19" s="220" t="s">
        <v>678</v>
      </c>
      <c r="P19" s="328" t="s">
        <v>460</v>
      </c>
      <c r="Q19" s="327" t="s">
        <v>383</v>
      </c>
      <c r="R19" s="220" t="s">
        <v>762</v>
      </c>
    </row>
    <row r="20" spans="2:18" ht="75" x14ac:dyDescent="0.25">
      <c r="B20" s="722"/>
      <c r="C20" s="704"/>
      <c r="D20" s="146"/>
      <c r="E20" s="708"/>
      <c r="F20" s="138" t="s">
        <v>212</v>
      </c>
      <c r="G20" s="168">
        <v>0.02</v>
      </c>
      <c r="H20" s="139" t="s">
        <v>213</v>
      </c>
      <c r="I20" s="174" t="s">
        <v>217</v>
      </c>
      <c r="J20" s="681"/>
      <c r="L20" s="219" t="s">
        <v>460</v>
      </c>
      <c r="M20" s="216" t="s">
        <v>383</v>
      </c>
      <c r="N20" s="220" t="s">
        <v>677</v>
      </c>
      <c r="P20" s="328" t="s">
        <v>460</v>
      </c>
      <c r="Q20" s="327" t="s">
        <v>383</v>
      </c>
      <c r="R20" s="220" t="s">
        <v>763</v>
      </c>
    </row>
    <row r="21" spans="2:18" ht="45" x14ac:dyDescent="0.25">
      <c r="B21" s="723" t="s">
        <v>222</v>
      </c>
      <c r="C21" s="684" t="s">
        <v>57</v>
      </c>
      <c r="D21" s="148"/>
      <c r="E21" s="684" t="s">
        <v>57</v>
      </c>
      <c r="F21" s="149" t="s">
        <v>59</v>
      </c>
      <c r="G21" s="169">
        <v>0.05</v>
      </c>
      <c r="H21" s="150" t="s">
        <v>187</v>
      </c>
      <c r="I21" s="687" t="s">
        <v>185</v>
      </c>
      <c r="J21" s="685" t="s">
        <v>12</v>
      </c>
      <c r="L21" s="247" t="s">
        <v>330</v>
      </c>
      <c r="M21" s="224" t="s">
        <v>330</v>
      </c>
      <c r="N21" s="220" t="s">
        <v>676</v>
      </c>
      <c r="P21" s="247" t="s">
        <v>330</v>
      </c>
      <c r="Q21" s="224" t="s">
        <v>330</v>
      </c>
      <c r="R21" s="220" t="s">
        <v>764</v>
      </c>
    </row>
    <row r="22" spans="2:18" ht="54.75" customHeight="1" x14ac:dyDescent="0.25">
      <c r="B22" s="723"/>
      <c r="C22" s="684"/>
      <c r="D22" s="148"/>
      <c r="E22" s="684"/>
      <c r="F22" s="149" t="s">
        <v>61</v>
      </c>
      <c r="G22" s="169">
        <v>0.08</v>
      </c>
      <c r="H22" s="150">
        <v>0.75</v>
      </c>
      <c r="I22" s="687"/>
      <c r="J22" s="685"/>
      <c r="L22" s="249">
        <v>0</v>
      </c>
      <c r="M22" s="216" t="s">
        <v>553</v>
      </c>
      <c r="N22" s="220" t="s">
        <v>675</v>
      </c>
      <c r="P22" s="249">
        <v>0.35</v>
      </c>
      <c r="Q22" s="327" t="s">
        <v>553</v>
      </c>
      <c r="R22" s="220" t="s">
        <v>765</v>
      </c>
    </row>
    <row r="23" spans="2:18" ht="45" x14ac:dyDescent="0.25">
      <c r="B23" s="723"/>
      <c r="C23" s="684"/>
      <c r="D23" s="148"/>
      <c r="E23" s="684"/>
      <c r="F23" s="149" t="s">
        <v>63</v>
      </c>
      <c r="G23" s="169">
        <v>0.05</v>
      </c>
      <c r="H23" s="150" t="s">
        <v>64</v>
      </c>
      <c r="I23" s="151" t="s">
        <v>184</v>
      </c>
      <c r="J23" s="685"/>
      <c r="L23" s="219" t="s">
        <v>64</v>
      </c>
      <c r="M23" s="216" t="s">
        <v>383</v>
      </c>
      <c r="N23" s="220" t="s">
        <v>674</v>
      </c>
      <c r="P23" s="328" t="s">
        <v>64</v>
      </c>
      <c r="Q23" s="327" t="s">
        <v>383</v>
      </c>
      <c r="R23" s="220" t="s">
        <v>766</v>
      </c>
    </row>
    <row r="24" spans="2:18" ht="45" x14ac:dyDescent="0.25">
      <c r="B24" s="723"/>
      <c r="C24" s="684"/>
      <c r="D24" s="148"/>
      <c r="E24" s="684"/>
      <c r="F24" s="687" t="s">
        <v>66</v>
      </c>
      <c r="G24" s="169">
        <v>0.02</v>
      </c>
      <c r="H24" s="150" t="s">
        <v>67</v>
      </c>
      <c r="I24" s="176" t="s">
        <v>228</v>
      </c>
      <c r="J24" s="685"/>
      <c r="L24" s="249">
        <v>1</v>
      </c>
      <c r="M24" s="316" t="s">
        <v>383</v>
      </c>
      <c r="N24" s="299" t="s">
        <v>731</v>
      </c>
      <c r="P24" s="249">
        <v>1</v>
      </c>
      <c r="Q24" s="316" t="s">
        <v>383</v>
      </c>
      <c r="R24" s="299" t="s">
        <v>767</v>
      </c>
    </row>
    <row r="25" spans="2:18" ht="45" x14ac:dyDescent="0.25">
      <c r="B25" s="723"/>
      <c r="C25" s="684"/>
      <c r="D25" s="148"/>
      <c r="E25" s="684"/>
      <c r="F25" s="687"/>
      <c r="G25" s="169">
        <v>0.02</v>
      </c>
      <c r="H25" s="150" t="s">
        <v>125</v>
      </c>
      <c r="I25" s="177" t="s">
        <v>197</v>
      </c>
      <c r="J25" s="685"/>
      <c r="L25" s="249">
        <v>1</v>
      </c>
      <c r="M25" s="216" t="s">
        <v>383</v>
      </c>
      <c r="N25" s="220" t="s">
        <v>700</v>
      </c>
      <c r="P25" s="249">
        <v>0.35</v>
      </c>
      <c r="Q25" s="327" t="s">
        <v>553</v>
      </c>
      <c r="R25" s="220" t="s">
        <v>768</v>
      </c>
    </row>
    <row r="26" spans="2:18" ht="120" x14ac:dyDescent="0.25">
      <c r="B26" s="723"/>
      <c r="C26" s="684"/>
      <c r="D26" s="148"/>
      <c r="E26" s="684"/>
      <c r="F26" s="149" t="s">
        <v>69</v>
      </c>
      <c r="G26" s="169">
        <v>0.02</v>
      </c>
      <c r="H26" s="153">
        <v>1</v>
      </c>
      <c r="I26" s="178" t="s">
        <v>70</v>
      </c>
      <c r="J26" s="685"/>
      <c r="L26" s="249">
        <v>1</v>
      </c>
      <c r="M26" s="316" t="s">
        <v>383</v>
      </c>
      <c r="N26" s="299" t="s">
        <v>732</v>
      </c>
      <c r="P26" s="584">
        <v>1</v>
      </c>
      <c r="Q26" s="224" t="s">
        <v>383</v>
      </c>
      <c r="R26" s="323" t="s">
        <v>1587</v>
      </c>
    </row>
    <row r="27" spans="2:18" ht="98.25" customHeight="1" x14ac:dyDescent="0.25">
      <c r="B27" s="723"/>
      <c r="C27" s="684" t="s">
        <v>71</v>
      </c>
      <c r="D27" s="148"/>
      <c r="E27" s="684" t="s">
        <v>71</v>
      </c>
      <c r="F27" s="149" t="s">
        <v>73</v>
      </c>
      <c r="G27" s="169">
        <v>0.03</v>
      </c>
      <c r="H27" s="150" t="s">
        <v>74</v>
      </c>
      <c r="I27" s="202" t="s">
        <v>205</v>
      </c>
      <c r="J27" s="685" t="s">
        <v>12</v>
      </c>
      <c r="L27" s="219" t="s">
        <v>74</v>
      </c>
      <c r="M27" s="216" t="s">
        <v>383</v>
      </c>
      <c r="N27" s="220" t="s">
        <v>673</v>
      </c>
      <c r="P27" s="247" t="s">
        <v>330</v>
      </c>
      <c r="Q27" s="224" t="s">
        <v>330</v>
      </c>
      <c r="R27" s="220" t="s">
        <v>1591</v>
      </c>
    </row>
    <row r="28" spans="2:18" ht="60" x14ac:dyDescent="0.25">
      <c r="B28" s="723"/>
      <c r="C28" s="684"/>
      <c r="D28" s="148"/>
      <c r="E28" s="684"/>
      <c r="F28" s="149" t="s">
        <v>76</v>
      </c>
      <c r="G28" s="169">
        <v>0.02</v>
      </c>
      <c r="H28" s="155" t="s">
        <v>77</v>
      </c>
      <c r="I28" s="156" t="s">
        <v>78</v>
      </c>
      <c r="J28" s="685"/>
      <c r="L28" s="219" t="s">
        <v>569</v>
      </c>
      <c r="M28" s="216" t="s">
        <v>383</v>
      </c>
      <c r="N28" s="220" t="s">
        <v>672</v>
      </c>
      <c r="P28" s="328" t="s">
        <v>569</v>
      </c>
      <c r="Q28" s="327" t="s">
        <v>383</v>
      </c>
      <c r="R28" s="220" t="s">
        <v>769</v>
      </c>
    </row>
    <row r="29" spans="2:18" ht="91.15" customHeight="1" x14ac:dyDescent="0.25">
      <c r="B29" s="723"/>
      <c r="C29" s="182" t="s">
        <v>79</v>
      </c>
      <c r="D29" s="148"/>
      <c r="E29" s="157" t="s">
        <v>80</v>
      </c>
      <c r="F29" s="201" t="s">
        <v>269</v>
      </c>
      <c r="G29" s="171">
        <v>0.02</v>
      </c>
      <c r="H29" s="159" t="s">
        <v>143</v>
      </c>
      <c r="I29" s="157" t="s">
        <v>189</v>
      </c>
      <c r="J29" s="152" t="s">
        <v>12</v>
      </c>
      <c r="L29" s="219" t="s">
        <v>570</v>
      </c>
      <c r="M29" s="224" t="s">
        <v>330</v>
      </c>
      <c r="N29" s="225" t="s">
        <v>701</v>
      </c>
      <c r="P29" s="328" t="s">
        <v>570</v>
      </c>
      <c r="Q29" s="224" t="s">
        <v>330</v>
      </c>
      <c r="R29" s="225" t="s">
        <v>770</v>
      </c>
    </row>
    <row r="30" spans="2:18" x14ac:dyDescent="0.25">
      <c r="G30" s="170">
        <f>SUM(G5:G29)</f>
        <v>1</v>
      </c>
    </row>
  </sheetData>
  <mergeCells count="26">
    <mergeCell ref="P3:R3"/>
    <mergeCell ref="B21:B29"/>
    <mergeCell ref="C21:C26"/>
    <mergeCell ref="E21:E26"/>
    <mergeCell ref="I21:I22"/>
    <mergeCell ref="J21:J26"/>
    <mergeCell ref="F24:F25"/>
    <mergeCell ref="C27:C28"/>
    <mergeCell ref="E27:E28"/>
    <mergeCell ref="J27:J28"/>
    <mergeCell ref="C17:C20"/>
    <mergeCell ref="E17:E18"/>
    <mergeCell ref="B1:B2"/>
    <mergeCell ref="C1:I2"/>
    <mergeCell ref="L3:N3"/>
    <mergeCell ref="J17:J18"/>
    <mergeCell ref="E19:E20"/>
    <mergeCell ref="J19:J20"/>
    <mergeCell ref="B8:B9"/>
    <mergeCell ref="B10:B20"/>
    <mergeCell ref="C11:C16"/>
    <mergeCell ref="J1:J2"/>
    <mergeCell ref="B5:B7"/>
    <mergeCell ref="C6:C7"/>
    <mergeCell ref="E6:E7"/>
    <mergeCell ref="E12:E14"/>
  </mergeCells>
  <conditionalFormatting sqref="M4:M11 Q4:Q29 M13:M29">
    <cfRule type="cellIs" dxfId="30" priority="7" operator="equal">
      <formula>"-"</formula>
    </cfRule>
    <cfRule type="cellIs" dxfId="29" priority="8" operator="equal">
      <formula>"Tidak Tercapai"</formula>
    </cfRule>
    <cfRule type="cellIs" dxfId="28" priority="9" operator="equal">
      <formula>"Tercapai"</formula>
    </cfRule>
  </conditionalFormatting>
  <conditionalFormatting sqref="M12">
    <cfRule type="cellIs" dxfId="2" priority="1" operator="equal">
      <formula>"-"</formula>
    </cfRule>
    <cfRule type="cellIs" dxfId="1" priority="2" operator="equal">
      <formula>"Tidak Tercapai"</formula>
    </cfRule>
    <cfRule type="cellIs" dxfId="0" priority="3" operator="equal">
      <formula>"Tercapai"</formula>
    </cfRule>
  </conditionalFormatting>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51"/>
  <sheetViews>
    <sheetView showGridLines="0" zoomScale="85" zoomScaleNormal="85" workbookViewId="0">
      <pane xSplit="4" ySplit="4" topLeftCell="H5" activePane="bottomRight" state="frozen"/>
      <selection pane="topRight" activeCell="E1" sqref="E1"/>
      <selection pane="bottomLeft" activeCell="A5" sqref="A5"/>
      <selection pane="bottomRight" activeCell="P7" sqref="P7"/>
    </sheetView>
  </sheetViews>
  <sheetFormatPr defaultColWidth="8.85546875" defaultRowHeight="15" x14ac:dyDescent="0.25"/>
  <cols>
    <col min="1" max="1" width="3.7109375" style="205" customWidth="1"/>
    <col min="2" max="2" width="5.85546875" style="511" bestFit="1" customWidth="1"/>
    <col min="3" max="3" width="47.5703125" style="205" customWidth="1"/>
    <col min="4" max="4" width="12.7109375" style="574" bestFit="1" customWidth="1"/>
    <col min="5" max="5" width="8.85546875" style="205"/>
    <col min="6" max="6" width="15" style="545" customWidth="1"/>
    <col min="7" max="7" width="20.85546875" style="546" bestFit="1" customWidth="1"/>
    <col min="8" max="8" width="22.7109375" style="547" customWidth="1"/>
    <col min="9" max="9" width="1.7109375" style="205" customWidth="1"/>
    <col min="10" max="10" width="5.85546875" style="511" bestFit="1" customWidth="1"/>
    <col min="11" max="11" width="30" style="511" customWidth="1"/>
    <col min="12" max="12" width="13.7109375" style="513" customWidth="1"/>
    <col min="13" max="13" width="12.28515625" style="205" customWidth="1"/>
    <col min="14" max="15" width="16.5703125" style="546" bestFit="1" customWidth="1"/>
    <col min="16" max="16" width="25" style="547" bestFit="1" customWidth="1"/>
    <col min="17" max="16384" width="8.85546875" style="205"/>
  </cols>
  <sheetData>
    <row r="1" spans="2:16" ht="18.75" x14ac:dyDescent="0.25">
      <c r="B1" s="724" t="s">
        <v>276</v>
      </c>
      <c r="C1" s="724"/>
      <c r="D1" s="724"/>
      <c r="E1" s="724"/>
      <c r="F1" s="724"/>
      <c r="G1" s="724"/>
      <c r="H1" s="724"/>
      <c r="J1" s="725" t="s">
        <v>277</v>
      </c>
      <c r="K1" s="725"/>
      <c r="L1" s="725"/>
      <c r="M1" s="725"/>
      <c r="N1" s="725"/>
      <c r="O1" s="725"/>
      <c r="P1" s="725"/>
    </row>
    <row r="3" spans="2:16" ht="24" customHeight="1" x14ac:dyDescent="0.25">
      <c r="B3" s="559" t="s">
        <v>278</v>
      </c>
      <c r="C3" s="559" t="s">
        <v>279</v>
      </c>
      <c r="D3" s="559" t="s">
        <v>280</v>
      </c>
      <c r="E3" s="559" t="s">
        <v>281</v>
      </c>
      <c r="F3" s="560" t="s">
        <v>282</v>
      </c>
      <c r="G3" s="561" t="s">
        <v>283</v>
      </c>
      <c r="H3" s="562" t="s">
        <v>284</v>
      </c>
      <c r="J3" s="559" t="s">
        <v>278</v>
      </c>
      <c r="K3" s="559" t="s">
        <v>279</v>
      </c>
      <c r="L3" s="577" t="s">
        <v>1570</v>
      </c>
      <c r="M3" s="559" t="s">
        <v>281</v>
      </c>
      <c r="N3" s="578" t="s">
        <v>282</v>
      </c>
      <c r="O3" s="561" t="s">
        <v>283</v>
      </c>
      <c r="P3" s="562" t="s">
        <v>285</v>
      </c>
    </row>
    <row r="4" spans="2:16" s="530" customFormat="1" ht="9.75" customHeight="1" x14ac:dyDescent="0.25">
      <c r="B4" s="555"/>
      <c r="C4" s="555"/>
      <c r="D4" s="555"/>
      <c r="E4" s="555"/>
      <c r="F4" s="556"/>
      <c r="G4" s="557"/>
      <c r="H4" s="558"/>
      <c r="J4" s="555"/>
      <c r="K4" s="555"/>
      <c r="L4" s="575"/>
      <c r="M4" s="555"/>
      <c r="N4" s="576"/>
      <c r="O4" s="557"/>
      <c r="P4" s="558"/>
    </row>
    <row r="5" spans="2:16" ht="15" customHeight="1" x14ac:dyDescent="0.25">
      <c r="B5" s="531">
        <v>1</v>
      </c>
      <c r="C5" s="532" t="s">
        <v>286</v>
      </c>
      <c r="D5" s="563" t="s">
        <v>225</v>
      </c>
      <c r="E5" s="532">
        <v>1</v>
      </c>
      <c r="F5" s="533">
        <v>75000000</v>
      </c>
      <c r="G5" s="534">
        <f t="shared" ref="G5:G12" si="0">E5*F5</f>
        <v>75000000</v>
      </c>
      <c r="H5" s="535" t="s">
        <v>287</v>
      </c>
      <c r="J5" s="525">
        <v>1</v>
      </c>
      <c r="K5" s="520" t="s">
        <v>1569</v>
      </c>
      <c r="L5" s="552">
        <v>1100003</v>
      </c>
      <c r="M5" s="529">
        <v>1</v>
      </c>
      <c r="N5" s="536">
        <v>7458500</v>
      </c>
      <c r="O5" s="536">
        <f t="shared" ref="O5:O14" si="1">M5*N5</f>
        <v>7458500</v>
      </c>
      <c r="P5" s="537" t="s">
        <v>974</v>
      </c>
    </row>
    <row r="6" spans="2:16" ht="30" x14ac:dyDescent="0.25">
      <c r="B6" s="515"/>
      <c r="C6" s="516"/>
      <c r="D6" s="564"/>
      <c r="E6" s="516"/>
      <c r="F6" s="517"/>
      <c r="G6" s="518"/>
      <c r="H6" s="519"/>
      <c r="J6" s="521"/>
      <c r="K6" s="522" t="s">
        <v>1568</v>
      </c>
      <c r="L6" s="551">
        <v>1100003</v>
      </c>
      <c r="M6" s="443">
        <v>1</v>
      </c>
      <c r="N6" s="518">
        <v>32149500</v>
      </c>
      <c r="O6" s="518">
        <f t="shared" si="1"/>
        <v>32149500</v>
      </c>
      <c r="P6" s="581" t="s">
        <v>1573</v>
      </c>
    </row>
    <row r="7" spans="2:16" ht="15" customHeight="1" x14ac:dyDescent="0.25">
      <c r="B7" s="521">
        <v>2</v>
      </c>
      <c r="C7" s="443" t="s">
        <v>288</v>
      </c>
      <c r="D7" s="565" t="s">
        <v>225</v>
      </c>
      <c r="E7" s="443">
        <v>1</v>
      </c>
      <c r="F7" s="517">
        <v>100000000</v>
      </c>
      <c r="G7" s="518">
        <f t="shared" si="0"/>
        <v>100000000</v>
      </c>
      <c r="H7" s="519" t="s">
        <v>287</v>
      </c>
      <c r="J7" s="521">
        <v>2</v>
      </c>
      <c r="K7" s="523"/>
      <c r="L7" s="551"/>
      <c r="M7" s="443"/>
      <c r="N7" s="518"/>
      <c r="O7" s="518">
        <f t="shared" si="1"/>
        <v>0</v>
      </c>
      <c r="P7" s="519"/>
    </row>
    <row r="8" spans="2:16" x14ac:dyDescent="0.25">
      <c r="B8" s="521">
        <v>3</v>
      </c>
      <c r="C8" s="443" t="s">
        <v>289</v>
      </c>
      <c r="D8" s="565" t="s">
        <v>225</v>
      </c>
      <c r="E8" s="443">
        <v>1</v>
      </c>
      <c r="F8" s="517">
        <v>75000000</v>
      </c>
      <c r="G8" s="518">
        <f t="shared" si="0"/>
        <v>75000000</v>
      </c>
      <c r="H8" s="519" t="s">
        <v>287</v>
      </c>
      <c r="J8" s="521">
        <v>3</v>
      </c>
      <c r="K8" s="523"/>
      <c r="L8" s="551"/>
      <c r="M8" s="443"/>
      <c r="N8" s="518"/>
      <c r="O8" s="518">
        <f t="shared" si="1"/>
        <v>0</v>
      </c>
      <c r="P8" s="519"/>
    </row>
    <row r="9" spans="2:16" ht="15" customHeight="1" x14ac:dyDescent="0.25">
      <c r="B9" s="521">
        <v>4</v>
      </c>
      <c r="C9" s="443" t="s">
        <v>290</v>
      </c>
      <c r="D9" s="566" t="s">
        <v>291</v>
      </c>
      <c r="E9" s="443">
        <v>40</v>
      </c>
      <c r="F9" s="517">
        <v>1200000</v>
      </c>
      <c r="G9" s="518">
        <f t="shared" si="0"/>
        <v>48000000</v>
      </c>
      <c r="H9" s="519" t="s">
        <v>287</v>
      </c>
      <c r="J9" s="521">
        <v>4</v>
      </c>
      <c r="K9" s="523"/>
      <c r="L9" s="551"/>
      <c r="M9" s="443"/>
      <c r="N9" s="518"/>
      <c r="O9" s="518">
        <f t="shared" si="1"/>
        <v>0</v>
      </c>
      <c r="P9" s="519"/>
    </row>
    <row r="10" spans="2:16" ht="15" customHeight="1" x14ac:dyDescent="0.25">
      <c r="B10" s="521">
        <v>5</v>
      </c>
      <c r="C10" s="443" t="s">
        <v>292</v>
      </c>
      <c r="D10" s="566" t="s">
        <v>291</v>
      </c>
      <c r="E10" s="443">
        <v>1</v>
      </c>
      <c r="F10" s="517">
        <v>30000000</v>
      </c>
      <c r="G10" s="518">
        <f t="shared" si="0"/>
        <v>30000000</v>
      </c>
      <c r="H10" s="519" t="s">
        <v>287</v>
      </c>
      <c r="J10" s="521">
        <v>5</v>
      </c>
      <c r="K10" s="523"/>
      <c r="L10" s="551"/>
      <c r="M10" s="443"/>
      <c r="N10" s="518"/>
      <c r="O10" s="518">
        <f t="shared" si="1"/>
        <v>0</v>
      </c>
      <c r="P10" s="519"/>
    </row>
    <row r="11" spans="2:16" ht="15" customHeight="1" x14ac:dyDescent="0.25">
      <c r="B11" s="521">
        <v>6</v>
      </c>
      <c r="C11" s="443" t="s">
        <v>293</v>
      </c>
      <c r="D11" s="567" t="s">
        <v>294</v>
      </c>
      <c r="E11" s="443">
        <v>1</v>
      </c>
      <c r="F11" s="517">
        <v>275000000</v>
      </c>
      <c r="G11" s="518">
        <f>E11*F11</f>
        <v>275000000</v>
      </c>
      <c r="H11" s="519" t="s">
        <v>287</v>
      </c>
      <c r="J11" s="521">
        <v>6</v>
      </c>
      <c r="K11" s="523"/>
      <c r="L11" s="551"/>
      <c r="M11" s="443"/>
      <c r="N11" s="518"/>
      <c r="O11" s="518">
        <f t="shared" si="1"/>
        <v>0</v>
      </c>
      <c r="P11" s="519"/>
    </row>
    <row r="12" spans="2:16" x14ac:dyDescent="0.25">
      <c r="B12" s="521">
        <v>7</v>
      </c>
      <c r="C12" s="443" t="s">
        <v>295</v>
      </c>
      <c r="D12" s="568" t="s">
        <v>296</v>
      </c>
      <c r="E12" s="443">
        <v>1</v>
      </c>
      <c r="F12" s="517">
        <v>80000000</v>
      </c>
      <c r="G12" s="518">
        <f t="shared" si="0"/>
        <v>80000000</v>
      </c>
      <c r="H12" s="519" t="s">
        <v>287</v>
      </c>
      <c r="J12" s="521">
        <v>7</v>
      </c>
      <c r="K12" s="523"/>
      <c r="L12" s="551"/>
      <c r="M12" s="443"/>
      <c r="N12" s="518"/>
      <c r="O12" s="518">
        <f t="shared" si="1"/>
        <v>0</v>
      </c>
      <c r="P12" s="519"/>
    </row>
    <row r="13" spans="2:16" x14ac:dyDescent="0.25">
      <c r="B13" s="521">
        <v>8</v>
      </c>
      <c r="C13" s="443" t="s">
        <v>297</v>
      </c>
      <c r="D13" s="569" t="s">
        <v>298</v>
      </c>
      <c r="E13" s="443">
        <v>1</v>
      </c>
      <c r="F13" s="517">
        <v>170000000</v>
      </c>
      <c r="G13" s="518">
        <f>E13*F13</f>
        <v>170000000</v>
      </c>
      <c r="H13" s="519" t="s">
        <v>287</v>
      </c>
      <c r="J13" s="521">
        <v>8</v>
      </c>
      <c r="K13" s="523"/>
      <c r="L13" s="551"/>
      <c r="M13" s="443"/>
      <c r="N13" s="518"/>
      <c r="O13" s="518">
        <f t="shared" si="1"/>
        <v>0</v>
      </c>
      <c r="P13" s="519"/>
    </row>
    <row r="14" spans="2:16" x14ac:dyDescent="0.25">
      <c r="B14" s="521">
        <v>9</v>
      </c>
      <c r="C14" s="443" t="s">
        <v>299</v>
      </c>
      <c r="D14" s="569" t="s">
        <v>298</v>
      </c>
      <c r="E14" s="443">
        <v>1</v>
      </c>
      <c r="F14" s="517">
        <v>500000000</v>
      </c>
      <c r="G14" s="518">
        <f>E14*F14</f>
        <v>500000000</v>
      </c>
      <c r="H14" s="519" t="s">
        <v>287</v>
      </c>
      <c r="J14" s="521">
        <v>9</v>
      </c>
      <c r="K14" s="523"/>
      <c r="L14" s="551"/>
      <c r="M14" s="443"/>
      <c r="N14" s="518"/>
      <c r="O14" s="518">
        <f t="shared" si="1"/>
        <v>0</v>
      </c>
      <c r="P14" s="519"/>
    </row>
    <row r="15" spans="2:16" x14ac:dyDescent="0.25">
      <c r="B15" s="526"/>
      <c r="C15" s="528"/>
      <c r="D15" s="570"/>
      <c r="E15" s="528"/>
      <c r="F15" s="538"/>
      <c r="G15" s="539">
        <f>SUM(G5:G14)</f>
        <v>1353000000</v>
      </c>
      <c r="H15" s="540"/>
      <c r="J15" s="526"/>
      <c r="K15" s="524"/>
      <c r="L15" s="553"/>
      <c r="M15" s="528"/>
      <c r="N15" s="541"/>
      <c r="O15" s="539">
        <f>SUM(O5:O14)</f>
        <v>39608000</v>
      </c>
      <c r="P15" s="540"/>
    </row>
    <row r="17" spans="2:16" ht="45" x14ac:dyDescent="0.25">
      <c r="B17" s="525">
        <v>1</v>
      </c>
      <c r="C17" s="542" t="s">
        <v>300</v>
      </c>
      <c r="D17" s="571" t="s">
        <v>225</v>
      </c>
      <c r="E17" s="529">
        <v>1</v>
      </c>
      <c r="F17" s="543">
        <v>150000000</v>
      </c>
      <c r="G17" s="536">
        <f t="shared" ref="G17:G22" si="2">E17*F17</f>
        <v>150000000</v>
      </c>
      <c r="H17" s="537" t="s">
        <v>301</v>
      </c>
      <c r="J17" s="525">
        <v>1</v>
      </c>
      <c r="K17" s="525"/>
      <c r="L17" s="552" t="s">
        <v>1571</v>
      </c>
      <c r="M17" s="529"/>
      <c r="N17" s="536"/>
      <c r="O17" s="536">
        <f t="shared" ref="O17:O27" si="3">M17*N17</f>
        <v>0</v>
      </c>
      <c r="P17" s="537"/>
    </row>
    <row r="18" spans="2:16" ht="45" x14ac:dyDescent="0.25">
      <c r="B18" s="521">
        <v>2</v>
      </c>
      <c r="C18" s="544" t="s">
        <v>302</v>
      </c>
      <c r="D18" s="565" t="s">
        <v>225</v>
      </c>
      <c r="E18" s="443">
        <v>1</v>
      </c>
      <c r="F18" s="517">
        <v>125000000</v>
      </c>
      <c r="G18" s="518">
        <f t="shared" si="2"/>
        <v>125000000</v>
      </c>
      <c r="H18" s="519" t="s">
        <v>301</v>
      </c>
      <c r="J18" s="521">
        <v>2</v>
      </c>
      <c r="K18" s="521"/>
      <c r="L18" s="551" t="s">
        <v>1571</v>
      </c>
      <c r="M18" s="443"/>
      <c r="N18" s="518"/>
      <c r="O18" s="518">
        <f t="shared" si="3"/>
        <v>0</v>
      </c>
      <c r="P18" s="519"/>
    </row>
    <row r="19" spans="2:16" ht="45" x14ac:dyDescent="0.25">
      <c r="B19" s="521">
        <v>3</v>
      </c>
      <c r="C19" s="544" t="s">
        <v>303</v>
      </c>
      <c r="D19" s="565" t="s">
        <v>225</v>
      </c>
      <c r="E19" s="443">
        <v>1</v>
      </c>
      <c r="F19" s="517">
        <v>40000000</v>
      </c>
      <c r="G19" s="518">
        <f t="shared" si="2"/>
        <v>40000000</v>
      </c>
      <c r="H19" s="519" t="s">
        <v>301</v>
      </c>
      <c r="J19" s="521">
        <v>3</v>
      </c>
      <c r="K19" s="521"/>
      <c r="L19" s="551" t="s">
        <v>1571</v>
      </c>
      <c r="M19" s="443"/>
      <c r="N19" s="518"/>
      <c r="O19" s="518">
        <f t="shared" si="3"/>
        <v>0</v>
      </c>
      <c r="P19" s="519"/>
    </row>
    <row r="20" spans="2:16" ht="45" x14ac:dyDescent="0.25">
      <c r="B20" s="521">
        <v>4</v>
      </c>
      <c r="C20" s="544" t="s">
        <v>304</v>
      </c>
      <c r="D20" s="565" t="s">
        <v>225</v>
      </c>
      <c r="E20" s="443">
        <v>1</v>
      </c>
      <c r="F20" s="517">
        <v>40000000</v>
      </c>
      <c r="G20" s="518">
        <f t="shared" si="2"/>
        <v>40000000</v>
      </c>
      <c r="H20" s="519" t="s">
        <v>301</v>
      </c>
      <c r="J20" s="521">
        <v>4</v>
      </c>
      <c r="K20" s="521"/>
      <c r="L20" s="551" t="s">
        <v>1571</v>
      </c>
      <c r="M20" s="443"/>
      <c r="N20" s="518"/>
      <c r="O20" s="518">
        <f t="shared" si="3"/>
        <v>0</v>
      </c>
      <c r="P20" s="519"/>
    </row>
    <row r="21" spans="2:16" ht="45" x14ac:dyDescent="0.25">
      <c r="B21" s="521">
        <v>5</v>
      </c>
      <c r="C21" s="544" t="s">
        <v>305</v>
      </c>
      <c r="D21" s="565" t="s">
        <v>225</v>
      </c>
      <c r="E21" s="443">
        <v>1</v>
      </c>
      <c r="F21" s="517">
        <v>30000000</v>
      </c>
      <c r="G21" s="518">
        <f t="shared" si="2"/>
        <v>30000000</v>
      </c>
      <c r="H21" s="519" t="s">
        <v>301</v>
      </c>
      <c r="J21" s="521">
        <v>5</v>
      </c>
      <c r="K21" s="521"/>
      <c r="L21" s="551" t="s">
        <v>1571</v>
      </c>
      <c r="M21" s="443"/>
      <c r="N21" s="518"/>
      <c r="O21" s="518">
        <f t="shared" si="3"/>
        <v>0</v>
      </c>
      <c r="P21" s="519"/>
    </row>
    <row r="22" spans="2:16" ht="45" x14ac:dyDescent="0.25">
      <c r="B22" s="521">
        <v>6</v>
      </c>
      <c r="C22" s="544" t="s">
        <v>306</v>
      </c>
      <c r="D22" s="565" t="s">
        <v>225</v>
      </c>
      <c r="E22" s="443">
        <v>1</v>
      </c>
      <c r="F22" s="517">
        <v>75000000</v>
      </c>
      <c r="G22" s="518">
        <f t="shared" si="2"/>
        <v>75000000</v>
      </c>
      <c r="H22" s="519" t="s">
        <v>301</v>
      </c>
      <c r="J22" s="521">
        <v>6</v>
      </c>
      <c r="K22" s="521"/>
      <c r="L22" s="551" t="s">
        <v>1571</v>
      </c>
      <c r="M22" s="443"/>
      <c r="N22" s="518"/>
      <c r="O22" s="518">
        <f t="shared" si="3"/>
        <v>0</v>
      </c>
      <c r="P22" s="519"/>
    </row>
    <row r="23" spans="2:16" ht="15" customHeight="1" x14ac:dyDescent="0.25">
      <c r="B23" s="521">
        <v>7</v>
      </c>
      <c r="C23" s="443" t="s">
        <v>307</v>
      </c>
      <c r="D23" s="566" t="s">
        <v>291</v>
      </c>
      <c r="E23" s="443">
        <v>2</v>
      </c>
      <c r="F23" s="517">
        <v>18000000</v>
      </c>
      <c r="G23" s="518">
        <f>E23*F23</f>
        <v>36000000</v>
      </c>
      <c r="H23" s="519" t="s">
        <v>301</v>
      </c>
      <c r="J23" s="521">
        <v>7</v>
      </c>
      <c r="K23" s="521"/>
      <c r="L23" s="551"/>
      <c r="M23" s="443"/>
      <c r="N23" s="518"/>
      <c r="O23" s="518">
        <f t="shared" si="3"/>
        <v>0</v>
      </c>
      <c r="P23" s="519"/>
    </row>
    <row r="24" spans="2:16" ht="15" customHeight="1" x14ac:dyDescent="0.25">
      <c r="B24" s="521">
        <v>8</v>
      </c>
      <c r="C24" s="443" t="s">
        <v>308</v>
      </c>
      <c r="D24" s="566" t="s">
        <v>291</v>
      </c>
      <c r="E24" s="443">
        <v>1</v>
      </c>
      <c r="F24" s="517">
        <v>30000000</v>
      </c>
      <c r="G24" s="518">
        <f>E24*F24</f>
        <v>30000000</v>
      </c>
      <c r="H24" s="519" t="s">
        <v>301</v>
      </c>
      <c r="J24" s="521">
        <v>8</v>
      </c>
      <c r="K24" s="521"/>
      <c r="L24" s="551"/>
      <c r="M24" s="443"/>
      <c r="N24" s="518"/>
      <c r="O24" s="518">
        <f t="shared" si="3"/>
        <v>0</v>
      </c>
      <c r="P24" s="519"/>
    </row>
    <row r="25" spans="2:16" ht="15" customHeight="1" x14ac:dyDescent="0.25">
      <c r="B25" s="521">
        <v>9</v>
      </c>
      <c r="C25" s="443" t="s">
        <v>309</v>
      </c>
      <c r="D25" s="566" t="s">
        <v>291</v>
      </c>
      <c r="E25" s="443">
        <v>1</v>
      </c>
      <c r="F25" s="517">
        <v>5000000</v>
      </c>
      <c r="G25" s="518">
        <f>E25*F25</f>
        <v>5000000</v>
      </c>
      <c r="H25" s="519" t="s">
        <v>301</v>
      </c>
      <c r="J25" s="521">
        <v>9</v>
      </c>
      <c r="K25" s="521"/>
      <c r="L25" s="551"/>
      <c r="M25" s="443"/>
      <c r="N25" s="518"/>
      <c r="O25" s="518">
        <f t="shared" si="3"/>
        <v>0</v>
      </c>
      <c r="P25" s="519"/>
    </row>
    <row r="26" spans="2:16" ht="15" customHeight="1" x14ac:dyDescent="0.25">
      <c r="B26" s="521">
        <v>10</v>
      </c>
      <c r="C26" s="443" t="s">
        <v>310</v>
      </c>
      <c r="D26" s="567" t="s">
        <v>294</v>
      </c>
      <c r="E26" s="443">
        <v>1</v>
      </c>
      <c r="F26" s="517">
        <v>150000000</v>
      </c>
      <c r="G26" s="518">
        <f t="shared" ref="G26:G27" si="4">E26*F26</f>
        <v>150000000</v>
      </c>
      <c r="H26" s="519" t="s">
        <v>301</v>
      </c>
      <c r="J26" s="521">
        <v>10</v>
      </c>
      <c r="K26" s="521"/>
      <c r="L26" s="551"/>
      <c r="M26" s="443"/>
      <c r="N26" s="518"/>
      <c r="O26" s="518">
        <f t="shared" si="3"/>
        <v>0</v>
      </c>
      <c r="P26" s="519"/>
    </row>
    <row r="27" spans="2:16" ht="15" customHeight="1" x14ac:dyDescent="0.25">
      <c r="B27" s="521">
        <v>11</v>
      </c>
      <c r="C27" s="443" t="s">
        <v>311</v>
      </c>
      <c r="D27" s="572" t="s">
        <v>312</v>
      </c>
      <c r="E27" s="443">
        <v>1</v>
      </c>
      <c r="F27" s="517">
        <v>50000000</v>
      </c>
      <c r="G27" s="518">
        <f t="shared" si="4"/>
        <v>50000000</v>
      </c>
      <c r="H27" s="519" t="s">
        <v>301</v>
      </c>
      <c r="J27" s="521">
        <v>11</v>
      </c>
      <c r="K27" s="521"/>
      <c r="L27" s="551"/>
      <c r="M27" s="443"/>
      <c r="N27" s="518"/>
      <c r="O27" s="518">
        <f t="shared" si="3"/>
        <v>0</v>
      </c>
      <c r="P27" s="519"/>
    </row>
    <row r="28" spans="2:16" x14ac:dyDescent="0.25">
      <c r="B28" s="526"/>
      <c r="C28" s="528"/>
      <c r="D28" s="570"/>
      <c r="E28" s="528"/>
      <c r="F28" s="538"/>
      <c r="G28" s="539">
        <f>SUM(G17:G27)</f>
        <v>731000000</v>
      </c>
      <c r="H28" s="540"/>
      <c r="J28" s="526"/>
      <c r="K28" s="526"/>
      <c r="L28" s="553"/>
      <c r="M28" s="528"/>
      <c r="N28" s="541"/>
      <c r="O28" s="539">
        <f>SUM(O17:O27)</f>
        <v>0</v>
      </c>
      <c r="P28" s="540"/>
    </row>
    <row r="30" spans="2:16" ht="45" x14ac:dyDescent="0.25">
      <c r="B30" s="525">
        <v>1</v>
      </c>
      <c r="C30" s="542" t="s">
        <v>313</v>
      </c>
      <c r="D30" s="571" t="s">
        <v>225</v>
      </c>
      <c r="E30" s="529">
        <v>1</v>
      </c>
      <c r="F30" s="543">
        <v>120000000</v>
      </c>
      <c r="G30" s="536">
        <f t="shared" ref="G30:G32" si="5">E30*F30</f>
        <v>120000000</v>
      </c>
      <c r="H30" s="537" t="s">
        <v>314</v>
      </c>
      <c r="J30" s="525">
        <v>1</v>
      </c>
      <c r="K30" s="525"/>
      <c r="L30" s="552" t="s">
        <v>1571</v>
      </c>
      <c r="M30" s="529"/>
      <c r="N30" s="536"/>
      <c r="O30" s="536">
        <f t="shared" ref="O30:O35" si="6">M30*N30</f>
        <v>0</v>
      </c>
      <c r="P30" s="537"/>
    </row>
    <row r="31" spans="2:16" ht="45" x14ac:dyDescent="0.25">
      <c r="B31" s="521">
        <v>2</v>
      </c>
      <c r="C31" s="544" t="s">
        <v>315</v>
      </c>
      <c r="D31" s="565" t="s">
        <v>225</v>
      </c>
      <c r="E31" s="443">
        <v>1</v>
      </c>
      <c r="F31" s="517">
        <v>120000000</v>
      </c>
      <c r="G31" s="518">
        <f t="shared" si="5"/>
        <v>120000000</v>
      </c>
      <c r="H31" s="519" t="s">
        <v>314</v>
      </c>
      <c r="J31" s="521">
        <v>2</v>
      </c>
      <c r="K31" s="521"/>
      <c r="L31" s="551" t="s">
        <v>1571</v>
      </c>
      <c r="M31" s="443"/>
      <c r="N31" s="518"/>
      <c r="O31" s="518">
        <f t="shared" si="6"/>
        <v>0</v>
      </c>
      <c r="P31" s="519"/>
    </row>
    <row r="32" spans="2:16" ht="45" x14ac:dyDescent="0.25">
      <c r="B32" s="521">
        <v>3</v>
      </c>
      <c r="C32" s="544" t="s">
        <v>316</v>
      </c>
      <c r="D32" s="565" t="s">
        <v>225</v>
      </c>
      <c r="E32" s="443">
        <v>1</v>
      </c>
      <c r="F32" s="517">
        <v>100000000</v>
      </c>
      <c r="G32" s="518">
        <f t="shared" si="5"/>
        <v>100000000</v>
      </c>
      <c r="H32" s="519" t="s">
        <v>314</v>
      </c>
      <c r="J32" s="521">
        <v>3</v>
      </c>
      <c r="K32" s="521"/>
      <c r="L32" s="551" t="s">
        <v>1571</v>
      </c>
      <c r="M32" s="443"/>
      <c r="N32" s="518"/>
      <c r="O32" s="518">
        <f t="shared" si="6"/>
        <v>0</v>
      </c>
      <c r="P32" s="519"/>
    </row>
    <row r="33" spans="2:16" ht="45" x14ac:dyDescent="0.25">
      <c r="B33" s="521">
        <v>4</v>
      </c>
      <c r="C33" s="544" t="s">
        <v>317</v>
      </c>
      <c r="D33" s="565" t="s">
        <v>225</v>
      </c>
      <c r="E33" s="443">
        <v>1</v>
      </c>
      <c r="F33" s="517">
        <v>75000000</v>
      </c>
      <c r="G33" s="518">
        <f>E33*F33</f>
        <v>75000000</v>
      </c>
      <c r="H33" s="519" t="s">
        <v>314</v>
      </c>
      <c r="J33" s="521">
        <v>4</v>
      </c>
      <c r="K33" s="521"/>
      <c r="L33" s="551" t="s">
        <v>1571</v>
      </c>
      <c r="M33" s="443"/>
      <c r="N33" s="518"/>
      <c r="O33" s="518">
        <f t="shared" si="6"/>
        <v>0</v>
      </c>
      <c r="P33" s="519"/>
    </row>
    <row r="34" spans="2:16" x14ac:dyDescent="0.25">
      <c r="B34" s="521">
        <v>5</v>
      </c>
      <c r="C34" s="443" t="s">
        <v>318</v>
      </c>
      <c r="D34" s="568" t="s">
        <v>296</v>
      </c>
      <c r="E34" s="443">
        <v>1</v>
      </c>
      <c r="F34" s="517">
        <v>80000000</v>
      </c>
      <c r="G34" s="518">
        <f t="shared" ref="G34:G35" si="7">E34*F34</f>
        <v>80000000</v>
      </c>
      <c r="H34" s="519" t="s">
        <v>314</v>
      </c>
      <c r="J34" s="521">
        <v>5</v>
      </c>
      <c r="K34" s="521"/>
      <c r="L34" s="551"/>
      <c r="M34" s="443"/>
      <c r="N34" s="518"/>
      <c r="O34" s="518">
        <f t="shared" si="6"/>
        <v>0</v>
      </c>
      <c r="P34" s="519"/>
    </row>
    <row r="35" spans="2:16" x14ac:dyDescent="0.25">
      <c r="B35" s="521">
        <v>6</v>
      </c>
      <c r="C35" s="443" t="s">
        <v>319</v>
      </c>
      <c r="D35" s="572" t="s">
        <v>312</v>
      </c>
      <c r="E35" s="443">
        <v>1</v>
      </c>
      <c r="F35" s="517">
        <v>75000000</v>
      </c>
      <c r="G35" s="518">
        <f t="shared" si="7"/>
        <v>75000000</v>
      </c>
      <c r="H35" s="519" t="s">
        <v>314</v>
      </c>
      <c r="J35" s="521">
        <v>6</v>
      </c>
      <c r="K35" s="521"/>
      <c r="L35" s="551"/>
      <c r="M35" s="443"/>
      <c r="N35" s="518"/>
      <c r="O35" s="518">
        <f t="shared" si="6"/>
        <v>0</v>
      </c>
      <c r="P35" s="519"/>
    </row>
    <row r="36" spans="2:16" x14ac:dyDescent="0.25">
      <c r="B36" s="526"/>
      <c r="C36" s="528"/>
      <c r="D36" s="570"/>
      <c r="E36" s="528"/>
      <c r="F36" s="538"/>
      <c r="G36" s="539">
        <f>SUM(G30:G35)</f>
        <v>570000000</v>
      </c>
      <c r="H36" s="540"/>
      <c r="J36" s="526"/>
      <c r="K36" s="526"/>
      <c r="L36" s="553"/>
      <c r="M36" s="528"/>
      <c r="N36" s="541"/>
      <c r="O36" s="539">
        <f>SUM(O30:O35)</f>
        <v>0</v>
      </c>
      <c r="P36" s="540"/>
    </row>
    <row r="38" spans="2:16" ht="15" customHeight="1" x14ac:dyDescent="0.25">
      <c r="B38" s="527">
        <v>1</v>
      </c>
      <c r="C38" s="529" t="s">
        <v>320</v>
      </c>
      <c r="D38" s="573" t="s">
        <v>291</v>
      </c>
      <c r="E38" s="529">
        <v>2</v>
      </c>
      <c r="F38" s="543">
        <v>9500000</v>
      </c>
      <c r="G38" s="536">
        <f t="shared" ref="G38" si="8">E38*F38</f>
        <v>19000000</v>
      </c>
      <c r="H38" s="537" t="s">
        <v>321</v>
      </c>
      <c r="J38" s="527">
        <v>1</v>
      </c>
      <c r="K38" s="527"/>
      <c r="L38" s="554"/>
      <c r="M38" s="529"/>
      <c r="N38" s="536"/>
      <c r="O38" s="536">
        <f>M38*N38</f>
        <v>0</v>
      </c>
      <c r="P38" s="537"/>
    </row>
    <row r="39" spans="2:16" x14ac:dyDescent="0.25">
      <c r="B39" s="526"/>
      <c r="C39" s="528"/>
      <c r="D39" s="570"/>
      <c r="E39" s="528"/>
      <c r="F39" s="538"/>
      <c r="G39" s="539">
        <f>SUM(G38:G38)</f>
        <v>19000000</v>
      </c>
      <c r="H39" s="540"/>
      <c r="J39" s="526"/>
      <c r="K39" s="526"/>
      <c r="L39" s="553"/>
      <c r="M39" s="528"/>
      <c r="N39" s="541"/>
      <c r="O39" s="539">
        <f>SUM(O38:O38)</f>
        <v>0</v>
      </c>
      <c r="P39" s="540"/>
    </row>
    <row r="41" spans="2:16" x14ac:dyDescent="0.25">
      <c r="B41" s="525">
        <v>1</v>
      </c>
      <c r="C41" s="529" t="s">
        <v>322</v>
      </c>
      <c r="D41" s="571" t="s">
        <v>225</v>
      </c>
      <c r="E41" s="529">
        <v>1</v>
      </c>
      <c r="F41" s="543">
        <v>50000000</v>
      </c>
      <c r="G41" s="536">
        <f>E41*F41</f>
        <v>50000000</v>
      </c>
      <c r="H41" s="537" t="s">
        <v>323</v>
      </c>
      <c r="J41" s="525">
        <v>1</v>
      </c>
      <c r="K41" s="525"/>
      <c r="L41" s="552"/>
      <c r="M41" s="529"/>
      <c r="N41" s="536"/>
      <c r="O41" s="536">
        <f>M41*N41</f>
        <v>0</v>
      </c>
      <c r="P41" s="537"/>
    </row>
    <row r="42" spans="2:16" ht="15" customHeight="1" x14ac:dyDescent="0.25">
      <c r="B42" s="521">
        <v>2</v>
      </c>
      <c r="C42" s="443" t="s">
        <v>324</v>
      </c>
      <c r="D42" s="566" t="s">
        <v>291</v>
      </c>
      <c r="E42" s="443">
        <v>1</v>
      </c>
      <c r="F42" s="517">
        <v>59000000</v>
      </c>
      <c r="G42" s="518">
        <f t="shared" ref="G42:G43" si="9">E42*F42</f>
        <v>59000000</v>
      </c>
      <c r="H42" s="519" t="s">
        <v>323</v>
      </c>
      <c r="J42" s="521">
        <v>2</v>
      </c>
      <c r="K42" s="521"/>
      <c r="L42" s="551"/>
      <c r="M42" s="443"/>
      <c r="N42" s="518"/>
      <c r="O42" s="518">
        <f>M42*N42</f>
        <v>0</v>
      </c>
      <c r="P42" s="519"/>
    </row>
    <row r="43" spans="2:16" ht="15" customHeight="1" x14ac:dyDescent="0.25">
      <c r="B43" s="521">
        <v>3</v>
      </c>
      <c r="C43" s="443" t="s">
        <v>325</v>
      </c>
      <c r="D43" s="566" t="s">
        <v>291</v>
      </c>
      <c r="E43" s="443">
        <v>1</v>
      </c>
      <c r="F43" s="517">
        <v>54500000</v>
      </c>
      <c r="G43" s="518">
        <f t="shared" si="9"/>
        <v>54500000</v>
      </c>
      <c r="H43" s="519" t="s">
        <v>323</v>
      </c>
      <c r="J43" s="521">
        <v>3</v>
      </c>
      <c r="K43" s="521"/>
      <c r="L43" s="551"/>
      <c r="M43" s="443"/>
      <c r="N43" s="518"/>
      <c r="O43" s="518">
        <f>M43*N43</f>
        <v>0</v>
      </c>
      <c r="P43" s="519"/>
    </row>
    <row r="44" spans="2:16" x14ac:dyDescent="0.25">
      <c r="B44" s="526"/>
      <c r="C44" s="528"/>
      <c r="D44" s="570"/>
      <c r="E44" s="528"/>
      <c r="F44" s="538"/>
      <c r="G44" s="539">
        <f>SUM(G41:G43)</f>
        <v>163500000</v>
      </c>
      <c r="H44" s="540"/>
      <c r="J44" s="526"/>
      <c r="K44" s="526"/>
      <c r="L44" s="553"/>
      <c r="M44" s="528"/>
      <c r="N44" s="541"/>
      <c r="O44" s="539">
        <f>SUM(O41:O43)</f>
        <v>0</v>
      </c>
      <c r="P44" s="540"/>
    </row>
    <row r="46" spans="2:16" x14ac:dyDescent="0.25">
      <c r="B46" s="527">
        <v>1</v>
      </c>
      <c r="C46" s="529" t="s">
        <v>326</v>
      </c>
      <c r="D46" s="571" t="s">
        <v>225</v>
      </c>
      <c r="E46" s="529">
        <v>1</v>
      </c>
      <c r="F46" s="543">
        <v>50000000</v>
      </c>
      <c r="G46" s="536">
        <f>E46*F46</f>
        <v>50000000</v>
      </c>
      <c r="H46" s="537" t="s">
        <v>327</v>
      </c>
      <c r="J46" s="527">
        <v>1</v>
      </c>
      <c r="K46" s="527"/>
      <c r="L46" s="554"/>
      <c r="M46" s="529"/>
      <c r="N46" s="536"/>
      <c r="O46" s="536">
        <f>M46*N46</f>
        <v>0</v>
      </c>
      <c r="P46" s="537"/>
    </row>
    <row r="47" spans="2:16" x14ac:dyDescent="0.25">
      <c r="B47" s="526"/>
      <c r="C47" s="528"/>
      <c r="D47" s="570"/>
      <c r="E47" s="528"/>
      <c r="F47" s="538"/>
      <c r="G47" s="539">
        <f>SUM(G46:G46)</f>
        <v>50000000</v>
      </c>
      <c r="H47" s="540"/>
      <c r="J47" s="526"/>
      <c r="K47" s="526"/>
      <c r="L47" s="553"/>
      <c r="M47" s="528"/>
      <c r="N47" s="541"/>
      <c r="O47" s="539">
        <f>SUM(O46:O46)</f>
        <v>0</v>
      </c>
      <c r="P47" s="540"/>
    </row>
    <row r="48" spans="2:16" ht="15.75" thickBot="1" x14ac:dyDescent="0.3"/>
    <row r="49" spans="6:15" ht="15.75" thickBot="1" x14ac:dyDescent="0.3">
      <c r="F49" s="548" t="s">
        <v>328</v>
      </c>
      <c r="G49" s="549">
        <f>G15+G28+G36+G39+G44+G47</f>
        <v>2886500000</v>
      </c>
      <c r="N49" s="550" t="s">
        <v>328</v>
      </c>
      <c r="O49" s="549">
        <f>O15+O28+O36+O39+O44+O47</f>
        <v>39608000</v>
      </c>
    </row>
    <row r="50" spans="6:15" ht="15.75" thickBot="1" x14ac:dyDescent="0.3"/>
    <row r="51" spans="6:15" ht="21.75" thickBot="1" x14ac:dyDescent="0.3">
      <c r="N51" s="514" t="s">
        <v>329</v>
      </c>
      <c r="O51" s="359">
        <f>O49/G49</f>
        <v>1.3721808418499914E-2</v>
      </c>
    </row>
  </sheetData>
  <mergeCells count="2">
    <mergeCell ref="B1:H1"/>
    <mergeCell ref="J1:P1"/>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34"/>
  <sheetViews>
    <sheetView zoomScale="80" zoomScaleNormal="80" workbookViewId="0">
      <selection activeCell="M7" sqref="M6:M7"/>
    </sheetView>
  </sheetViews>
  <sheetFormatPr defaultRowHeight="15" x14ac:dyDescent="0.25"/>
  <cols>
    <col min="1" max="1" width="3.42578125" style="205" customWidth="1"/>
    <col min="2" max="2" width="3.5703125" style="205" bestFit="1" customWidth="1"/>
    <col min="3" max="3" width="12" style="205" customWidth="1"/>
    <col min="4" max="4" width="2.42578125" style="205" customWidth="1"/>
    <col min="5" max="5" width="17.7109375" style="209" bestFit="1" customWidth="1"/>
    <col min="6" max="6" width="16" style="209" bestFit="1" customWidth="1"/>
    <col min="7" max="7" width="9.140625" style="348"/>
    <col min="8" max="8" width="16.5703125" style="457" bestFit="1" customWidth="1"/>
    <col min="9" max="9" width="2" style="205" customWidth="1"/>
    <col min="10" max="10" width="17.7109375" style="209" bestFit="1" customWidth="1"/>
    <col min="11" max="11" width="16" style="209" bestFit="1" customWidth="1"/>
    <col min="12" max="12" width="9.140625" style="348"/>
    <col min="13" max="13" width="16.5703125" style="205" bestFit="1" customWidth="1"/>
    <col min="14" max="14" width="9.140625" style="205"/>
    <col min="15" max="15" width="4.42578125" style="205" bestFit="1" customWidth="1"/>
    <col min="16" max="16" width="13.85546875" style="345" customWidth="1"/>
    <col min="17" max="17" width="9.28515625" style="345" customWidth="1"/>
    <col min="18" max="18" width="11.5703125" style="347" bestFit="1" customWidth="1"/>
    <col min="19" max="19" width="20.28515625" style="347" bestFit="1" customWidth="1"/>
    <col min="20" max="20" width="52.5703125" style="205" bestFit="1" customWidth="1"/>
    <col min="21" max="21" width="7.5703125" style="205" bestFit="1" customWidth="1"/>
    <col min="22" max="22" width="7.28515625" style="205" bestFit="1" customWidth="1"/>
    <col min="23" max="23" width="14.42578125" style="205" bestFit="1" customWidth="1"/>
    <col min="24" max="24" width="23.85546875" style="345" customWidth="1"/>
    <col min="25" max="25" width="8.5703125" style="345" bestFit="1" customWidth="1"/>
    <col min="26" max="26" width="16.7109375" style="205" bestFit="1" customWidth="1"/>
    <col min="27" max="16384" width="9.140625" style="205"/>
  </cols>
  <sheetData>
    <row r="1" spans="2:26" x14ac:dyDescent="0.25">
      <c r="B1" s="205" t="s">
        <v>967</v>
      </c>
      <c r="E1" s="455">
        <v>2024</v>
      </c>
    </row>
    <row r="2" spans="2:26" s="345" customFormat="1" x14ac:dyDescent="0.25">
      <c r="B2" s="345" t="s">
        <v>278</v>
      </c>
      <c r="C2" s="345" t="s">
        <v>331</v>
      </c>
      <c r="E2" s="207" t="s">
        <v>344</v>
      </c>
      <c r="F2" s="345" t="s">
        <v>345</v>
      </c>
      <c r="G2" s="348" t="s">
        <v>346</v>
      </c>
      <c r="H2" s="458" t="s">
        <v>1449</v>
      </c>
      <c r="J2" s="207" t="s">
        <v>344</v>
      </c>
      <c r="K2" s="345" t="s">
        <v>347</v>
      </c>
      <c r="L2" s="348" t="s">
        <v>346</v>
      </c>
      <c r="M2" s="458" t="s">
        <v>1449</v>
      </c>
      <c r="O2" s="461" t="s">
        <v>278</v>
      </c>
      <c r="P2" s="461" t="s">
        <v>331</v>
      </c>
      <c r="Q2" s="461" t="s">
        <v>966</v>
      </c>
      <c r="R2" s="462" t="s">
        <v>1405</v>
      </c>
      <c r="S2" s="462" t="s">
        <v>1342</v>
      </c>
      <c r="T2" s="461" t="s">
        <v>1343</v>
      </c>
      <c r="U2" s="461" t="s">
        <v>1344</v>
      </c>
      <c r="V2" s="462" t="s">
        <v>1345</v>
      </c>
      <c r="W2" s="463" t="s">
        <v>1346</v>
      </c>
      <c r="X2" s="464" t="s">
        <v>450</v>
      </c>
      <c r="Y2" s="464" t="s">
        <v>1347</v>
      </c>
      <c r="Z2" s="464" t="s">
        <v>1348</v>
      </c>
    </row>
    <row r="3" spans="2:26" ht="28.5" customHeight="1" x14ac:dyDescent="0.2">
      <c r="B3" s="205">
        <v>1</v>
      </c>
      <c r="C3" s="345" t="s">
        <v>332</v>
      </c>
      <c r="E3" s="212">
        <v>118424000</v>
      </c>
      <c r="F3" s="212">
        <f>SUMIFS(Z3:$Z$999990,P3:$P$999990,C3,Q3:$Q$999990,$E$1,R3:$R$999990,$F$2)</f>
        <v>24308660</v>
      </c>
      <c r="G3" s="348">
        <f>F3/E3</f>
        <v>0.20526801999594677</v>
      </c>
      <c r="H3" s="456">
        <f>IF(F3&gt;0,E3-F3,"-")</f>
        <v>94115340</v>
      </c>
      <c r="J3" s="212">
        <v>205856000</v>
      </c>
      <c r="K3" s="212">
        <f>SUMIFS(Z3:$Z$999990,P3:$P$999990,C3,Q3:$Q$999990,$E$1,R3:$R$999990,$K$2)</f>
        <v>115386004</v>
      </c>
      <c r="L3" s="348">
        <f>K3/J3</f>
        <v>0.56051805145344313</v>
      </c>
      <c r="M3" s="456">
        <f>IF(K3&gt;0,J3-K3,"-")</f>
        <v>90469996</v>
      </c>
      <c r="O3" s="443">
        <v>1</v>
      </c>
      <c r="P3" s="397" t="s">
        <v>332</v>
      </c>
      <c r="Q3" s="397">
        <v>2024</v>
      </c>
      <c r="R3" s="465" t="s">
        <v>347</v>
      </c>
      <c r="S3" s="500" t="s">
        <v>1451</v>
      </c>
      <c r="T3" s="466" t="s">
        <v>1452</v>
      </c>
      <c r="U3" s="467" t="s">
        <v>1386</v>
      </c>
      <c r="V3" s="467">
        <v>2</v>
      </c>
      <c r="W3" s="468">
        <v>650000</v>
      </c>
      <c r="X3" s="504" t="s">
        <v>1410</v>
      </c>
      <c r="Y3" s="499" t="s">
        <v>1406</v>
      </c>
      <c r="Z3" s="469">
        <f t="shared" ref="Z3:Z66" si="0">V3*W3</f>
        <v>1300000</v>
      </c>
    </row>
    <row r="4" spans="2:26" ht="30" x14ac:dyDescent="0.2">
      <c r="B4" s="205">
        <v>2</v>
      </c>
      <c r="C4" s="345" t="s">
        <v>333</v>
      </c>
      <c r="E4" s="212">
        <v>90877000</v>
      </c>
      <c r="F4" s="212">
        <f>SUMIFS(Z3:$Z$999990,P3:$P$999990,C4,Q3:$Q$999990,$E$1,R3:$R$999990,$F$2)</f>
        <v>42164772</v>
      </c>
      <c r="G4" s="348">
        <f t="shared" ref="G4:G16" si="1">F4/E4</f>
        <v>0.46397627562529575</v>
      </c>
      <c r="H4" s="456">
        <f t="shared" ref="H4:H14" si="2">IF(F4&gt;0,E4-F4,"-")</f>
        <v>48712228</v>
      </c>
      <c r="J4" s="212">
        <v>158911000</v>
      </c>
      <c r="K4" s="212">
        <f>SUMIFS(Z3:$Z$999990,P3:$P$999990,C4,Q3:$Q$999990,$E$1,R3:$R$999990,$K$2)</f>
        <v>58333150</v>
      </c>
      <c r="L4" s="348">
        <f t="shared" ref="L4:L16" si="3">K4/J4</f>
        <v>0.36708063003819746</v>
      </c>
      <c r="M4" s="456">
        <f t="shared" ref="M4:M13" si="4">IF(K4&gt;0,J4-K4,"-")</f>
        <v>100577850</v>
      </c>
      <c r="O4" s="443">
        <v>2</v>
      </c>
      <c r="P4" s="397" t="s">
        <v>332</v>
      </c>
      <c r="Q4" s="397">
        <v>2024</v>
      </c>
      <c r="R4" s="465" t="s">
        <v>347</v>
      </c>
      <c r="S4" s="501" t="s">
        <v>1453</v>
      </c>
      <c r="T4" s="470" t="s">
        <v>1454</v>
      </c>
      <c r="U4" s="471" t="s">
        <v>1455</v>
      </c>
      <c r="V4" s="471">
        <v>4</v>
      </c>
      <c r="W4" s="468">
        <v>235000</v>
      </c>
      <c r="X4" s="504" t="s">
        <v>1410</v>
      </c>
      <c r="Y4" s="499" t="s">
        <v>1406</v>
      </c>
      <c r="Z4" s="469">
        <f t="shared" si="0"/>
        <v>940000</v>
      </c>
    </row>
    <row r="5" spans="2:26" ht="30" x14ac:dyDescent="0.2">
      <c r="B5" s="205">
        <v>3</v>
      </c>
      <c r="C5" s="345" t="s">
        <v>334</v>
      </c>
      <c r="E5" s="212">
        <v>143719000</v>
      </c>
      <c r="F5" s="212">
        <f>SUMIFS(Z3:$Z$999990,P3:$P$999990,C5,Q3:$Q$999990,$E$1,R3:$R$999990,$F$2)</f>
        <v>0</v>
      </c>
      <c r="G5" s="348">
        <f t="shared" si="1"/>
        <v>0</v>
      </c>
      <c r="H5" s="456" t="str">
        <f t="shared" si="2"/>
        <v>-</v>
      </c>
      <c r="J5" s="212">
        <v>145893000</v>
      </c>
      <c r="K5" s="212">
        <f>SUMIFS(Z3:$Z$999990,P3:$P$999990,C5,Q3:$Q$999990,$E$1,R3:$R$999990,$K$2)</f>
        <v>0</v>
      </c>
      <c r="L5" s="348">
        <f t="shared" si="3"/>
        <v>0</v>
      </c>
      <c r="M5" s="456" t="str">
        <f t="shared" si="4"/>
        <v>-</v>
      </c>
      <c r="O5" s="443">
        <v>3</v>
      </c>
      <c r="P5" s="397" t="s">
        <v>332</v>
      </c>
      <c r="Q5" s="397">
        <v>2024</v>
      </c>
      <c r="R5" s="465" t="s">
        <v>347</v>
      </c>
      <c r="S5" s="501" t="s">
        <v>1456</v>
      </c>
      <c r="T5" s="470" t="s">
        <v>1457</v>
      </c>
      <c r="U5" s="471" t="s">
        <v>1455</v>
      </c>
      <c r="V5" s="471">
        <v>20</v>
      </c>
      <c r="W5" s="468">
        <v>10000</v>
      </c>
      <c r="X5" s="504" t="s">
        <v>1410</v>
      </c>
      <c r="Y5" s="499" t="s">
        <v>1406</v>
      </c>
      <c r="Z5" s="469">
        <f t="shared" si="0"/>
        <v>200000</v>
      </c>
    </row>
    <row r="6" spans="2:26" ht="30" x14ac:dyDescent="0.2">
      <c r="B6" s="205">
        <v>4</v>
      </c>
      <c r="C6" s="345" t="s">
        <v>335</v>
      </c>
      <c r="E6" s="212">
        <v>122526000</v>
      </c>
      <c r="F6" s="212">
        <f>SUMIFS(Z3:$Z$999990,P3:$P$999990,C6,Q3:$Q$999990,$E$1,R3:$R$999990,$F$2)</f>
        <v>0</v>
      </c>
      <c r="G6" s="348">
        <f t="shared" si="1"/>
        <v>0</v>
      </c>
      <c r="H6" s="456" t="str">
        <f t="shared" si="2"/>
        <v>-</v>
      </c>
      <c r="J6" s="212">
        <v>130538000</v>
      </c>
      <c r="K6" s="212">
        <f>SUMIFS(Z3:$Z$999990,P3:$P$999990,C6,Q3:$Q$999990,$E$1,R3:$R$999990,$K$2)</f>
        <v>0</v>
      </c>
      <c r="L6" s="348">
        <f t="shared" si="3"/>
        <v>0</v>
      </c>
      <c r="M6" s="456" t="str">
        <f t="shared" si="4"/>
        <v>-</v>
      </c>
      <c r="O6" s="443">
        <v>4</v>
      </c>
      <c r="P6" s="397" t="s">
        <v>332</v>
      </c>
      <c r="Q6" s="397">
        <v>2024</v>
      </c>
      <c r="R6" s="465" t="s">
        <v>347</v>
      </c>
      <c r="S6" s="501" t="s">
        <v>1458</v>
      </c>
      <c r="T6" s="470" t="s">
        <v>1459</v>
      </c>
      <c r="U6" s="471" t="s">
        <v>1383</v>
      </c>
      <c r="V6" s="471">
        <v>20</v>
      </c>
      <c r="W6" s="468">
        <v>17000</v>
      </c>
      <c r="X6" s="504" t="s">
        <v>1410</v>
      </c>
      <c r="Y6" s="499" t="s">
        <v>1406</v>
      </c>
      <c r="Z6" s="469">
        <f t="shared" si="0"/>
        <v>340000</v>
      </c>
    </row>
    <row r="7" spans="2:26" ht="30" x14ac:dyDescent="0.2">
      <c r="B7" s="205">
        <v>5</v>
      </c>
      <c r="C7" s="345" t="s">
        <v>336</v>
      </c>
      <c r="E7" s="212">
        <v>87531000</v>
      </c>
      <c r="F7" s="212">
        <f>SUMIFS(Z3:$Z$999990,P3:$P$999990,C7,Q3:$Q$999990,$E$1,R3:$R$999990,$F$2)</f>
        <v>0</v>
      </c>
      <c r="G7" s="348">
        <f t="shared" si="1"/>
        <v>0</v>
      </c>
      <c r="H7" s="456" t="str">
        <f t="shared" si="2"/>
        <v>-</v>
      </c>
      <c r="J7" s="212">
        <v>122243000</v>
      </c>
      <c r="K7" s="212">
        <f>SUMIFS(Z3:$Z$999990,P3:$P$999990,C7,Q3:$Q$999990,$E$1,R3:$R$999990,$K$2)</f>
        <v>0</v>
      </c>
      <c r="L7" s="348">
        <f t="shared" si="3"/>
        <v>0</v>
      </c>
      <c r="M7" s="456" t="str">
        <f t="shared" si="4"/>
        <v>-</v>
      </c>
      <c r="O7" s="443">
        <v>5</v>
      </c>
      <c r="P7" s="397" t="s">
        <v>332</v>
      </c>
      <c r="Q7" s="397">
        <v>2024</v>
      </c>
      <c r="R7" s="465" t="s">
        <v>347</v>
      </c>
      <c r="S7" s="501" t="s">
        <v>1460</v>
      </c>
      <c r="T7" s="470" t="s">
        <v>1461</v>
      </c>
      <c r="U7" s="471" t="s">
        <v>1368</v>
      </c>
      <c r="V7" s="471">
        <v>7</v>
      </c>
      <c r="W7" s="472">
        <v>37500</v>
      </c>
      <c r="X7" s="504" t="s">
        <v>1410</v>
      </c>
      <c r="Y7" s="499" t="s">
        <v>1406</v>
      </c>
      <c r="Z7" s="469">
        <f t="shared" si="0"/>
        <v>262500</v>
      </c>
    </row>
    <row r="8" spans="2:26" ht="30" x14ac:dyDescent="0.2">
      <c r="B8" s="205">
        <v>6</v>
      </c>
      <c r="C8" s="345" t="s">
        <v>337</v>
      </c>
      <c r="E8" s="212">
        <v>110503000</v>
      </c>
      <c r="F8" s="212">
        <f>SUMIFS(Z3:$Z$999990,P3:$P$999990,C8,Q3:$Q$999990,$E$1,R3:$R$999990,$F$2)</f>
        <v>0</v>
      </c>
      <c r="G8" s="348">
        <f t="shared" si="1"/>
        <v>0</v>
      </c>
      <c r="H8" s="456" t="str">
        <f t="shared" si="2"/>
        <v>-</v>
      </c>
      <c r="J8" s="212">
        <v>165098000</v>
      </c>
      <c r="K8" s="212">
        <f>SUMIFS(Z3:$Z$999990,P3:$P$999990,C8,Q3:$Q$999990,$E$1,R3:$R$999990,$K$2)</f>
        <v>0</v>
      </c>
      <c r="L8" s="348">
        <f t="shared" si="3"/>
        <v>0</v>
      </c>
      <c r="M8" s="456" t="str">
        <f t="shared" si="4"/>
        <v>-</v>
      </c>
      <c r="O8" s="443">
        <v>6</v>
      </c>
      <c r="P8" s="397" t="s">
        <v>332</v>
      </c>
      <c r="Q8" s="397">
        <v>2024</v>
      </c>
      <c r="R8" s="465" t="s">
        <v>347</v>
      </c>
      <c r="S8" s="501" t="s">
        <v>1462</v>
      </c>
      <c r="T8" s="470" t="s">
        <v>1463</v>
      </c>
      <c r="U8" s="471" t="s">
        <v>1368</v>
      </c>
      <c r="V8" s="471">
        <v>9</v>
      </c>
      <c r="W8" s="472">
        <v>187500</v>
      </c>
      <c r="X8" s="504" t="s">
        <v>1410</v>
      </c>
      <c r="Y8" s="499" t="s">
        <v>1406</v>
      </c>
      <c r="Z8" s="469">
        <f t="shared" si="0"/>
        <v>1687500</v>
      </c>
    </row>
    <row r="9" spans="2:26" ht="30" x14ac:dyDescent="0.2">
      <c r="B9" s="205">
        <v>7</v>
      </c>
      <c r="C9" s="345" t="s">
        <v>338</v>
      </c>
      <c r="E9" s="212">
        <v>58181000</v>
      </c>
      <c r="F9" s="212">
        <f>SUMIFS(Z3:$Z$999990,P3:$P$999990,C9,Q3:$Q$999990,$E$1,R3:$R$999990,$F$2)</f>
        <v>0</v>
      </c>
      <c r="G9" s="348">
        <f t="shared" si="1"/>
        <v>0</v>
      </c>
      <c r="H9" s="456" t="str">
        <f t="shared" si="2"/>
        <v>-</v>
      </c>
      <c r="J9" s="212">
        <v>135960000</v>
      </c>
      <c r="K9" s="212">
        <f>SUMIFS(Z3:$Z$999990,P3:$P$999990,C9,Q3:$Q$999990,$E$1,R3:$R$999990,$K$2)</f>
        <v>0</v>
      </c>
      <c r="L9" s="348">
        <f t="shared" si="3"/>
        <v>0</v>
      </c>
      <c r="M9" s="456" t="str">
        <f t="shared" si="4"/>
        <v>-</v>
      </c>
      <c r="O9" s="443">
        <v>7</v>
      </c>
      <c r="P9" s="397" t="s">
        <v>332</v>
      </c>
      <c r="Q9" s="397">
        <v>2024</v>
      </c>
      <c r="R9" s="465" t="s">
        <v>347</v>
      </c>
      <c r="S9" s="501" t="s">
        <v>1464</v>
      </c>
      <c r="T9" s="470" t="s">
        <v>1465</v>
      </c>
      <c r="U9" s="471" t="s">
        <v>1368</v>
      </c>
      <c r="V9" s="471">
        <v>6</v>
      </c>
      <c r="W9" s="472">
        <v>300000</v>
      </c>
      <c r="X9" s="504" t="s">
        <v>1410</v>
      </c>
      <c r="Y9" s="499" t="s">
        <v>1406</v>
      </c>
      <c r="Z9" s="469">
        <f t="shared" si="0"/>
        <v>1800000</v>
      </c>
    </row>
    <row r="10" spans="2:26" ht="30" x14ac:dyDescent="0.2">
      <c r="B10" s="205">
        <v>8</v>
      </c>
      <c r="C10" s="345" t="s">
        <v>339</v>
      </c>
      <c r="E10" s="212">
        <v>83820000</v>
      </c>
      <c r="F10" s="212">
        <f>SUMIFS(Z3:$Z$999990,P3:$P$999990,C10,Q3:$Q$999990,$E$1,R3:$R$999990,$F$2)</f>
        <v>0</v>
      </c>
      <c r="G10" s="348">
        <f t="shared" si="1"/>
        <v>0</v>
      </c>
      <c r="H10" s="456" t="str">
        <f t="shared" si="2"/>
        <v>-</v>
      </c>
      <c r="J10" s="212">
        <v>142390000</v>
      </c>
      <c r="K10" s="212">
        <f>SUMIFS(Z3:$Z$999990,P3:$P$999990,C10,Q3:$Q$999990,$E$1,R3:$R$999990,$K$2)</f>
        <v>0</v>
      </c>
      <c r="L10" s="348">
        <f t="shared" si="3"/>
        <v>0</v>
      </c>
      <c r="M10" s="456" t="str">
        <f t="shared" si="4"/>
        <v>-</v>
      </c>
      <c r="O10" s="443">
        <v>8</v>
      </c>
      <c r="P10" s="397" t="s">
        <v>332</v>
      </c>
      <c r="Q10" s="397">
        <v>2024</v>
      </c>
      <c r="R10" s="465" t="s">
        <v>347</v>
      </c>
      <c r="S10" s="501" t="s">
        <v>1466</v>
      </c>
      <c r="T10" s="470" t="s">
        <v>1467</v>
      </c>
      <c r="U10" s="471" t="s">
        <v>1368</v>
      </c>
      <c r="V10" s="471">
        <v>9</v>
      </c>
      <c r="W10" s="472">
        <v>350000</v>
      </c>
      <c r="X10" s="504" t="s">
        <v>1410</v>
      </c>
      <c r="Y10" s="499" t="s">
        <v>1406</v>
      </c>
      <c r="Z10" s="469">
        <f t="shared" si="0"/>
        <v>3150000</v>
      </c>
    </row>
    <row r="11" spans="2:26" ht="30" x14ac:dyDescent="0.2">
      <c r="B11" s="205">
        <v>9</v>
      </c>
      <c r="C11" s="345" t="s">
        <v>340</v>
      </c>
      <c r="E11" s="212">
        <v>41988000</v>
      </c>
      <c r="F11" s="212">
        <f>SUMIFS(Z3:$Z$999990,P3:$P$999990,C11,Q3:$Q$999990,$E$1,R3:$R$999990,$F$2)</f>
        <v>0</v>
      </c>
      <c r="G11" s="348">
        <f t="shared" si="1"/>
        <v>0</v>
      </c>
      <c r="H11" s="456" t="str">
        <f t="shared" si="2"/>
        <v>-</v>
      </c>
      <c r="J11" s="212">
        <v>84023000</v>
      </c>
      <c r="K11" s="212">
        <f>SUMIFS(Z3:$Z$999990,P3:$P$999990,C11,Q3:$Q$999990,$E$1,R3:$R$999990,$K$2)</f>
        <v>0</v>
      </c>
      <c r="L11" s="348">
        <f t="shared" si="3"/>
        <v>0</v>
      </c>
      <c r="M11" s="456" t="str">
        <f t="shared" si="4"/>
        <v>-</v>
      </c>
      <c r="O11" s="443">
        <v>9</v>
      </c>
      <c r="P11" s="397" t="s">
        <v>332</v>
      </c>
      <c r="Q11" s="397">
        <v>2024</v>
      </c>
      <c r="R11" s="465" t="s">
        <v>347</v>
      </c>
      <c r="S11" s="501" t="s">
        <v>1356</v>
      </c>
      <c r="T11" s="470" t="s">
        <v>1468</v>
      </c>
      <c r="U11" s="471" t="s">
        <v>1368</v>
      </c>
      <c r="V11" s="471">
        <v>20</v>
      </c>
      <c r="W11" s="468">
        <v>1500</v>
      </c>
      <c r="X11" s="504" t="s">
        <v>1410</v>
      </c>
      <c r="Y11" s="499" t="s">
        <v>1406</v>
      </c>
      <c r="Z11" s="469">
        <f t="shared" si="0"/>
        <v>30000</v>
      </c>
    </row>
    <row r="12" spans="2:26" ht="30" x14ac:dyDescent="0.2">
      <c r="B12" s="205">
        <v>10</v>
      </c>
      <c r="C12" s="345" t="s">
        <v>341</v>
      </c>
      <c r="E12" s="212">
        <v>48011000</v>
      </c>
      <c r="F12" s="212">
        <f>SUMIFS(Z3:$Z$999990,P3:$P$999990,C12,Q3:$Q$999990,$E$1,R3:$R$999990,$F$2)</f>
        <v>0</v>
      </c>
      <c r="G12" s="348">
        <f t="shared" si="1"/>
        <v>0</v>
      </c>
      <c r="H12" s="456" t="str">
        <f t="shared" si="2"/>
        <v>-</v>
      </c>
      <c r="J12" s="212">
        <v>99087000</v>
      </c>
      <c r="K12" s="212">
        <f>SUMIFS(Z3:$Z$999990,P3:$P$999990,C12,Q3:$Q$999990,$E$1,R3:$R$999990,$K$2)</f>
        <v>0</v>
      </c>
      <c r="L12" s="348">
        <f t="shared" si="3"/>
        <v>0</v>
      </c>
      <c r="M12" s="456" t="str">
        <f t="shared" si="4"/>
        <v>-</v>
      </c>
      <c r="O12" s="443">
        <v>10</v>
      </c>
      <c r="P12" s="397" t="s">
        <v>332</v>
      </c>
      <c r="Q12" s="397">
        <v>2024</v>
      </c>
      <c r="R12" s="465" t="s">
        <v>347</v>
      </c>
      <c r="S12" s="501" t="s">
        <v>1469</v>
      </c>
      <c r="T12" s="473" t="s">
        <v>1470</v>
      </c>
      <c r="U12" s="471" t="s">
        <v>1368</v>
      </c>
      <c r="V12" s="471">
        <v>8</v>
      </c>
      <c r="W12" s="468">
        <v>320000</v>
      </c>
      <c r="X12" s="504" t="s">
        <v>1410</v>
      </c>
      <c r="Y12" s="499" t="s">
        <v>1406</v>
      </c>
      <c r="Z12" s="469">
        <f t="shared" si="0"/>
        <v>2560000</v>
      </c>
    </row>
    <row r="13" spans="2:26" ht="30" x14ac:dyDescent="0.2">
      <c r="B13" s="205">
        <v>11</v>
      </c>
      <c r="C13" s="345" t="s">
        <v>342</v>
      </c>
      <c r="E13" s="212">
        <v>59407000</v>
      </c>
      <c r="F13" s="212">
        <f>SUMIFS(Z3:$Z$999990,P3:$P$999990,C13,Q3:$Q$999990,$E$1,R3:$R$999990,$F$2)</f>
        <v>0</v>
      </c>
      <c r="G13" s="348">
        <f t="shared" si="1"/>
        <v>0</v>
      </c>
      <c r="H13" s="456" t="str">
        <f t="shared" si="2"/>
        <v>-</v>
      </c>
      <c r="J13" s="212">
        <v>131094000</v>
      </c>
      <c r="K13" s="212">
        <f>SUMIFS(Z3:$Z$999990,P3:$P$999990,C13,Q3:$Q$999990,$E$1,R3:$R$999990,$K$2)</f>
        <v>0</v>
      </c>
      <c r="L13" s="348">
        <f t="shared" si="3"/>
        <v>0</v>
      </c>
      <c r="M13" s="456" t="str">
        <f t="shared" si="4"/>
        <v>-</v>
      </c>
      <c r="O13" s="443">
        <v>11</v>
      </c>
      <c r="P13" s="397" t="s">
        <v>332</v>
      </c>
      <c r="Q13" s="397">
        <v>2024</v>
      </c>
      <c r="R13" s="465" t="s">
        <v>347</v>
      </c>
      <c r="S13" s="501" t="s">
        <v>1471</v>
      </c>
      <c r="T13" s="473" t="s">
        <v>1472</v>
      </c>
      <c r="U13" s="471" t="s">
        <v>1368</v>
      </c>
      <c r="V13" s="471">
        <v>1</v>
      </c>
      <c r="W13" s="472">
        <v>750000</v>
      </c>
      <c r="X13" s="504" t="s">
        <v>1410</v>
      </c>
      <c r="Y13" s="499" t="s">
        <v>1406</v>
      </c>
      <c r="Z13" s="469">
        <f t="shared" si="0"/>
        <v>750000</v>
      </c>
    </row>
    <row r="14" spans="2:26" ht="30" x14ac:dyDescent="0.2">
      <c r="B14" s="205">
        <v>12</v>
      </c>
      <c r="C14" s="345" t="s">
        <v>343</v>
      </c>
      <c r="E14" s="212">
        <v>95898000</v>
      </c>
      <c r="F14" s="212">
        <f>SUMIFS(Z3:$Z$999990,P3:$P$999990,C14,Q3:$Q$999990,$E$1,R3:$R$999990,$F$2)</f>
        <v>0</v>
      </c>
      <c r="G14" s="348">
        <f t="shared" si="1"/>
        <v>0</v>
      </c>
      <c r="H14" s="456" t="str">
        <f t="shared" si="2"/>
        <v>-</v>
      </c>
      <c r="J14" s="212">
        <v>92563000</v>
      </c>
      <c r="K14" s="212">
        <f>SUMIFS(Z3:$Z$999990,P3:$P$999990,C14,Q3:$Q$999990,$E$1,R3:$R$999990,$K$2)</f>
        <v>0</v>
      </c>
      <c r="L14" s="348">
        <f t="shared" si="3"/>
        <v>0</v>
      </c>
      <c r="M14" s="456" t="str">
        <f>IF(K14&gt;0,J14-K14,"-")</f>
        <v>-</v>
      </c>
      <c r="O14" s="443">
        <v>12</v>
      </c>
      <c r="P14" s="397" t="s">
        <v>332</v>
      </c>
      <c r="Q14" s="397">
        <v>2024</v>
      </c>
      <c r="R14" s="465" t="s">
        <v>347</v>
      </c>
      <c r="S14" s="501" t="s">
        <v>1473</v>
      </c>
      <c r="T14" s="473" t="s">
        <v>1474</v>
      </c>
      <c r="U14" s="471" t="s">
        <v>1368</v>
      </c>
      <c r="V14" s="471">
        <v>5</v>
      </c>
      <c r="W14" s="472">
        <v>150000</v>
      </c>
      <c r="X14" s="504" t="s">
        <v>1410</v>
      </c>
      <c r="Y14" s="499" t="s">
        <v>1406</v>
      </c>
      <c r="Z14" s="469">
        <f t="shared" si="0"/>
        <v>750000</v>
      </c>
    </row>
    <row r="15" spans="2:26" ht="30" x14ac:dyDescent="0.2">
      <c r="O15" s="443">
        <v>13</v>
      </c>
      <c r="P15" s="397" t="s">
        <v>332</v>
      </c>
      <c r="Q15" s="397">
        <v>2024</v>
      </c>
      <c r="R15" s="465" t="s">
        <v>347</v>
      </c>
      <c r="S15" s="501" t="s">
        <v>1475</v>
      </c>
      <c r="T15" s="473" t="s">
        <v>1476</v>
      </c>
      <c r="U15" s="471" t="s">
        <v>1477</v>
      </c>
      <c r="V15" s="471">
        <v>3</v>
      </c>
      <c r="W15" s="474">
        <v>1875500</v>
      </c>
      <c r="X15" s="504" t="s">
        <v>1410</v>
      </c>
      <c r="Y15" s="499" t="s">
        <v>1406</v>
      </c>
      <c r="Z15" s="469">
        <f t="shared" si="0"/>
        <v>5626500</v>
      </c>
    </row>
    <row r="16" spans="2:26" ht="45" x14ac:dyDescent="0.2">
      <c r="C16" s="213" t="s">
        <v>1450</v>
      </c>
      <c r="E16" s="212">
        <f>SUM(E3:E15)</f>
        <v>1060885000</v>
      </c>
      <c r="F16" s="212">
        <f>SUM(F3:F15)</f>
        <v>66473432</v>
      </c>
      <c r="G16" s="348">
        <f t="shared" si="1"/>
        <v>6.2658470993557272E-2</v>
      </c>
      <c r="J16" s="212">
        <f>SUM(J3:J15)</f>
        <v>1613656000</v>
      </c>
      <c r="K16" s="212">
        <f>SUM(K3:K15)</f>
        <v>173719154</v>
      </c>
      <c r="L16" s="348">
        <f t="shared" si="3"/>
        <v>0.1076556304441591</v>
      </c>
      <c r="O16" s="443">
        <v>14</v>
      </c>
      <c r="P16" s="397" t="s">
        <v>332</v>
      </c>
      <c r="Q16" s="397">
        <v>2024</v>
      </c>
      <c r="R16" s="465" t="s">
        <v>347</v>
      </c>
      <c r="S16" s="501" t="s">
        <v>1478</v>
      </c>
      <c r="T16" s="473" t="s">
        <v>1479</v>
      </c>
      <c r="U16" s="471" t="s">
        <v>1368</v>
      </c>
      <c r="V16" s="471">
        <v>6</v>
      </c>
      <c r="W16" s="472">
        <v>65000</v>
      </c>
      <c r="X16" s="504" t="s">
        <v>1410</v>
      </c>
      <c r="Y16" s="499" t="s">
        <v>1406</v>
      </c>
      <c r="Z16" s="469">
        <f t="shared" si="0"/>
        <v>390000</v>
      </c>
    </row>
    <row r="17" spans="3:26" ht="30" x14ac:dyDescent="0.2">
      <c r="O17" s="443">
        <v>15</v>
      </c>
      <c r="P17" s="397" t="s">
        <v>332</v>
      </c>
      <c r="Q17" s="397">
        <v>2024</v>
      </c>
      <c r="R17" s="465" t="s">
        <v>347</v>
      </c>
      <c r="S17" s="501" t="s">
        <v>1480</v>
      </c>
      <c r="T17" s="473" t="s">
        <v>1481</v>
      </c>
      <c r="U17" s="471" t="s">
        <v>1368</v>
      </c>
      <c r="V17" s="471">
        <v>6</v>
      </c>
      <c r="W17" s="472">
        <v>60000</v>
      </c>
      <c r="X17" s="504" t="s">
        <v>1410</v>
      </c>
      <c r="Y17" s="499" t="s">
        <v>1406</v>
      </c>
      <c r="Z17" s="469">
        <f t="shared" si="0"/>
        <v>360000</v>
      </c>
    </row>
    <row r="18" spans="3:26" ht="30" x14ac:dyDescent="0.2">
      <c r="C18" s="211" t="s">
        <v>348</v>
      </c>
      <c r="D18" s="211"/>
      <c r="E18" s="454"/>
      <c r="F18" s="454"/>
      <c r="G18" s="460"/>
      <c r="H18" s="459"/>
      <c r="I18" s="211"/>
      <c r="J18" s="454"/>
      <c r="K18" s="454"/>
      <c r="L18" s="460"/>
      <c r="O18" s="443">
        <v>16</v>
      </c>
      <c r="P18" s="397" t="s">
        <v>332</v>
      </c>
      <c r="Q18" s="397">
        <v>2024</v>
      </c>
      <c r="R18" s="465" t="s">
        <v>347</v>
      </c>
      <c r="S18" s="501" t="s">
        <v>1482</v>
      </c>
      <c r="T18" s="473" t="s">
        <v>1483</v>
      </c>
      <c r="U18" s="471" t="s">
        <v>1368</v>
      </c>
      <c r="V18" s="471">
        <v>6</v>
      </c>
      <c r="W18" s="472">
        <v>40000</v>
      </c>
      <c r="X18" s="504" t="s">
        <v>1410</v>
      </c>
      <c r="Y18" s="499" t="s">
        <v>1406</v>
      </c>
      <c r="Z18" s="469">
        <f t="shared" si="0"/>
        <v>240000</v>
      </c>
    </row>
    <row r="19" spans="3:26" ht="30" x14ac:dyDescent="0.2">
      <c r="C19" s="726" t="s">
        <v>349</v>
      </c>
      <c r="D19" s="726"/>
      <c r="E19" s="726"/>
      <c r="F19" s="726"/>
      <c r="G19" s="726"/>
      <c r="H19" s="726"/>
      <c r="I19" s="726"/>
      <c r="J19" s="726"/>
      <c r="K19" s="726"/>
      <c r="L19" s="726"/>
      <c r="O19" s="443">
        <v>17</v>
      </c>
      <c r="P19" s="397" t="s">
        <v>332</v>
      </c>
      <c r="Q19" s="397">
        <v>2024</v>
      </c>
      <c r="R19" s="465" t="s">
        <v>347</v>
      </c>
      <c r="S19" s="501" t="s">
        <v>1484</v>
      </c>
      <c r="T19" s="470" t="s">
        <v>1485</v>
      </c>
      <c r="U19" s="471" t="s">
        <v>1368</v>
      </c>
      <c r="V19" s="471">
        <v>5</v>
      </c>
      <c r="W19" s="475">
        <v>436000</v>
      </c>
      <c r="X19" s="504" t="s">
        <v>1410</v>
      </c>
      <c r="Y19" s="499" t="s">
        <v>1406</v>
      </c>
      <c r="Z19" s="469">
        <f t="shared" si="0"/>
        <v>2180000</v>
      </c>
    </row>
    <row r="20" spans="3:26" ht="31.5" customHeight="1" x14ac:dyDescent="0.2">
      <c r="C20" s="726" t="s">
        <v>350</v>
      </c>
      <c r="D20" s="726"/>
      <c r="E20" s="726"/>
      <c r="F20" s="726"/>
      <c r="G20" s="726"/>
      <c r="H20" s="726"/>
      <c r="I20" s="726"/>
      <c r="J20" s="726"/>
      <c r="K20" s="726"/>
      <c r="L20" s="726"/>
      <c r="O20" s="443">
        <v>18</v>
      </c>
      <c r="P20" s="397" t="s">
        <v>332</v>
      </c>
      <c r="Q20" s="397">
        <v>2024</v>
      </c>
      <c r="R20" s="465" t="s">
        <v>347</v>
      </c>
      <c r="S20" s="501" t="s">
        <v>1486</v>
      </c>
      <c r="T20" s="470" t="s">
        <v>1487</v>
      </c>
      <c r="U20" s="471" t="s">
        <v>1368</v>
      </c>
      <c r="V20" s="471">
        <v>2</v>
      </c>
      <c r="W20" s="474">
        <v>2285000</v>
      </c>
      <c r="X20" s="504" t="s">
        <v>1410</v>
      </c>
      <c r="Y20" s="499" t="s">
        <v>1406</v>
      </c>
      <c r="Z20" s="469">
        <f t="shared" si="0"/>
        <v>4570000</v>
      </c>
    </row>
    <row r="21" spans="3:26" ht="28.5" customHeight="1" x14ac:dyDescent="0.2">
      <c r="O21" s="443">
        <v>19</v>
      </c>
      <c r="P21" s="397" t="s">
        <v>332</v>
      </c>
      <c r="Q21" s="397">
        <v>2024</v>
      </c>
      <c r="R21" s="465" t="s">
        <v>347</v>
      </c>
      <c r="S21" s="502" t="s">
        <v>1488</v>
      </c>
      <c r="T21" s="470" t="s">
        <v>1489</v>
      </c>
      <c r="U21" s="471" t="s">
        <v>1368</v>
      </c>
      <c r="V21" s="471">
        <v>4</v>
      </c>
      <c r="W21" s="475">
        <v>90000</v>
      </c>
      <c r="X21" s="504" t="s">
        <v>1410</v>
      </c>
      <c r="Y21" s="499" t="s">
        <v>1406</v>
      </c>
      <c r="Z21" s="469">
        <f t="shared" si="0"/>
        <v>360000</v>
      </c>
    </row>
    <row r="22" spans="3:26" ht="30" x14ac:dyDescent="0.2">
      <c r="O22" s="443">
        <v>20</v>
      </c>
      <c r="P22" s="397" t="s">
        <v>332</v>
      </c>
      <c r="Q22" s="397">
        <v>2024</v>
      </c>
      <c r="R22" s="465" t="s">
        <v>347</v>
      </c>
      <c r="S22" s="502" t="s">
        <v>1490</v>
      </c>
      <c r="T22" s="473" t="s">
        <v>1491</v>
      </c>
      <c r="U22" s="471" t="s">
        <v>1492</v>
      </c>
      <c r="V22" s="471">
        <v>1</v>
      </c>
      <c r="W22" s="472">
        <v>3800000</v>
      </c>
      <c r="X22" s="504" t="s">
        <v>1410</v>
      </c>
      <c r="Y22" s="499" t="s">
        <v>1406</v>
      </c>
      <c r="Z22" s="469">
        <f t="shared" si="0"/>
        <v>3800000</v>
      </c>
    </row>
    <row r="23" spans="3:26" ht="30" x14ac:dyDescent="0.2">
      <c r="O23" s="443">
        <v>21</v>
      </c>
      <c r="P23" s="397" t="s">
        <v>332</v>
      </c>
      <c r="Q23" s="397">
        <v>2024</v>
      </c>
      <c r="R23" s="465" t="s">
        <v>347</v>
      </c>
      <c r="S23" s="502"/>
      <c r="T23" s="470" t="s">
        <v>1493</v>
      </c>
      <c r="U23" s="467" t="s">
        <v>1386</v>
      </c>
      <c r="V23" s="477">
        <v>2</v>
      </c>
      <c r="W23" s="478">
        <v>7261262</v>
      </c>
      <c r="X23" s="504" t="s">
        <v>1410</v>
      </c>
      <c r="Y23" s="499" t="s">
        <v>1409</v>
      </c>
      <c r="Z23" s="469">
        <f t="shared" si="0"/>
        <v>14522524</v>
      </c>
    </row>
    <row r="24" spans="3:26" ht="30" x14ac:dyDescent="0.2">
      <c r="O24" s="443">
        <v>22</v>
      </c>
      <c r="P24" s="397" t="s">
        <v>332</v>
      </c>
      <c r="Q24" s="397">
        <v>2024</v>
      </c>
      <c r="R24" s="465" t="s">
        <v>347</v>
      </c>
      <c r="S24" s="508" t="s">
        <v>1366</v>
      </c>
      <c r="T24" s="470" t="s">
        <v>1494</v>
      </c>
      <c r="U24" s="471" t="s">
        <v>1368</v>
      </c>
      <c r="V24" s="477">
        <v>4</v>
      </c>
      <c r="W24" s="472">
        <v>30000</v>
      </c>
      <c r="X24" s="504" t="s">
        <v>1410</v>
      </c>
      <c r="Y24" s="499" t="s">
        <v>1409</v>
      </c>
      <c r="Z24" s="469">
        <f t="shared" si="0"/>
        <v>120000</v>
      </c>
    </row>
    <row r="25" spans="3:26" ht="30" x14ac:dyDescent="0.2">
      <c r="O25" s="443">
        <v>23</v>
      </c>
      <c r="P25" s="397" t="s">
        <v>332</v>
      </c>
      <c r="Q25" s="397">
        <v>2024</v>
      </c>
      <c r="R25" s="465" t="s">
        <v>347</v>
      </c>
      <c r="S25" s="508" t="s">
        <v>1366</v>
      </c>
      <c r="T25" s="470" t="s">
        <v>1495</v>
      </c>
      <c r="U25" s="471" t="s">
        <v>1368</v>
      </c>
      <c r="V25" s="477">
        <v>2</v>
      </c>
      <c r="W25" s="472">
        <v>910000</v>
      </c>
      <c r="X25" s="504" t="s">
        <v>1410</v>
      </c>
      <c r="Y25" s="499" t="s">
        <v>1409</v>
      </c>
      <c r="Z25" s="469">
        <f t="shared" si="0"/>
        <v>1820000</v>
      </c>
    </row>
    <row r="26" spans="3:26" ht="30" x14ac:dyDescent="0.2">
      <c r="O26" s="443">
        <v>24</v>
      </c>
      <c r="P26" s="397" t="s">
        <v>332</v>
      </c>
      <c r="Q26" s="397">
        <v>2024</v>
      </c>
      <c r="R26" s="465" t="s">
        <v>347</v>
      </c>
      <c r="S26" s="508" t="s">
        <v>1366</v>
      </c>
      <c r="T26" s="470" t="s">
        <v>1496</v>
      </c>
      <c r="U26" s="471" t="s">
        <v>1368</v>
      </c>
      <c r="V26" s="477">
        <v>1</v>
      </c>
      <c r="W26" s="472">
        <v>1150000</v>
      </c>
      <c r="X26" s="504" t="s">
        <v>1410</v>
      </c>
      <c r="Y26" s="499" t="s">
        <v>1409</v>
      </c>
      <c r="Z26" s="469">
        <f t="shared" si="0"/>
        <v>1150000</v>
      </c>
    </row>
    <row r="27" spans="3:26" ht="30" x14ac:dyDescent="0.2">
      <c r="O27" s="443">
        <v>25</v>
      </c>
      <c r="P27" s="397" t="s">
        <v>332</v>
      </c>
      <c r="Q27" s="397">
        <v>2024</v>
      </c>
      <c r="R27" s="465" t="s">
        <v>347</v>
      </c>
      <c r="S27" s="508" t="s">
        <v>1366</v>
      </c>
      <c r="T27" s="470" t="s">
        <v>1497</v>
      </c>
      <c r="U27" s="471" t="s">
        <v>1368</v>
      </c>
      <c r="V27" s="479">
        <v>2</v>
      </c>
      <c r="W27" s="472">
        <v>3500000</v>
      </c>
      <c r="X27" s="504" t="s">
        <v>1410</v>
      </c>
      <c r="Y27" s="499" t="s">
        <v>1409</v>
      </c>
      <c r="Z27" s="469">
        <f t="shared" si="0"/>
        <v>7000000</v>
      </c>
    </row>
    <row r="28" spans="3:26" ht="30" x14ac:dyDescent="0.2">
      <c r="O28" s="443">
        <v>26</v>
      </c>
      <c r="P28" s="397" t="s">
        <v>332</v>
      </c>
      <c r="Q28" s="397">
        <v>2024</v>
      </c>
      <c r="R28" s="465" t="s">
        <v>347</v>
      </c>
      <c r="S28" s="508" t="s">
        <v>1366</v>
      </c>
      <c r="T28" s="470" t="s">
        <v>1498</v>
      </c>
      <c r="U28" s="471" t="s">
        <v>1368</v>
      </c>
      <c r="V28" s="479">
        <v>1</v>
      </c>
      <c r="W28" s="472">
        <v>2822000</v>
      </c>
      <c r="X28" s="504" t="s">
        <v>1410</v>
      </c>
      <c r="Y28" s="499" t="s">
        <v>1409</v>
      </c>
      <c r="Z28" s="469">
        <f t="shared" si="0"/>
        <v>2822000</v>
      </c>
    </row>
    <row r="29" spans="3:26" ht="30" x14ac:dyDescent="0.2">
      <c r="O29" s="443">
        <v>27</v>
      </c>
      <c r="P29" s="397" t="s">
        <v>332</v>
      </c>
      <c r="Q29" s="397">
        <v>2024</v>
      </c>
      <c r="R29" s="465" t="s">
        <v>347</v>
      </c>
      <c r="S29" s="508" t="s">
        <v>1366</v>
      </c>
      <c r="T29" s="480" t="s">
        <v>1499</v>
      </c>
      <c r="U29" s="471" t="s">
        <v>1368</v>
      </c>
      <c r="V29" s="479">
        <v>1</v>
      </c>
      <c r="W29" s="472">
        <v>1405000</v>
      </c>
      <c r="X29" s="504" t="s">
        <v>1410</v>
      </c>
      <c r="Y29" s="499" t="s">
        <v>1409</v>
      </c>
      <c r="Z29" s="469">
        <f t="shared" si="0"/>
        <v>1405000</v>
      </c>
    </row>
    <row r="30" spans="3:26" ht="30" x14ac:dyDescent="0.2">
      <c r="O30" s="443">
        <v>28</v>
      </c>
      <c r="P30" s="397" t="s">
        <v>332</v>
      </c>
      <c r="Q30" s="397">
        <v>2024</v>
      </c>
      <c r="R30" s="465" t="s">
        <v>347</v>
      </c>
      <c r="S30" s="508" t="s">
        <v>1366</v>
      </c>
      <c r="T30" s="470" t="s">
        <v>1500</v>
      </c>
      <c r="U30" s="471" t="s">
        <v>1368</v>
      </c>
      <c r="V30" s="479">
        <v>1</v>
      </c>
      <c r="W30" s="481"/>
      <c r="X30" s="504" t="s">
        <v>1410</v>
      </c>
      <c r="Y30" s="499" t="s">
        <v>1409</v>
      </c>
      <c r="Z30" s="469">
        <f t="shared" si="0"/>
        <v>0</v>
      </c>
    </row>
    <row r="31" spans="3:26" ht="30" x14ac:dyDescent="0.2">
      <c r="O31" s="443">
        <v>29</v>
      </c>
      <c r="P31" s="397" t="s">
        <v>332</v>
      </c>
      <c r="Q31" s="397">
        <v>2024</v>
      </c>
      <c r="R31" s="465" t="s">
        <v>347</v>
      </c>
      <c r="S31" s="508" t="s">
        <v>1366</v>
      </c>
      <c r="T31" s="470" t="s">
        <v>1501</v>
      </c>
      <c r="U31" s="471" t="s">
        <v>1368</v>
      </c>
      <c r="V31" s="479">
        <v>4</v>
      </c>
      <c r="W31" s="472">
        <v>997500</v>
      </c>
      <c r="X31" s="504" t="s">
        <v>1410</v>
      </c>
      <c r="Y31" s="499" t="s">
        <v>1409</v>
      </c>
      <c r="Z31" s="469">
        <f t="shared" si="0"/>
        <v>3990000</v>
      </c>
    </row>
    <row r="32" spans="3:26" ht="30" x14ac:dyDescent="0.2">
      <c r="O32" s="443">
        <v>30</v>
      </c>
      <c r="P32" s="397" t="s">
        <v>332</v>
      </c>
      <c r="Q32" s="397">
        <v>2024</v>
      </c>
      <c r="R32" s="465" t="s">
        <v>347</v>
      </c>
      <c r="S32" s="508" t="s">
        <v>1366</v>
      </c>
      <c r="T32" s="470" t="s">
        <v>1502</v>
      </c>
      <c r="U32" s="471" t="s">
        <v>1368</v>
      </c>
      <c r="V32" s="479">
        <v>4</v>
      </c>
      <c r="W32" s="472">
        <v>200500</v>
      </c>
      <c r="X32" s="504" t="s">
        <v>1410</v>
      </c>
      <c r="Y32" s="499" t="s">
        <v>1409</v>
      </c>
      <c r="Z32" s="469">
        <f t="shared" si="0"/>
        <v>802000</v>
      </c>
    </row>
    <row r="33" spans="15:26" ht="30" x14ac:dyDescent="0.2">
      <c r="O33" s="443">
        <v>31</v>
      </c>
      <c r="P33" s="397" t="s">
        <v>332</v>
      </c>
      <c r="Q33" s="397">
        <v>2024</v>
      </c>
      <c r="R33" s="465" t="s">
        <v>347</v>
      </c>
      <c r="S33" s="508" t="s">
        <v>1366</v>
      </c>
      <c r="T33" s="470" t="s">
        <v>1503</v>
      </c>
      <c r="U33" s="471" t="s">
        <v>1368</v>
      </c>
      <c r="V33" s="479">
        <v>300</v>
      </c>
      <c r="W33" s="472">
        <v>900</v>
      </c>
      <c r="X33" s="504" t="s">
        <v>1410</v>
      </c>
      <c r="Y33" s="499" t="s">
        <v>1409</v>
      </c>
      <c r="Z33" s="469">
        <f t="shared" si="0"/>
        <v>270000</v>
      </c>
    </row>
    <row r="34" spans="15:26" ht="30" x14ac:dyDescent="0.2">
      <c r="O34" s="443">
        <v>32</v>
      </c>
      <c r="P34" s="397" t="s">
        <v>332</v>
      </c>
      <c r="Q34" s="397">
        <v>2024</v>
      </c>
      <c r="R34" s="465" t="s">
        <v>347</v>
      </c>
      <c r="S34" s="508" t="s">
        <v>1366</v>
      </c>
      <c r="T34" s="470" t="s">
        <v>1504</v>
      </c>
      <c r="U34" s="471" t="s">
        <v>1368</v>
      </c>
      <c r="V34" s="479">
        <v>300</v>
      </c>
      <c r="W34" s="472">
        <v>300</v>
      </c>
      <c r="X34" s="504" t="s">
        <v>1410</v>
      </c>
      <c r="Y34" s="499" t="s">
        <v>1409</v>
      </c>
      <c r="Z34" s="469">
        <f t="shared" si="0"/>
        <v>90000</v>
      </c>
    </row>
    <row r="35" spans="15:26" ht="28.5" customHeight="1" x14ac:dyDescent="0.2">
      <c r="O35" s="443">
        <v>33</v>
      </c>
      <c r="P35" s="397" t="s">
        <v>332</v>
      </c>
      <c r="Q35" s="397">
        <v>2024</v>
      </c>
      <c r="R35" s="465" t="s">
        <v>347</v>
      </c>
      <c r="S35" s="508" t="s">
        <v>1366</v>
      </c>
      <c r="T35" s="470" t="s">
        <v>1505</v>
      </c>
      <c r="U35" s="471" t="s">
        <v>1368</v>
      </c>
      <c r="V35" s="479">
        <v>300</v>
      </c>
      <c r="W35" s="472">
        <v>300</v>
      </c>
      <c r="X35" s="504" t="s">
        <v>1410</v>
      </c>
      <c r="Y35" s="499" t="s">
        <v>1409</v>
      </c>
      <c r="Z35" s="469">
        <f t="shared" si="0"/>
        <v>90000</v>
      </c>
    </row>
    <row r="36" spans="15:26" ht="30" x14ac:dyDescent="0.2">
      <c r="O36" s="443">
        <v>34</v>
      </c>
      <c r="P36" s="397" t="s">
        <v>332</v>
      </c>
      <c r="Q36" s="397">
        <v>2024</v>
      </c>
      <c r="R36" s="465" t="s">
        <v>347</v>
      </c>
      <c r="S36" s="508" t="s">
        <v>1366</v>
      </c>
      <c r="T36" s="470" t="s">
        <v>1506</v>
      </c>
      <c r="U36" s="471" t="s">
        <v>1368</v>
      </c>
      <c r="V36" s="477">
        <v>8</v>
      </c>
      <c r="W36" s="472">
        <v>3000000</v>
      </c>
      <c r="X36" s="504" t="s">
        <v>1410</v>
      </c>
      <c r="Y36" s="499" t="s">
        <v>1409</v>
      </c>
      <c r="Z36" s="469">
        <f t="shared" si="0"/>
        <v>24000000</v>
      </c>
    </row>
    <row r="37" spans="15:26" ht="30" x14ac:dyDescent="0.2">
      <c r="O37" s="443">
        <v>35</v>
      </c>
      <c r="P37" s="397" t="s">
        <v>332</v>
      </c>
      <c r="Q37" s="397">
        <v>2024</v>
      </c>
      <c r="R37" s="465" t="s">
        <v>347</v>
      </c>
      <c r="S37" s="508" t="s">
        <v>1366</v>
      </c>
      <c r="T37" s="473" t="s">
        <v>1507</v>
      </c>
      <c r="U37" s="479" t="s">
        <v>1386</v>
      </c>
      <c r="V37" s="479">
        <v>1</v>
      </c>
      <c r="W37" s="472">
        <v>700000</v>
      </c>
      <c r="X37" s="504" t="s">
        <v>1410</v>
      </c>
      <c r="Y37" s="499" t="s">
        <v>1409</v>
      </c>
      <c r="Z37" s="469">
        <f t="shared" si="0"/>
        <v>700000</v>
      </c>
    </row>
    <row r="38" spans="15:26" ht="30" x14ac:dyDescent="0.2">
      <c r="O38" s="443">
        <v>36</v>
      </c>
      <c r="P38" s="397" t="s">
        <v>332</v>
      </c>
      <c r="Q38" s="397">
        <v>2024</v>
      </c>
      <c r="R38" s="465" t="s">
        <v>347</v>
      </c>
      <c r="S38" s="508" t="s">
        <v>1366</v>
      </c>
      <c r="T38" s="473" t="s">
        <v>1508</v>
      </c>
      <c r="U38" s="479" t="s">
        <v>1386</v>
      </c>
      <c r="V38" s="479">
        <v>1</v>
      </c>
      <c r="W38" s="472">
        <v>300000</v>
      </c>
      <c r="X38" s="504" t="s">
        <v>1410</v>
      </c>
      <c r="Y38" s="499" t="s">
        <v>1409</v>
      </c>
      <c r="Z38" s="469">
        <f t="shared" si="0"/>
        <v>300000</v>
      </c>
    </row>
    <row r="39" spans="15:26" ht="30" x14ac:dyDescent="0.2">
      <c r="O39" s="443">
        <v>37</v>
      </c>
      <c r="P39" s="397" t="s">
        <v>332</v>
      </c>
      <c r="Q39" s="397">
        <v>2024</v>
      </c>
      <c r="R39" s="465" t="s">
        <v>347</v>
      </c>
      <c r="S39" s="508" t="s">
        <v>1366</v>
      </c>
      <c r="T39" s="473" t="s">
        <v>1509</v>
      </c>
      <c r="U39" s="479" t="s">
        <v>1386</v>
      </c>
      <c r="V39" s="479">
        <v>1</v>
      </c>
      <c r="W39" s="472">
        <v>750000</v>
      </c>
      <c r="X39" s="504" t="s">
        <v>1410</v>
      </c>
      <c r="Y39" s="499" t="s">
        <v>1409</v>
      </c>
      <c r="Z39" s="469">
        <f t="shared" si="0"/>
        <v>750000</v>
      </c>
    </row>
    <row r="40" spans="15:26" ht="30" x14ac:dyDescent="0.2">
      <c r="O40" s="443">
        <v>38</v>
      </c>
      <c r="P40" s="397" t="s">
        <v>332</v>
      </c>
      <c r="Q40" s="397">
        <v>2024</v>
      </c>
      <c r="R40" s="465" t="s">
        <v>347</v>
      </c>
      <c r="S40" s="508" t="s">
        <v>1366</v>
      </c>
      <c r="T40" s="473" t="s">
        <v>1510</v>
      </c>
      <c r="U40" s="479" t="s">
        <v>1386</v>
      </c>
      <c r="V40" s="479">
        <v>2</v>
      </c>
      <c r="W40" s="472">
        <v>320000</v>
      </c>
      <c r="X40" s="504" t="s">
        <v>1410</v>
      </c>
      <c r="Y40" s="499" t="s">
        <v>1409</v>
      </c>
      <c r="Z40" s="469">
        <f t="shared" si="0"/>
        <v>640000</v>
      </c>
    </row>
    <row r="41" spans="15:26" ht="30" x14ac:dyDescent="0.2">
      <c r="O41" s="443">
        <v>39</v>
      </c>
      <c r="P41" s="397" t="s">
        <v>332</v>
      </c>
      <c r="Q41" s="397">
        <v>2024</v>
      </c>
      <c r="R41" s="465" t="s">
        <v>347</v>
      </c>
      <c r="S41" s="508" t="s">
        <v>1366</v>
      </c>
      <c r="T41" s="473" t="s">
        <v>1511</v>
      </c>
      <c r="U41" s="479" t="s">
        <v>1386</v>
      </c>
      <c r="V41" s="479">
        <v>1</v>
      </c>
      <c r="W41" s="472">
        <v>500000</v>
      </c>
      <c r="X41" s="504" t="s">
        <v>1410</v>
      </c>
      <c r="Y41" s="499" t="s">
        <v>1409</v>
      </c>
      <c r="Z41" s="469">
        <f t="shared" si="0"/>
        <v>500000</v>
      </c>
    </row>
    <row r="42" spans="15:26" ht="30" x14ac:dyDescent="0.2">
      <c r="O42" s="443">
        <v>40</v>
      </c>
      <c r="P42" s="397" t="s">
        <v>332</v>
      </c>
      <c r="Q42" s="397">
        <v>2024</v>
      </c>
      <c r="R42" s="465" t="s">
        <v>347</v>
      </c>
      <c r="S42" s="508" t="s">
        <v>1366</v>
      </c>
      <c r="T42" s="473" t="s">
        <v>1512</v>
      </c>
      <c r="U42" s="479" t="s">
        <v>1386</v>
      </c>
      <c r="V42" s="479">
        <v>2</v>
      </c>
      <c r="W42" s="472">
        <v>650000</v>
      </c>
      <c r="X42" s="504" t="s">
        <v>1410</v>
      </c>
      <c r="Y42" s="499" t="s">
        <v>1409</v>
      </c>
      <c r="Z42" s="469">
        <f t="shared" si="0"/>
        <v>1300000</v>
      </c>
    </row>
    <row r="43" spans="15:26" ht="30" x14ac:dyDescent="0.2">
      <c r="O43" s="443">
        <v>41</v>
      </c>
      <c r="P43" s="397" t="s">
        <v>332</v>
      </c>
      <c r="Q43" s="397">
        <v>2024</v>
      </c>
      <c r="R43" s="465" t="s">
        <v>347</v>
      </c>
      <c r="S43" s="508" t="s">
        <v>1366</v>
      </c>
      <c r="T43" s="473" t="s">
        <v>1513</v>
      </c>
      <c r="U43" s="479" t="s">
        <v>1386</v>
      </c>
      <c r="V43" s="479">
        <v>1</v>
      </c>
      <c r="W43" s="472">
        <v>195000</v>
      </c>
      <c r="X43" s="504" t="s">
        <v>1410</v>
      </c>
      <c r="Y43" s="499" t="s">
        <v>1409</v>
      </c>
      <c r="Z43" s="469">
        <f t="shared" si="0"/>
        <v>195000</v>
      </c>
    </row>
    <row r="44" spans="15:26" ht="30" x14ac:dyDescent="0.2">
      <c r="O44" s="443">
        <v>42</v>
      </c>
      <c r="P44" s="397" t="s">
        <v>332</v>
      </c>
      <c r="Q44" s="397">
        <v>2024</v>
      </c>
      <c r="R44" s="465" t="s">
        <v>347</v>
      </c>
      <c r="S44" s="508" t="s">
        <v>1366</v>
      </c>
      <c r="T44" s="473" t="s">
        <v>1514</v>
      </c>
      <c r="U44" s="479" t="s">
        <v>1386</v>
      </c>
      <c r="V44" s="479">
        <v>2</v>
      </c>
      <c r="W44" s="472">
        <v>185000</v>
      </c>
      <c r="X44" s="504" t="s">
        <v>1410</v>
      </c>
      <c r="Y44" s="499" t="s">
        <v>1409</v>
      </c>
      <c r="Z44" s="469">
        <f t="shared" si="0"/>
        <v>370000</v>
      </c>
    </row>
    <row r="45" spans="15:26" ht="30" x14ac:dyDescent="0.2">
      <c r="O45" s="443">
        <v>43</v>
      </c>
      <c r="P45" s="397" t="s">
        <v>332</v>
      </c>
      <c r="Q45" s="397">
        <v>2024</v>
      </c>
      <c r="R45" s="465" t="s">
        <v>347</v>
      </c>
      <c r="S45" s="508" t="s">
        <v>1366</v>
      </c>
      <c r="T45" s="473" t="s">
        <v>1515</v>
      </c>
      <c r="U45" s="479" t="s">
        <v>1386</v>
      </c>
      <c r="V45" s="479">
        <v>1</v>
      </c>
      <c r="W45" s="472">
        <v>165000</v>
      </c>
      <c r="X45" s="504" t="s">
        <v>1410</v>
      </c>
      <c r="Y45" s="499" t="s">
        <v>1409</v>
      </c>
      <c r="Z45" s="469">
        <f t="shared" si="0"/>
        <v>165000</v>
      </c>
    </row>
    <row r="46" spans="15:26" ht="30" x14ac:dyDescent="0.2">
      <c r="O46" s="443">
        <v>44</v>
      </c>
      <c r="P46" s="397" t="s">
        <v>332</v>
      </c>
      <c r="Q46" s="397">
        <v>2024</v>
      </c>
      <c r="R46" s="465" t="s">
        <v>347</v>
      </c>
      <c r="S46" s="508" t="s">
        <v>1366</v>
      </c>
      <c r="T46" s="473" t="s">
        <v>1516</v>
      </c>
      <c r="U46" s="479" t="s">
        <v>1368</v>
      </c>
      <c r="V46" s="479">
        <v>2</v>
      </c>
      <c r="W46" s="472">
        <v>925000</v>
      </c>
      <c r="X46" s="504" t="s">
        <v>1410</v>
      </c>
      <c r="Y46" s="499" t="s">
        <v>1409</v>
      </c>
      <c r="Z46" s="469">
        <f t="shared" si="0"/>
        <v>1850000</v>
      </c>
    </row>
    <row r="47" spans="15:26" ht="30" x14ac:dyDescent="0.2">
      <c r="O47" s="443">
        <v>45</v>
      </c>
      <c r="P47" s="397" t="s">
        <v>332</v>
      </c>
      <c r="Q47" s="397">
        <v>2024</v>
      </c>
      <c r="R47" s="465" t="s">
        <v>347</v>
      </c>
      <c r="S47" s="508" t="s">
        <v>1366</v>
      </c>
      <c r="T47" s="473" t="s">
        <v>1517</v>
      </c>
      <c r="U47" s="479" t="s">
        <v>1368</v>
      </c>
      <c r="V47" s="479">
        <v>10</v>
      </c>
      <c r="W47" s="472">
        <v>25000</v>
      </c>
      <c r="X47" s="504" t="s">
        <v>1410</v>
      </c>
      <c r="Y47" s="499" t="s">
        <v>1409</v>
      </c>
      <c r="Z47" s="469">
        <f t="shared" si="0"/>
        <v>250000</v>
      </c>
    </row>
    <row r="48" spans="15:26" ht="28.5" x14ac:dyDescent="0.2">
      <c r="O48" s="443">
        <v>46</v>
      </c>
      <c r="P48" s="397" t="s">
        <v>332</v>
      </c>
      <c r="Q48" s="397">
        <v>2024</v>
      </c>
      <c r="R48" s="465" t="s">
        <v>347</v>
      </c>
      <c r="S48" s="503" t="s">
        <v>1518</v>
      </c>
      <c r="T48" s="482" t="s">
        <v>1519</v>
      </c>
      <c r="U48" s="471" t="s">
        <v>1368</v>
      </c>
      <c r="V48" s="471">
        <v>2</v>
      </c>
      <c r="W48" s="469">
        <v>571500</v>
      </c>
      <c r="X48" s="499" t="s">
        <v>1407</v>
      </c>
      <c r="Y48" s="498" t="s">
        <v>1406</v>
      </c>
      <c r="Z48" s="469">
        <f t="shared" si="0"/>
        <v>1143000</v>
      </c>
    </row>
    <row r="49" spans="15:26" ht="28.5" x14ac:dyDescent="0.2">
      <c r="O49" s="443">
        <v>47</v>
      </c>
      <c r="P49" s="397" t="s">
        <v>332</v>
      </c>
      <c r="Q49" s="397">
        <v>2024</v>
      </c>
      <c r="R49" s="465" t="s">
        <v>347</v>
      </c>
      <c r="S49" s="501" t="s">
        <v>1364</v>
      </c>
      <c r="T49" s="483" t="s">
        <v>1389</v>
      </c>
      <c r="U49" s="471" t="s">
        <v>1388</v>
      </c>
      <c r="V49" s="471">
        <v>60</v>
      </c>
      <c r="W49" s="469">
        <v>135800</v>
      </c>
      <c r="X49" s="499" t="s">
        <v>1407</v>
      </c>
      <c r="Y49" s="498" t="s">
        <v>1406</v>
      </c>
      <c r="Z49" s="469">
        <f t="shared" si="0"/>
        <v>8148000</v>
      </c>
    </row>
    <row r="50" spans="15:26" x14ac:dyDescent="0.2">
      <c r="O50" s="443">
        <v>48</v>
      </c>
      <c r="P50" s="397" t="s">
        <v>332</v>
      </c>
      <c r="Q50" s="397">
        <v>2024</v>
      </c>
      <c r="R50" s="465" t="s">
        <v>347</v>
      </c>
      <c r="S50" s="509" t="s">
        <v>1366</v>
      </c>
      <c r="T50" s="470" t="s">
        <v>1520</v>
      </c>
      <c r="U50" s="479" t="s">
        <v>1386</v>
      </c>
      <c r="V50" s="471">
        <v>1</v>
      </c>
      <c r="W50" s="478">
        <v>1750000</v>
      </c>
      <c r="X50" s="505" t="s">
        <v>1408</v>
      </c>
      <c r="Y50" s="498" t="s">
        <v>1409</v>
      </c>
      <c r="Z50" s="469">
        <f t="shared" si="0"/>
        <v>1750000</v>
      </c>
    </row>
    <row r="51" spans="15:26" x14ac:dyDescent="0.2">
      <c r="O51" s="443">
        <v>49</v>
      </c>
      <c r="P51" s="397" t="s">
        <v>332</v>
      </c>
      <c r="Q51" s="397">
        <v>2024</v>
      </c>
      <c r="R51" s="465" t="s">
        <v>347</v>
      </c>
      <c r="S51" s="509" t="s">
        <v>1366</v>
      </c>
      <c r="T51" s="470" t="s">
        <v>1521</v>
      </c>
      <c r="U51" s="479" t="s">
        <v>1386</v>
      </c>
      <c r="V51" s="477">
        <v>2</v>
      </c>
      <c r="W51" s="478">
        <v>990990</v>
      </c>
      <c r="X51" s="505" t="s">
        <v>1408</v>
      </c>
      <c r="Y51" s="498" t="s">
        <v>1409</v>
      </c>
      <c r="Z51" s="469">
        <f t="shared" si="0"/>
        <v>1981980</v>
      </c>
    </row>
    <row r="52" spans="15:26" x14ac:dyDescent="0.2">
      <c r="O52" s="443">
        <v>50</v>
      </c>
      <c r="P52" s="397" t="s">
        <v>332</v>
      </c>
      <c r="Q52" s="397">
        <v>2024</v>
      </c>
      <c r="R52" s="465" t="s">
        <v>347</v>
      </c>
      <c r="S52" s="509" t="s">
        <v>1366</v>
      </c>
      <c r="T52" s="470" t="s">
        <v>1522</v>
      </c>
      <c r="U52" s="479" t="s">
        <v>1386</v>
      </c>
      <c r="V52" s="477">
        <v>1</v>
      </c>
      <c r="W52" s="478">
        <v>1285000</v>
      </c>
      <c r="X52" s="505" t="s">
        <v>1408</v>
      </c>
      <c r="Y52" s="498" t="s">
        <v>1409</v>
      </c>
      <c r="Z52" s="469">
        <f t="shared" si="0"/>
        <v>1285000</v>
      </c>
    </row>
    <row r="53" spans="15:26" x14ac:dyDescent="0.2">
      <c r="O53" s="443">
        <v>51</v>
      </c>
      <c r="P53" s="397" t="s">
        <v>332</v>
      </c>
      <c r="Q53" s="397">
        <v>2024</v>
      </c>
      <c r="R53" s="465" t="s">
        <v>347</v>
      </c>
      <c r="S53" s="509" t="s">
        <v>1366</v>
      </c>
      <c r="T53" s="470" t="s">
        <v>1523</v>
      </c>
      <c r="U53" s="479" t="s">
        <v>1386</v>
      </c>
      <c r="V53" s="477">
        <v>1</v>
      </c>
      <c r="W53" s="478">
        <v>2300000</v>
      </c>
      <c r="X53" s="505" t="s">
        <v>1408</v>
      </c>
      <c r="Y53" s="498" t="s">
        <v>1409</v>
      </c>
      <c r="Z53" s="469">
        <f t="shared" si="0"/>
        <v>2300000</v>
      </c>
    </row>
    <row r="54" spans="15:26" x14ac:dyDescent="0.2">
      <c r="O54" s="443">
        <v>52</v>
      </c>
      <c r="P54" s="397" t="s">
        <v>332</v>
      </c>
      <c r="Q54" s="397">
        <v>2024</v>
      </c>
      <c r="R54" s="465" t="s">
        <v>347</v>
      </c>
      <c r="S54" s="509" t="s">
        <v>1366</v>
      </c>
      <c r="T54" s="470" t="s">
        <v>1524</v>
      </c>
      <c r="U54" s="479" t="s">
        <v>1383</v>
      </c>
      <c r="V54" s="479">
        <v>15</v>
      </c>
      <c r="W54" s="469">
        <v>8000</v>
      </c>
      <c r="X54" s="498" t="s">
        <v>1525</v>
      </c>
      <c r="Y54" s="498" t="s">
        <v>1409</v>
      </c>
      <c r="Z54" s="469">
        <f t="shared" si="0"/>
        <v>120000</v>
      </c>
    </row>
    <row r="55" spans="15:26" x14ac:dyDescent="0.2">
      <c r="O55" s="443">
        <v>53</v>
      </c>
      <c r="P55" s="397" t="s">
        <v>332</v>
      </c>
      <c r="Q55" s="397">
        <v>2024</v>
      </c>
      <c r="R55" s="465" t="s">
        <v>347</v>
      </c>
      <c r="S55" s="509" t="s">
        <v>1366</v>
      </c>
      <c r="T55" s="470" t="s">
        <v>1526</v>
      </c>
      <c r="U55" s="479" t="s">
        <v>1368</v>
      </c>
      <c r="V55" s="479">
        <v>6</v>
      </c>
      <c r="W55" s="469">
        <v>30000</v>
      </c>
      <c r="X55" s="498" t="s">
        <v>1525</v>
      </c>
      <c r="Y55" s="498" t="s">
        <v>1409</v>
      </c>
      <c r="Z55" s="469">
        <f t="shared" si="0"/>
        <v>180000</v>
      </c>
    </row>
    <row r="56" spans="15:26" x14ac:dyDescent="0.2">
      <c r="O56" s="443">
        <v>54</v>
      </c>
      <c r="P56" s="397" t="s">
        <v>332</v>
      </c>
      <c r="Q56" s="397">
        <v>2024</v>
      </c>
      <c r="R56" s="465" t="s">
        <v>347</v>
      </c>
      <c r="S56" s="509" t="s">
        <v>1366</v>
      </c>
      <c r="T56" s="470" t="s">
        <v>1527</v>
      </c>
      <c r="U56" s="479" t="s">
        <v>1455</v>
      </c>
      <c r="V56" s="479">
        <v>12</v>
      </c>
      <c r="W56" s="469">
        <v>15000</v>
      </c>
      <c r="X56" s="498" t="s">
        <v>1525</v>
      </c>
      <c r="Y56" s="498" t="s">
        <v>1409</v>
      </c>
      <c r="Z56" s="469">
        <f t="shared" si="0"/>
        <v>180000</v>
      </c>
    </row>
    <row r="57" spans="15:26" x14ac:dyDescent="0.2">
      <c r="O57" s="443">
        <v>55</v>
      </c>
      <c r="P57" s="397" t="s">
        <v>332</v>
      </c>
      <c r="Q57" s="397">
        <v>2024</v>
      </c>
      <c r="R57" s="465" t="s">
        <v>347</v>
      </c>
      <c r="S57" s="509" t="s">
        <v>1366</v>
      </c>
      <c r="T57" s="484" t="s">
        <v>1528</v>
      </c>
      <c r="U57" s="479" t="s">
        <v>1368</v>
      </c>
      <c r="V57" s="479">
        <v>2000</v>
      </c>
      <c r="W57" s="472">
        <v>475</v>
      </c>
      <c r="X57" s="498" t="s">
        <v>1525</v>
      </c>
      <c r="Y57" s="498" t="s">
        <v>1409</v>
      </c>
      <c r="Z57" s="469">
        <f t="shared" si="0"/>
        <v>950000</v>
      </c>
    </row>
    <row r="58" spans="15:26" x14ac:dyDescent="0.2">
      <c r="O58" s="443">
        <v>56</v>
      </c>
      <c r="P58" s="397" t="s">
        <v>332</v>
      </c>
      <c r="Q58" s="397">
        <v>2024</v>
      </c>
      <c r="R58" s="465" t="s">
        <v>347</v>
      </c>
      <c r="S58" s="509" t="s">
        <v>1366</v>
      </c>
      <c r="T58" s="484" t="s">
        <v>1529</v>
      </c>
      <c r="U58" s="479" t="s">
        <v>1368</v>
      </c>
      <c r="V58" s="479">
        <v>2000</v>
      </c>
      <c r="W58" s="472">
        <v>475</v>
      </c>
      <c r="X58" s="498" t="s">
        <v>1525</v>
      </c>
      <c r="Y58" s="498" t="s">
        <v>1409</v>
      </c>
      <c r="Z58" s="469">
        <f t="shared" si="0"/>
        <v>950000</v>
      </c>
    </row>
    <row r="59" spans="15:26" ht="30" x14ac:dyDescent="0.2">
      <c r="O59" s="443">
        <v>57</v>
      </c>
      <c r="P59" s="397" t="s">
        <v>332</v>
      </c>
      <c r="Q59" s="397">
        <v>2024</v>
      </c>
      <c r="R59" s="465" t="s">
        <v>345</v>
      </c>
      <c r="S59" s="503" t="s">
        <v>1422</v>
      </c>
      <c r="T59" s="482" t="s">
        <v>1423</v>
      </c>
      <c r="U59" s="471" t="s">
        <v>1368</v>
      </c>
      <c r="V59" s="471">
        <v>60</v>
      </c>
      <c r="W59" s="469">
        <v>162556</v>
      </c>
      <c r="X59" s="506" t="s">
        <v>1413</v>
      </c>
      <c r="Y59" s="498" t="s">
        <v>1406</v>
      </c>
      <c r="Z59" s="485">
        <f t="shared" si="0"/>
        <v>9753360</v>
      </c>
    </row>
    <row r="60" spans="15:26" ht="30" x14ac:dyDescent="0.2">
      <c r="O60" s="443">
        <v>58</v>
      </c>
      <c r="P60" s="397" t="s">
        <v>332</v>
      </c>
      <c r="Q60" s="397">
        <v>2024</v>
      </c>
      <c r="R60" s="465" t="s">
        <v>345</v>
      </c>
      <c r="S60" s="503" t="s">
        <v>1530</v>
      </c>
      <c r="T60" s="482" t="s">
        <v>1531</v>
      </c>
      <c r="U60" s="471" t="s">
        <v>1386</v>
      </c>
      <c r="V60" s="471">
        <v>1</v>
      </c>
      <c r="W60" s="469">
        <v>1200000</v>
      </c>
      <c r="X60" s="506" t="s">
        <v>1413</v>
      </c>
      <c r="Y60" s="498" t="s">
        <v>1406</v>
      </c>
      <c r="Z60" s="485">
        <f t="shared" si="0"/>
        <v>1200000</v>
      </c>
    </row>
    <row r="61" spans="15:26" ht="30" x14ac:dyDescent="0.2">
      <c r="O61" s="443">
        <v>59</v>
      </c>
      <c r="P61" s="397" t="s">
        <v>332</v>
      </c>
      <c r="Q61" s="397">
        <v>2024</v>
      </c>
      <c r="R61" s="465" t="s">
        <v>345</v>
      </c>
      <c r="S61" s="503" t="s">
        <v>1430</v>
      </c>
      <c r="T61" s="482" t="s">
        <v>1431</v>
      </c>
      <c r="U61" s="471" t="s">
        <v>1368</v>
      </c>
      <c r="V61" s="471">
        <v>60</v>
      </c>
      <c r="W61" s="469">
        <v>5000</v>
      </c>
      <c r="X61" s="506" t="s">
        <v>1413</v>
      </c>
      <c r="Y61" s="498" t="s">
        <v>1406</v>
      </c>
      <c r="Z61" s="485">
        <f t="shared" si="0"/>
        <v>300000</v>
      </c>
    </row>
    <row r="62" spans="15:26" ht="30" x14ac:dyDescent="0.2">
      <c r="O62" s="443">
        <v>60</v>
      </c>
      <c r="P62" s="397" t="s">
        <v>332</v>
      </c>
      <c r="Q62" s="397">
        <v>2024</v>
      </c>
      <c r="R62" s="465" t="s">
        <v>345</v>
      </c>
      <c r="S62" s="503" t="s">
        <v>1434</v>
      </c>
      <c r="T62" s="486" t="s">
        <v>1435</v>
      </c>
      <c r="U62" s="471" t="s">
        <v>1368</v>
      </c>
      <c r="V62" s="471">
        <v>4</v>
      </c>
      <c r="W62" s="469">
        <v>5000</v>
      </c>
      <c r="X62" s="506" t="s">
        <v>1413</v>
      </c>
      <c r="Y62" s="498" t="s">
        <v>1406</v>
      </c>
      <c r="Z62" s="485">
        <f t="shared" si="0"/>
        <v>20000</v>
      </c>
    </row>
    <row r="63" spans="15:26" ht="30" x14ac:dyDescent="0.2">
      <c r="O63" s="443">
        <v>61</v>
      </c>
      <c r="P63" s="397" t="s">
        <v>332</v>
      </c>
      <c r="Q63" s="397">
        <v>2024</v>
      </c>
      <c r="R63" s="465" t="s">
        <v>345</v>
      </c>
      <c r="S63" s="503" t="s">
        <v>1532</v>
      </c>
      <c r="T63" s="482" t="s">
        <v>1533</v>
      </c>
      <c r="U63" s="471" t="s">
        <v>1368</v>
      </c>
      <c r="V63" s="471">
        <v>300</v>
      </c>
      <c r="W63" s="469">
        <v>550</v>
      </c>
      <c r="X63" s="506" t="s">
        <v>1413</v>
      </c>
      <c r="Y63" s="498" t="s">
        <v>1406</v>
      </c>
      <c r="Z63" s="485">
        <f t="shared" si="0"/>
        <v>165000</v>
      </c>
    </row>
    <row r="64" spans="15:26" ht="30" x14ac:dyDescent="0.2">
      <c r="O64" s="443">
        <v>62</v>
      </c>
      <c r="P64" s="397" t="s">
        <v>332</v>
      </c>
      <c r="Q64" s="397">
        <v>2024</v>
      </c>
      <c r="R64" s="465" t="s">
        <v>345</v>
      </c>
      <c r="S64" s="503" t="s">
        <v>1534</v>
      </c>
      <c r="T64" s="482" t="s">
        <v>1535</v>
      </c>
      <c r="U64" s="471" t="s">
        <v>1455</v>
      </c>
      <c r="V64" s="471">
        <v>10</v>
      </c>
      <c r="W64" s="478">
        <v>455000</v>
      </c>
      <c r="X64" s="506" t="s">
        <v>1413</v>
      </c>
      <c r="Y64" s="498" t="s">
        <v>1406</v>
      </c>
      <c r="Z64" s="485">
        <f t="shared" si="0"/>
        <v>4550000</v>
      </c>
    </row>
    <row r="65" spans="15:26" ht="30" x14ac:dyDescent="0.2">
      <c r="O65" s="443">
        <v>63</v>
      </c>
      <c r="P65" s="397" t="s">
        <v>332</v>
      </c>
      <c r="Q65" s="397">
        <v>2024</v>
      </c>
      <c r="R65" s="465" t="s">
        <v>345</v>
      </c>
      <c r="S65" s="503" t="s">
        <v>1536</v>
      </c>
      <c r="T65" s="482" t="s">
        <v>1537</v>
      </c>
      <c r="U65" s="471" t="s">
        <v>1368</v>
      </c>
      <c r="V65" s="471">
        <v>2</v>
      </c>
      <c r="W65" s="469">
        <v>197000</v>
      </c>
      <c r="X65" s="506" t="s">
        <v>1413</v>
      </c>
      <c r="Y65" s="498" t="s">
        <v>1406</v>
      </c>
      <c r="Z65" s="485">
        <f t="shared" si="0"/>
        <v>394000</v>
      </c>
    </row>
    <row r="66" spans="15:26" ht="30" x14ac:dyDescent="0.2">
      <c r="O66" s="443">
        <v>64</v>
      </c>
      <c r="P66" s="397" t="s">
        <v>332</v>
      </c>
      <c r="Q66" s="397">
        <v>2024</v>
      </c>
      <c r="R66" s="465" t="s">
        <v>345</v>
      </c>
      <c r="S66" s="503" t="s">
        <v>1538</v>
      </c>
      <c r="T66" s="482" t="s">
        <v>1539</v>
      </c>
      <c r="U66" s="471" t="s">
        <v>1368</v>
      </c>
      <c r="V66" s="471">
        <v>10</v>
      </c>
      <c r="W66" s="478">
        <v>187245</v>
      </c>
      <c r="X66" s="498" t="s">
        <v>1440</v>
      </c>
      <c r="Y66" s="498" t="s">
        <v>1406</v>
      </c>
      <c r="Z66" s="485">
        <f t="shared" si="0"/>
        <v>1872450</v>
      </c>
    </row>
    <row r="67" spans="15:26" ht="30" x14ac:dyDescent="0.2">
      <c r="O67" s="443">
        <v>65</v>
      </c>
      <c r="P67" s="397" t="s">
        <v>332</v>
      </c>
      <c r="Q67" s="397">
        <v>2024</v>
      </c>
      <c r="R67" s="465" t="s">
        <v>345</v>
      </c>
      <c r="S67" s="503" t="s">
        <v>1540</v>
      </c>
      <c r="T67" s="486" t="s">
        <v>1541</v>
      </c>
      <c r="U67" s="471" t="s">
        <v>1368</v>
      </c>
      <c r="V67" s="471">
        <v>50</v>
      </c>
      <c r="W67" s="478">
        <v>1250</v>
      </c>
      <c r="X67" s="498" t="s">
        <v>1440</v>
      </c>
      <c r="Y67" s="498" t="s">
        <v>1406</v>
      </c>
      <c r="Z67" s="485">
        <f t="shared" ref="Z67:Z84" si="5">V67*W67</f>
        <v>62500</v>
      </c>
    </row>
    <row r="68" spans="15:26" ht="30" x14ac:dyDescent="0.2">
      <c r="O68" s="443">
        <v>66</v>
      </c>
      <c r="P68" s="397" t="s">
        <v>332</v>
      </c>
      <c r="Q68" s="397">
        <v>2024</v>
      </c>
      <c r="R68" s="465" t="s">
        <v>345</v>
      </c>
      <c r="S68" s="503" t="s">
        <v>1542</v>
      </c>
      <c r="T68" s="482" t="s">
        <v>1543</v>
      </c>
      <c r="U68" s="471" t="s">
        <v>1368</v>
      </c>
      <c r="V68" s="471">
        <v>10</v>
      </c>
      <c r="W68" s="478">
        <v>22500</v>
      </c>
      <c r="X68" s="498" t="s">
        <v>1440</v>
      </c>
      <c r="Y68" s="498" t="s">
        <v>1406</v>
      </c>
      <c r="Z68" s="485">
        <f t="shared" si="5"/>
        <v>225000</v>
      </c>
    </row>
    <row r="69" spans="15:26" ht="30" x14ac:dyDescent="0.2">
      <c r="O69" s="443">
        <v>67</v>
      </c>
      <c r="P69" s="397" t="s">
        <v>332</v>
      </c>
      <c r="Q69" s="397">
        <v>2024</v>
      </c>
      <c r="R69" s="465" t="s">
        <v>345</v>
      </c>
      <c r="S69" s="503" t="s">
        <v>1542</v>
      </c>
      <c r="T69" s="482" t="s">
        <v>1544</v>
      </c>
      <c r="U69" s="471" t="s">
        <v>1368</v>
      </c>
      <c r="V69" s="471">
        <v>10</v>
      </c>
      <c r="W69" s="478">
        <v>22500</v>
      </c>
      <c r="X69" s="498" t="s">
        <v>1440</v>
      </c>
      <c r="Y69" s="498" t="s">
        <v>1406</v>
      </c>
      <c r="Z69" s="485">
        <f t="shared" si="5"/>
        <v>225000</v>
      </c>
    </row>
    <row r="70" spans="15:26" ht="30" x14ac:dyDescent="0.2">
      <c r="O70" s="443">
        <v>68</v>
      </c>
      <c r="P70" s="397" t="s">
        <v>332</v>
      </c>
      <c r="Q70" s="397">
        <v>2024</v>
      </c>
      <c r="R70" s="465" t="s">
        <v>345</v>
      </c>
      <c r="S70" s="503" t="s">
        <v>1545</v>
      </c>
      <c r="T70" s="486" t="s">
        <v>1546</v>
      </c>
      <c r="U70" s="471" t="s">
        <v>1368</v>
      </c>
      <c r="V70" s="471">
        <v>10</v>
      </c>
      <c r="W70" s="487">
        <v>159885</v>
      </c>
      <c r="X70" s="498" t="s">
        <v>1440</v>
      </c>
      <c r="Y70" s="498" t="s">
        <v>1406</v>
      </c>
      <c r="Z70" s="485">
        <f t="shared" si="5"/>
        <v>1598850</v>
      </c>
    </row>
    <row r="71" spans="15:26" ht="30" x14ac:dyDescent="0.2">
      <c r="O71" s="443">
        <v>69</v>
      </c>
      <c r="P71" s="397" t="s">
        <v>332</v>
      </c>
      <c r="Q71" s="397">
        <v>2024</v>
      </c>
      <c r="R71" s="465" t="s">
        <v>345</v>
      </c>
      <c r="S71" s="503" t="s">
        <v>1545</v>
      </c>
      <c r="T71" s="486" t="s">
        <v>1547</v>
      </c>
      <c r="U71" s="471" t="s">
        <v>1368</v>
      </c>
      <c r="V71" s="471">
        <v>10</v>
      </c>
      <c r="W71" s="487">
        <v>186200</v>
      </c>
      <c r="X71" s="498" t="s">
        <v>1440</v>
      </c>
      <c r="Y71" s="498" t="s">
        <v>1406</v>
      </c>
      <c r="Z71" s="485">
        <f t="shared" si="5"/>
        <v>1862000</v>
      </c>
    </row>
    <row r="72" spans="15:26" ht="30" x14ac:dyDescent="0.2">
      <c r="O72" s="443">
        <v>70</v>
      </c>
      <c r="P72" s="397" t="s">
        <v>332</v>
      </c>
      <c r="Q72" s="397">
        <v>2024</v>
      </c>
      <c r="R72" s="465" t="s">
        <v>345</v>
      </c>
      <c r="S72" s="503" t="s">
        <v>1545</v>
      </c>
      <c r="T72" s="486" t="s">
        <v>1548</v>
      </c>
      <c r="U72" s="471" t="s">
        <v>1368</v>
      </c>
      <c r="V72" s="471">
        <v>10</v>
      </c>
      <c r="W72" s="487">
        <v>208050</v>
      </c>
      <c r="X72" s="498" t="s">
        <v>1440</v>
      </c>
      <c r="Y72" s="498" t="s">
        <v>1406</v>
      </c>
      <c r="Z72" s="485">
        <f t="shared" si="5"/>
        <v>2080500</v>
      </c>
    </row>
    <row r="73" spans="15:26" x14ac:dyDescent="0.2">
      <c r="O73" s="443">
        <v>71</v>
      </c>
      <c r="P73" s="397" t="s">
        <v>332</v>
      </c>
      <c r="Q73" s="397">
        <v>2024</v>
      </c>
      <c r="R73" s="465" t="s">
        <v>1562</v>
      </c>
      <c r="S73" s="509" t="s">
        <v>1366</v>
      </c>
      <c r="T73" s="488" t="s">
        <v>1549</v>
      </c>
      <c r="U73" s="471" t="s">
        <v>1368</v>
      </c>
      <c r="V73" s="479">
        <v>20</v>
      </c>
      <c r="W73" s="487">
        <v>1000</v>
      </c>
      <c r="X73" s="498" t="s">
        <v>1550</v>
      </c>
      <c r="Y73" s="498" t="s">
        <v>1409</v>
      </c>
      <c r="Z73" s="485">
        <f t="shared" si="5"/>
        <v>20000</v>
      </c>
    </row>
    <row r="74" spans="15:26" x14ac:dyDescent="0.2">
      <c r="O74" s="443">
        <v>72</v>
      </c>
      <c r="P74" s="397" t="s">
        <v>332</v>
      </c>
      <c r="Q74" s="397">
        <v>2024</v>
      </c>
      <c r="R74" s="465" t="s">
        <v>1562</v>
      </c>
      <c r="S74" s="509" t="s">
        <v>1366</v>
      </c>
      <c r="T74" s="488" t="s">
        <v>1551</v>
      </c>
      <c r="U74" s="471" t="s">
        <v>1368</v>
      </c>
      <c r="V74" s="479">
        <v>3</v>
      </c>
      <c r="W74" s="487">
        <v>9000</v>
      </c>
      <c r="X74" s="498" t="s">
        <v>1550</v>
      </c>
      <c r="Y74" s="498" t="s">
        <v>1409</v>
      </c>
      <c r="Z74" s="485">
        <f t="shared" si="5"/>
        <v>27000</v>
      </c>
    </row>
    <row r="75" spans="15:26" x14ac:dyDescent="0.2">
      <c r="O75" s="443">
        <v>73</v>
      </c>
      <c r="P75" s="397" t="s">
        <v>332</v>
      </c>
      <c r="Q75" s="397">
        <v>2024</v>
      </c>
      <c r="R75" s="465" t="s">
        <v>1562</v>
      </c>
      <c r="S75" s="509" t="s">
        <v>1366</v>
      </c>
      <c r="T75" s="488" t="s">
        <v>1552</v>
      </c>
      <c r="U75" s="471" t="s">
        <v>1368</v>
      </c>
      <c r="V75" s="479">
        <v>10</v>
      </c>
      <c r="W75" s="487">
        <v>2000</v>
      </c>
      <c r="X75" s="498" t="s">
        <v>1550</v>
      </c>
      <c r="Y75" s="498" t="s">
        <v>1409</v>
      </c>
      <c r="Z75" s="485">
        <f t="shared" si="5"/>
        <v>20000</v>
      </c>
    </row>
    <row r="76" spans="15:26" x14ac:dyDescent="0.2">
      <c r="O76" s="443">
        <v>74</v>
      </c>
      <c r="P76" s="397" t="s">
        <v>332</v>
      </c>
      <c r="Q76" s="397">
        <v>2024</v>
      </c>
      <c r="R76" s="465" t="s">
        <v>1562</v>
      </c>
      <c r="S76" s="509" t="s">
        <v>1366</v>
      </c>
      <c r="T76" s="488" t="s">
        <v>1553</v>
      </c>
      <c r="U76" s="471" t="s">
        <v>1368</v>
      </c>
      <c r="V76" s="479">
        <v>4</v>
      </c>
      <c r="W76" s="487">
        <v>8500</v>
      </c>
      <c r="X76" s="498" t="s">
        <v>1550</v>
      </c>
      <c r="Y76" s="498" t="s">
        <v>1409</v>
      </c>
      <c r="Z76" s="485">
        <f t="shared" si="5"/>
        <v>34000</v>
      </c>
    </row>
    <row r="77" spans="15:26" x14ac:dyDescent="0.2">
      <c r="O77" s="443">
        <v>75</v>
      </c>
      <c r="P77" s="397" t="s">
        <v>332</v>
      </c>
      <c r="Q77" s="397">
        <v>2024</v>
      </c>
      <c r="R77" s="465" t="s">
        <v>1562</v>
      </c>
      <c r="S77" s="509" t="s">
        <v>1366</v>
      </c>
      <c r="T77" s="488" t="s">
        <v>1554</v>
      </c>
      <c r="U77" s="471" t="s">
        <v>1368</v>
      </c>
      <c r="V77" s="479">
        <v>3</v>
      </c>
      <c r="W77" s="487">
        <v>7500</v>
      </c>
      <c r="X77" s="498" t="s">
        <v>1550</v>
      </c>
      <c r="Y77" s="498" t="s">
        <v>1409</v>
      </c>
      <c r="Z77" s="485">
        <f t="shared" si="5"/>
        <v>22500</v>
      </c>
    </row>
    <row r="78" spans="15:26" x14ac:dyDescent="0.2">
      <c r="O78" s="443">
        <v>76</v>
      </c>
      <c r="P78" s="397" t="s">
        <v>332</v>
      </c>
      <c r="Q78" s="397">
        <v>2024</v>
      </c>
      <c r="R78" s="465" t="s">
        <v>1562</v>
      </c>
      <c r="S78" s="509" t="s">
        <v>1366</v>
      </c>
      <c r="T78" s="488" t="s">
        <v>1555</v>
      </c>
      <c r="U78" s="471" t="s">
        <v>1368</v>
      </c>
      <c r="V78" s="479">
        <v>10</v>
      </c>
      <c r="W78" s="487">
        <v>3500</v>
      </c>
      <c r="X78" s="498" t="s">
        <v>1550</v>
      </c>
      <c r="Y78" s="498" t="s">
        <v>1409</v>
      </c>
      <c r="Z78" s="485">
        <f t="shared" si="5"/>
        <v>35000</v>
      </c>
    </row>
    <row r="79" spans="15:26" x14ac:dyDescent="0.2">
      <c r="O79" s="443">
        <v>77</v>
      </c>
      <c r="P79" s="397" t="s">
        <v>332</v>
      </c>
      <c r="Q79" s="397">
        <v>2024</v>
      </c>
      <c r="R79" s="465" t="s">
        <v>1562</v>
      </c>
      <c r="S79" s="509" t="s">
        <v>1366</v>
      </c>
      <c r="T79" s="488" t="s">
        <v>1556</v>
      </c>
      <c r="U79" s="471" t="s">
        <v>1368</v>
      </c>
      <c r="V79" s="479">
        <v>2</v>
      </c>
      <c r="W79" s="487">
        <v>15000</v>
      </c>
      <c r="X79" s="498" t="s">
        <v>1550</v>
      </c>
      <c r="Y79" s="498" t="s">
        <v>1409</v>
      </c>
      <c r="Z79" s="485">
        <f t="shared" si="5"/>
        <v>30000</v>
      </c>
    </row>
    <row r="80" spans="15:26" x14ac:dyDescent="0.2">
      <c r="O80" s="443">
        <v>78</v>
      </c>
      <c r="P80" s="397" t="s">
        <v>332</v>
      </c>
      <c r="Q80" s="397">
        <v>2024</v>
      </c>
      <c r="R80" s="465" t="s">
        <v>1562</v>
      </c>
      <c r="S80" s="509" t="s">
        <v>1366</v>
      </c>
      <c r="T80" s="488" t="s">
        <v>1557</v>
      </c>
      <c r="U80" s="471" t="s">
        <v>1368</v>
      </c>
      <c r="V80" s="479">
        <v>5</v>
      </c>
      <c r="W80" s="487">
        <v>5500</v>
      </c>
      <c r="X80" s="498" t="s">
        <v>1550</v>
      </c>
      <c r="Y80" s="498" t="s">
        <v>1409</v>
      </c>
      <c r="Z80" s="485">
        <f t="shared" si="5"/>
        <v>27500</v>
      </c>
    </row>
    <row r="81" spans="15:26" x14ac:dyDescent="0.2">
      <c r="O81" s="443">
        <v>79</v>
      </c>
      <c r="P81" s="397" t="s">
        <v>332</v>
      </c>
      <c r="Q81" s="397">
        <v>2024</v>
      </c>
      <c r="R81" s="465" t="s">
        <v>1562</v>
      </c>
      <c r="S81" s="509" t="s">
        <v>1366</v>
      </c>
      <c r="T81" s="488" t="s">
        <v>1558</v>
      </c>
      <c r="U81" s="471" t="s">
        <v>1368</v>
      </c>
      <c r="V81" s="479">
        <v>5</v>
      </c>
      <c r="W81" s="487">
        <v>12000</v>
      </c>
      <c r="X81" s="498" t="s">
        <v>1550</v>
      </c>
      <c r="Y81" s="498" t="s">
        <v>1409</v>
      </c>
      <c r="Z81" s="485">
        <f t="shared" si="5"/>
        <v>60000</v>
      </c>
    </row>
    <row r="82" spans="15:26" x14ac:dyDescent="0.2">
      <c r="O82" s="443">
        <v>80</v>
      </c>
      <c r="P82" s="397" t="s">
        <v>332</v>
      </c>
      <c r="Q82" s="397">
        <v>2024</v>
      </c>
      <c r="R82" s="465" t="s">
        <v>1562</v>
      </c>
      <c r="S82" s="509" t="s">
        <v>1366</v>
      </c>
      <c r="T82" s="488" t="s">
        <v>1559</v>
      </c>
      <c r="U82" s="471" t="s">
        <v>1368</v>
      </c>
      <c r="V82" s="479">
        <v>100</v>
      </c>
      <c r="W82" s="487">
        <v>1500</v>
      </c>
      <c r="X82" s="498" t="s">
        <v>1550</v>
      </c>
      <c r="Y82" s="498" t="s">
        <v>1409</v>
      </c>
      <c r="Z82" s="485">
        <f t="shared" si="5"/>
        <v>150000</v>
      </c>
    </row>
    <row r="83" spans="15:26" x14ac:dyDescent="0.2">
      <c r="O83" s="443">
        <v>81</v>
      </c>
      <c r="P83" s="397" t="s">
        <v>332</v>
      </c>
      <c r="Q83" s="397">
        <v>2024</v>
      </c>
      <c r="R83" s="465" t="s">
        <v>1562</v>
      </c>
      <c r="S83" s="509" t="s">
        <v>1366</v>
      </c>
      <c r="T83" s="488" t="s">
        <v>1560</v>
      </c>
      <c r="U83" s="471" t="s">
        <v>1368</v>
      </c>
      <c r="V83" s="479">
        <v>2</v>
      </c>
      <c r="W83" s="487">
        <v>19000</v>
      </c>
      <c r="X83" s="498" t="s">
        <v>1550</v>
      </c>
      <c r="Y83" s="498" t="s">
        <v>1409</v>
      </c>
      <c r="Z83" s="485">
        <f t="shared" si="5"/>
        <v>38000</v>
      </c>
    </row>
    <row r="84" spans="15:26" x14ac:dyDescent="0.2">
      <c r="O84" s="443">
        <v>82</v>
      </c>
      <c r="P84" s="397" t="s">
        <v>332</v>
      </c>
      <c r="Q84" s="397">
        <v>2024</v>
      </c>
      <c r="R84" s="465" t="s">
        <v>1562</v>
      </c>
      <c r="S84" s="509" t="s">
        <v>1366</v>
      </c>
      <c r="T84" s="488" t="s">
        <v>1561</v>
      </c>
      <c r="U84" s="471" t="s">
        <v>1368</v>
      </c>
      <c r="V84" s="479">
        <v>2</v>
      </c>
      <c r="W84" s="487">
        <v>11000</v>
      </c>
      <c r="X84" s="498" t="s">
        <v>1550</v>
      </c>
      <c r="Y84" s="498" t="s">
        <v>1409</v>
      </c>
      <c r="Z84" s="485">
        <f t="shared" si="5"/>
        <v>22000</v>
      </c>
    </row>
    <row r="85" spans="15:26" ht="30" x14ac:dyDescent="0.25">
      <c r="O85" s="443">
        <v>83</v>
      </c>
      <c r="P85" s="397" t="s">
        <v>333</v>
      </c>
      <c r="Q85" s="397">
        <v>2024</v>
      </c>
      <c r="R85" s="465" t="s">
        <v>347</v>
      </c>
      <c r="S85" s="465" t="s">
        <v>1349</v>
      </c>
      <c r="T85" s="489" t="s">
        <v>1367</v>
      </c>
      <c r="U85" s="477" t="s">
        <v>1368</v>
      </c>
      <c r="V85" s="477">
        <v>50</v>
      </c>
      <c r="W85" s="468">
        <v>1000</v>
      </c>
      <c r="X85" s="504" t="s">
        <v>1410</v>
      </c>
      <c r="Y85" s="499" t="s">
        <v>1406</v>
      </c>
      <c r="Z85" s="490">
        <f>V85*W85</f>
        <v>50000</v>
      </c>
    </row>
    <row r="86" spans="15:26" ht="30" x14ac:dyDescent="0.25">
      <c r="O86" s="443">
        <v>84</v>
      </c>
      <c r="P86" s="397" t="s">
        <v>333</v>
      </c>
      <c r="Q86" s="397">
        <v>2024</v>
      </c>
      <c r="R86" s="465" t="s">
        <v>347</v>
      </c>
      <c r="S86" s="465" t="s">
        <v>1350</v>
      </c>
      <c r="T86" s="491" t="s">
        <v>1369</v>
      </c>
      <c r="U86" s="477" t="s">
        <v>1368</v>
      </c>
      <c r="V86" s="477">
        <v>100</v>
      </c>
      <c r="W86" s="468">
        <v>3300</v>
      </c>
      <c r="X86" s="504" t="s">
        <v>1410</v>
      </c>
      <c r="Y86" s="499" t="s">
        <v>1406</v>
      </c>
      <c r="Z86" s="490">
        <f t="shared" ref="Z86:Z134" si="6">V86*W86</f>
        <v>330000</v>
      </c>
    </row>
    <row r="87" spans="15:26" ht="30" x14ac:dyDescent="0.25">
      <c r="O87" s="443">
        <v>85</v>
      </c>
      <c r="P87" s="397" t="s">
        <v>333</v>
      </c>
      <c r="Q87" s="397">
        <v>2024</v>
      </c>
      <c r="R87" s="465" t="s">
        <v>347</v>
      </c>
      <c r="S87" s="465" t="s">
        <v>1351</v>
      </c>
      <c r="T87" s="491" t="s">
        <v>1370</v>
      </c>
      <c r="U87" s="477" t="s">
        <v>1368</v>
      </c>
      <c r="V87" s="477">
        <v>200</v>
      </c>
      <c r="W87" s="468">
        <v>11000</v>
      </c>
      <c r="X87" s="504" t="s">
        <v>1410</v>
      </c>
      <c r="Y87" s="499" t="s">
        <v>1406</v>
      </c>
      <c r="Z87" s="490">
        <f t="shared" si="6"/>
        <v>2200000</v>
      </c>
    </row>
    <row r="88" spans="15:26" ht="30" x14ac:dyDescent="0.25">
      <c r="O88" s="443">
        <v>86</v>
      </c>
      <c r="P88" s="397" t="s">
        <v>333</v>
      </c>
      <c r="Q88" s="397">
        <v>2024</v>
      </c>
      <c r="R88" s="465" t="s">
        <v>347</v>
      </c>
      <c r="S88" s="465" t="s">
        <v>1351</v>
      </c>
      <c r="T88" s="491" t="s">
        <v>1371</v>
      </c>
      <c r="U88" s="477" t="s">
        <v>1368</v>
      </c>
      <c r="V88" s="477">
        <v>100</v>
      </c>
      <c r="W88" s="468">
        <v>15500</v>
      </c>
      <c r="X88" s="504" t="s">
        <v>1410</v>
      </c>
      <c r="Y88" s="499" t="s">
        <v>1406</v>
      </c>
      <c r="Z88" s="490">
        <f t="shared" si="6"/>
        <v>1550000</v>
      </c>
    </row>
    <row r="89" spans="15:26" ht="30" x14ac:dyDescent="0.25">
      <c r="O89" s="443">
        <v>87</v>
      </c>
      <c r="P89" s="397" t="s">
        <v>333</v>
      </c>
      <c r="Q89" s="397">
        <v>2024</v>
      </c>
      <c r="R89" s="465" t="s">
        <v>347</v>
      </c>
      <c r="S89" s="465" t="s">
        <v>1352</v>
      </c>
      <c r="T89" s="492" t="s">
        <v>1372</v>
      </c>
      <c r="U89" s="477" t="s">
        <v>1368</v>
      </c>
      <c r="V89" s="477">
        <v>20</v>
      </c>
      <c r="W89" s="472">
        <v>5000</v>
      </c>
      <c r="X89" s="504" t="s">
        <v>1410</v>
      </c>
      <c r="Y89" s="499" t="s">
        <v>1406</v>
      </c>
      <c r="Z89" s="490">
        <f t="shared" si="6"/>
        <v>100000</v>
      </c>
    </row>
    <row r="90" spans="15:26" ht="30" x14ac:dyDescent="0.25">
      <c r="O90" s="443">
        <v>88</v>
      </c>
      <c r="P90" s="397" t="s">
        <v>333</v>
      </c>
      <c r="Q90" s="397">
        <v>2024</v>
      </c>
      <c r="R90" s="465" t="s">
        <v>347</v>
      </c>
      <c r="S90" s="465" t="s">
        <v>1353</v>
      </c>
      <c r="T90" s="491" t="s">
        <v>1373</v>
      </c>
      <c r="U90" s="477" t="s">
        <v>1368</v>
      </c>
      <c r="V90" s="477">
        <v>1</v>
      </c>
      <c r="W90" s="468">
        <v>1500000</v>
      </c>
      <c r="X90" s="504" t="s">
        <v>1410</v>
      </c>
      <c r="Y90" s="499" t="s">
        <v>1406</v>
      </c>
      <c r="Z90" s="490">
        <f t="shared" si="6"/>
        <v>1500000</v>
      </c>
    </row>
    <row r="91" spans="15:26" ht="30" x14ac:dyDescent="0.25">
      <c r="O91" s="443">
        <v>89</v>
      </c>
      <c r="P91" s="397" t="s">
        <v>333</v>
      </c>
      <c r="Q91" s="397">
        <v>2024</v>
      </c>
      <c r="R91" s="465" t="s">
        <v>347</v>
      </c>
      <c r="S91" s="465" t="s">
        <v>1353</v>
      </c>
      <c r="T91" s="491" t="s">
        <v>1374</v>
      </c>
      <c r="U91" s="477" t="s">
        <v>1368</v>
      </c>
      <c r="V91" s="477">
        <v>1</v>
      </c>
      <c r="W91" s="468">
        <v>3000000</v>
      </c>
      <c r="X91" s="504" t="s">
        <v>1410</v>
      </c>
      <c r="Y91" s="499" t="s">
        <v>1406</v>
      </c>
      <c r="Z91" s="490">
        <f t="shared" si="6"/>
        <v>3000000</v>
      </c>
    </row>
    <row r="92" spans="15:26" ht="30" x14ac:dyDescent="0.25">
      <c r="O92" s="443">
        <v>90</v>
      </c>
      <c r="P92" s="397" t="s">
        <v>333</v>
      </c>
      <c r="Q92" s="397">
        <v>2024</v>
      </c>
      <c r="R92" s="465" t="s">
        <v>347</v>
      </c>
      <c r="S92" s="465" t="s">
        <v>1354</v>
      </c>
      <c r="T92" s="489" t="s">
        <v>1375</v>
      </c>
      <c r="U92" s="477" t="s">
        <v>1368</v>
      </c>
      <c r="V92" s="477">
        <v>5</v>
      </c>
      <c r="W92" s="472">
        <v>20000</v>
      </c>
      <c r="X92" s="504" t="s">
        <v>1410</v>
      </c>
      <c r="Y92" s="499" t="s">
        <v>1406</v>
      </c>
      <c r="Z92" s="490">
        <f t="shared" si="6"/>
        <v>100000</v>
      </c>
    </row>
    <row r="93" spans="15:26" ht="30" x14ac:dyDescent="0.25">
      <c r="O93" s="443">
        <v>91</v>
      </c>
      <c r="P93" s="397" t="s">
        <v>333</v>
      </c>
      <c r="Q93" s="397">
        <v>2024</v>
      </c>
      <c r="R93" s="465" t="s">
        <v>347</v>
      </c>
      <c r="S93" s="465" t="s">
        <v>1355</v>
      </c>
      <c r="T93" s="491" t="s">
        <v>1376</v>
      </c>
      <c r="U93" s="477" t="s">
        <v>1368</v>
      </c>
      <c r="V93" s="477">
        <v>10</v>
      </c>
      <c r="W93" s="472">
        <v>25000</v>
      </c>
      <c r="X93" s="504" t="s">
        <v>1410</v>
      </c>
      <c r="Y93" s="499" t="s">
        <v>1406</v>
      </c>
      <c r="Z93" s="490">
        <f t="shared" si="6"/>
        <v>250000</v>
      </c>
    </row>
    <row r="94" spans="15:26" ht="30" x14ac:dyDescent="0.25">
      <c r="O94" s="443">
        <v>92</v>
      </c>
      <c r="P94" s="397" t="s">
        <v>333</v>
      </c>
      <c r="Q94" s="397">
        <v>2024</v>
      </c>
      <c r="R94" s="465" t="s">
        <v>347</v>
      </c>
      <c r="S94" s="465" t="s">
        <v>1356</v>
      </c>
      <c r="T94" s="489" t="s">
        <v>1377</v>
      </c>
      <c r="U94" s="477" t="s">
        <v>1368</v>
      </c>
      <c r="V94" s="477">
        <v>30</v>
      </c>
      <c r="W94" s="474">
        <v>1500</v>
      </c>
      <c r="X94" s="504" t="s">
        <v>1410</v>
      </c>
      <c r="Y94" s="499" t="s">
        <v>1406</v>
      </c>
      <c r="Z94" s="490">
        <f t="shared" si="6"/>
        <v>45000</v>
      </c>
    </row>
    <row r="95" spans="15:26" ht="30" x14ac:dyDescent="0.25">
      <c r="O95" s="443">
        <v>93</v>
      </c>
      <c r="P95" s="397" t="s">
        <v>333</v>
      </c>
      <c r="Q95" s="397">
        <v>2024</v>
      </c>
      <c r="R95" s="465" t="s">
        <v>347</v>
      </c>
      <c r="S95" s="465" t="s">
        <v>1357</v>
      </c>
      <c r="T95" s="489" t="s">
        <v>1378</v>
      </c>
      <c r="U95" s="477" t="s">
        <v>1368</v>
      </c>
      <c r="V95" s="477">
        <v>10</v>
      </c>
      <c r="W95" s="472">
        <v>20000</v>
      </c>
      <c r="X95" s="504" t="s">
        <v>1410</v>
      </c>
      <c r="Y95" s="499" t="s">
        <v>1406</v>
      </c>
      <c r="Z95" s="490">
        <f t="shared" si="6"/>
        <v>200000</v>
      </c>
    </row>
    <row r="96" spans="15:26" ht="30" x14ac:dyDescent="0.25">
      <c r="O96" s="443">
        <v>94</v>
      </c>
      <c r="P96" s="397" t="s">
        <v>333</v>
      </c>
      <c r="Q96" s="397">
        <v>2024</v>
      </c>
      <c r="R96" s="465" t="s">
        <v>347</v>
      </c>
      <c r="S96" s="465" t="s">
        <v>1358</v>
      </c>
      <c r="T96" s="489" t="s">
        <v>1379</v>
      </c>
      <c r="U96" s="477" t="s">
        <v>1368</v>
      </c>
      <c r="V96" s="477">
        <v>10</v>
      </c>
      <c r="W96" s="472">
        <v>5000</v>
      </c>
      <c r="X96" s="504" t="s">
        <v>1410</v>
      </c>
      <c r="Y96" s="499" t="s">
        <v>1406</v>
      </c>
      <c r="Z96" s="490">
        <f t="shared" si="6"/>
        <v>50000</v>
      </c>
    </row>
    <row r="97" spans="15:26" ht="30" x14ac:dyDescent="0.25">
      <c r="O97" s="443">
        <v>95</v>
      </c>
      <c r="P97" s="397" t="s">
        <v>333</v>
      </c>
      <c r="Q97" s="397">
        <v>2024</v>
      </c>
      <c r="R97" s="465" t="s">
        <v>347</v>
      </c>
      <c r="S97" s="465" t="s">
        <v>1359</v>
      </c>
      <c r="T97" s="489" t="s">
        <v>1380</v>
      </c>
      <c r="U97" s="477" t="s">
        <v>1368</v>
      </c>
      <c r="V97" s="477">
        <v>10</v>
      </c>
      <c r="W97" s="472">
        <v>5000</v>
      </c>
      <c r="X97" s="504" t="s">
        <v>1410</v>
      </c>
      <c r="Y97" s="499" t="s">
        <v>1406</v>
      </c>
      <c r="Z97" s="490">
        <f t="shared" si="6"/>
        <v>50000</v>
      </c>
    </row>
    <row r="98" spans="15:26" ht="30" x14ac:dyDescent="0.25">
      <c r="O98" s="443">
        <v>96</v>
      </c>
      <c r="P98" s="397" t="s">
        <v>333</v>
      </c>
      <c r="Q98" s="397">
        <v>2024</v>
      </c>
      <c r="R98" s="465" t="s">
        <v>347</v>
      </c>
      <c r="S98" s="465" t="s">
        <v>1353</v>
      </c>
      <c r="T98" s="491" t="s">
        <v>1381</v>
      </c>
      <c r="U98" s="477" t="s">
        <v>1368</v>
      </c>
      <c r="V98" s="477">
        <v>6</v>
      </c>
      <c r="W98" s="475">
        <v>55000</v>
      </c>
      <c r="X98" s="504" t="s">
        <v>1410</v>
      </c>
      <c r="Y98" s="499" t="s">
        <v>1406</v>
      </c>
      <c r="Z98" s="490">
        <f t="shared" si="6"/>
        <v>330000</v>
      </c>
    </row>
    <row r="99" spans="15:26" ht="30" x14ac:dyDescent="0.25">
      <c r="O99" s="443">
        <v>97</v>
      </c>
      <c r="P99" s="397" t="s">
        <v>333</v>
      </c>
      <c r="Q99" s="397">
        <v>2024</v>
      </c>
      <c r="R99" s="465" t="s">
        <v>347</v>
      </c>
      <c r="S99" s="465" t="s">
        <v>1360</v>
      </c>
      <c r="T99" s="489" t="s">
        <v>1382</v>
      </c>
      <c r="U99" s="477" t="s">
        <v>1383</v>
      </c>
      <c r="V99" s="477">
        <v>3</v>
      </c>
      <c r="W99" s="474">
        <v>35000</v>
      </c>
      <c r="X99" s="504" t="s">
        <v>1410</v>
      </c>
      <c r="Y99" s="499" t="s">
        <v>1406</v>
      </c>
      <c r="Z99" s="490">
        <f t="shared" si="6"/>
        <v>105000</v>
      </c>
    </row>
    <row r="100" spans="15:26" ht="30" x14ac:dyDescent="0.25">
      <c r="O100" s="443">
        <v>98</v>
      </c>
      <c r="P100" s="397" t="s">
        <v>333</v>
      </c>
      <c r="Q100" s="397">
        <v>2024</v>
      </c>
      <c r="R100" s="465" t="s">
        <v>347</v>
      </c>
      <c r="S100" s="465" t="s">
        <v>1361</v>
      </c>
      <c r="T100" s="491" t="s">
        <v>1384</v>
      </c>
      <c r="U100" s="477" t="s">
        <v>1368</v>
      </c>
      <c r="V100" s="477">
        <v>1</v>
      </c>
      <c r="W100" s="493">
        <v>400000</v>
      </c>
      <c r="X100" s="504" t="s">
        <v>1410</v>
      </c>
      <c r="Y100" s="499" t="s">
        <v>1406</v>
      </c>
      <c r="Z100" s="490">
        <f t="shared" si="6"/>
        <v>400000</v>
      </c>
    </row>
    <row r="101" spans="15:26" ht="30" x14ac:dyDescent="0.25">
      <c r="O101" s="443">
        <v>99</v>
      </c>
      <c r="P101" s="397" t="s">
        <v>333</v>
      </c>
      <c r="Q101" s="397">
        <v>2024</v>
      </c>
      <c r="R101" s="465" t="s">
        <v>347</v>
      </c>
      <c r="S101" s="465" t="s">
        <v>1362</v>
      </c>
      <c r="T101" s="491" t="s">
        <v>1385</v>
      </c>
      <c r="U101" s="477" t="s">
        <v>1386</v>
      </c>
      <c r="V101" s="477">
        <v>1</v>
      </c>
      <c r="W101" s="494">
        <v>1200000</v>
      </c>
      <c r="X101" s="504" t="s">
        <v>1410</v>
      </c>
      <c r="Y101" s="499" t="s">
        <v>1406</v>
      </c>
      <c r="Z101" s="490">
        <f t="shared" si="6"/>
        <v>1200000</v>
      </c>
    </row>
    <row r="102" spans="15:26" x14ac:dyDescent="0.25">
      <c r="O102" s="443">
        <v>100</v>
      </c>
      <c r="P102" s="397" t="s">
        <v>333</v>
      </c>
      <c r="Q102" s="397">
        <v>2024</v>
      </c>
      <c r="R102" s="465" t="s">
        <v>347</v>
      </c>
      <c r="S102" s="465" t="s">
        <v>1363</v>
      </c>
      <c r="T102" s="491" t="s">
        <v>1387</v>
      </c>
      <c r="U102" s="477" t="s">
        <v>1388</v>
      </c>
      <c r="V102" s="477">
        <v>40</v>
      </c>
      <c r="W102" s="472">
        <v>55000</v>
      </c>
      <c r="X102" s="499" t="s">
        <v>1407</v>
      </c>
      <c r="Y102" s="499" t="s">
        <v>1406</v>
      </c>
      <c r="Z102" s="490">
        <f t="shared" si="6"/>
        <v>2200000</v>
      </c>
    </row>
    <row r="103" spans="15:26" x14ac:dyDescent="0.25">
      <c r="O103" s="443">
        <v>101</v>
      </c>
      <c r="P103" s="397" t="s">
        <v>333</v>
      </c>
      <c r="Q103" s="397">
        <v>2024</v>
      </c>
      <c r="R103" s="465" t="s">
        <v>347</v>
      </c>
      <c r="S103" s="465" t="s">
        <v>1364</v>
      </c>
      <c r="T103" s="491" t="s">
        <v>1389</v>
      </c>
      <c r="U103" s="477" t="s">
        <v>1388</v>
      </c>
      <c r="V103" s="477">
        <v>80</v>
      </c>
      <c r="W103" s="472">
        <v>135000</v>
      </c>
      <c r="X103" s="499" t="s">
        <v>1407</v>
      </c>
      <c r="Y103" s="499" t="s">
        <v>1406</v>
      </c>
      <c r="Z103" s="490">
        <f t="shared" si="6"/>
        <v>10800000</v>
      </c>
    </row>
    <row r="104" spans="15:26" x14ac:dyDescent="0.25">
      <c r="O104" s="443">
        <v>102</v>
      </c>
      <c r="P104" s="397" t="s">
        <v>333</v>
      </c>
      <c r="Q104" s="397">
        <v>2024</v>
      </c>
      <c r="R104" s="465" t="s">
        <v>347</v>
      </c>
      <c r="S104" s="465" t="s">
        <v>1365</v>
      </c>
      <c r="T104" s="491" t="s">
        <v>1390</v>
      </c>
      <c r="U104" s="477" t="s">
        <v>1391</v>
      </c>
      <c r="V104" s="477">
        <v>36</v>
      </c>
      <c r="W104" s="472">
        <v>196000</v>
      </c>
      <c r="X104" s="499" t="s">
        <v>1407</v>
      </c>
      <c r="Y104" s="499" t="s">
        <v>1406</v>
      </c>
      <c r="Z104" s="490">
        <f t="shared" si="6"/>
        <v>7056000</v>
      </c>
    </row>
    <row r="105" spans="15:26" x14ac:dyDescent="0.25">
      <c r="O105" s="443">
        <v>103</v>
      </c>
      <c r="P105" s="397" t="s">
        <v>333</v>
      </c>
      <c r="Q105" s="397">
        <v>2024</v>
      </c>
      <c r="R105" s="465" t="s">
        <v>347</v>
      </c>
      <c r="S105" s="509" t="s">
        <v>1366</v>
      </c>
      <c r="T105" s="489" t="s">
        <v>1392</v>
      </c>
      <c r="U105" s="477" t="s">
        <v>1393</v>
      </c>
      <c r="V105" s="477">
        <v>2</v>
      </c>
      <c r="W105" s="495">
        <v>200000</v>
      </c>
      <c r="X105" s="505" t="s">
        <v>1408</v>
      </c>
      <c r="Y105" s="498" t="s">
        <v>1409</v>
      </c>
      <c r="Z105" s="490">
        <f t="shared" si="6"/>
        <v>400000</v>
      </c>
    </row>
    <row r="106" spans="15:26" x14ac:dyDescent="0.25">
      <c r="O106" s="443">
        <v>104</v>
      </c>
      <c r="P106" s="397" t="s">
        <v>333</v>
      </c>
      <c r="Q106" s="397">
        <v>2024</v>
      </c>
      <c r="R106" s="465" t="s">
        <v>347</v>
      </c>
      <c r="S106" s="509" t="s">
        <v>1366</v>
      </c>
      <c r="T106" s="489" t="s">
        <v>1394</v>
      </c>
      <c r="U106" s="477" t="s">
        <v>1368</v>
      </c>
      <c r="V106" s="477">
        <v>6</v>
      </c>
      <c r="W106" s="495">
        <v>1400000</v>
      </c>
      <c r="X106" s="505" t="s">
        <v>1408</v>
      </c>
      <c r="Y106" s="498" t="s">
        <v>1409</v>
      </c>
      <c r="Z106" s="490">
        <f t="shared" si="6"/>
        <v>8400000</v>
      </c>
    </row>
    <row r="107" spans="15:26" x14ac:dyDescent="0.25">
      <c r="O107" s="443">
        <v>105</v>
      </c>
      <c r="P107" s="397" t="s">
        <v>333</v>
      </c>
      <c r="Q107" s="397">
        <v>2024</v>
      </c>
      <c r="R107" s="465" t="s">
        <v>347</v>
      </c>
      <c r="S107" s="509" t="s">
        <v>1366</v>
      </c>
      <c r="T107" s="489" t="s">
        <v>1395</v>
      </c>
      <c r="U107" s="477" t="s">
        <v>1368</v>
      </c>
      <c r="V107" s="477">
        <v>2</v>
      </c>
      <c r="W107" s="495">
        <v>2300000</v>
      </c>
      <c r="X107" s="505" t="s">
        <v>1408</v>
      </c>
      <c r="Y107" s="498" t="s">
        <v>1409</v>
      </c>
      <c r="Z107" s="490">
        <f t="shared" si="6"/>
        <v>4600000</v>
      </c>
    </row>
    <row r="108" spans="15:26" x14ac:dyDescent="0.25">
      <c r="O108" s="443">
        <v>106</v>
      </c>
      <c r="P108" s="397" t="s">
        <v>333</v>
      </c>
      <c r="Q108" s="397">
        <v>2024</v>
      </c>
      <c r="R108" s="465" t="s">
        <v>347</v>
      </c>
      <c r="S108" s="509" t="s">
        <v>1366</v>
      </c>
      <c r="T108" s="489" t="s">
        <v>1396</v>
      </c>
      <c r="U108" s="477" t="s">
        <v>1368</v>
      </c>
      <c r="V108" s="477">
        <v>2</v>
      </c>
      <c r="W108" s="490">
        <v>40000</v>
      </c>
      <c r="X108" s="505" t="s">
        <v>1408</v>
      </c>
      <c r="Y108" s="498" t="s">
        <v>1409</v>
      </c>
      <c r="Z108" s="490">
        <f t="shared" si="6"/>
        <v>80000</v>
      </c>
    </row>
    <row r="109" spans="15:26" x14ac:dyDescent="0.25">
      <c r="O109" s="443">
        <v>107</v>
      </c>
      <c r="P109" s="397" t="s">
        <v>333</v>
      </c>
      <c r="Q109" s="397">
        <v>2024</v>
      </c>
      <c r="R109" s="465" t="s">
        <v>347</v>
      </c>
      <c r="S109" s="509" t="s">
        <v>1366</v>
      </c>
      <c r="T109" s="489" t="s">
        <v>1397</v>
      </c>
      <c r="U109" s="477" t="s">
        <v>1368</v>
      </c>
      <c r="V109" s="477">
        <v>5</v>
      </c>
      <c r="W109" s="490">
        <v>340000</v>
      </c>
      <c r="X109" s="505" t="s">
        <v>1408</v>
      </c>
      <c r="Y109" s="498" t="s">
        <v>1409</v>
      </c>
      <c r="Z109" s="490">
        <f t="shared" si="6"/>
        <v>1700000</v>
      </c>
    </row>
    <row r="110" spans="15:26" x14ac:dyDescent="0.25">
      <c r="O110" s="443">
        <v>108</v>
      </c>
      <c r="P110" s="397" t="s">
        <v>333</v>
      </c>
      <c r="Q110" s="397">
        <v>2024</v>
      </c>
      <c r="R110" s="465" t="s">
        <v>347</v>
      </c>
      <c r="S110" s="509" t="s">
        <v>1366</v>
      </c>
      <c r="T110" s="489" t="s">
        <v>1398</v>
      </c>
      <c r="U110" s="477" t="s">
        <v>1368</v>
      </c>
      <c r="V110" s="479">
        <v>20</v>
      </c>
      <c r="W110" s="490">
        <v>211200</v>
      </c>
      <c r="X110" s="505" t="s">
        <v>1408</v>
      </c>
      <c r="Y110" s="498" t="s">
        <v>1409</v>
      </c>
      <c r="Z110" s="490">
        <f t="shared" si="6"/>
        <v>4224000</v>
      </c>
    </row>
    <row r="111" spans="15:26" x14ac:dyDescent="0.25">
      <c r="O111" s="443">
        <v>109</v>
      </c>
      <c r="P111" s="397" t="s">
        <v>333</v>
      </c>
      <c r="Q111" s="397">
        <v>2024</v>
      </c>
      <c r="R111" s="465" t="s">
        <v>347</v>
      </c>
      <c r="S111" s="509" t="s">
        <v>1366</v>
      </c>
      <c r="T111" s="470" t="s">
        <v>1399</v>
      </c>
      <c r="U111" s="477" t="s">
        <v>1368</v>
      </c>
      <c r="V111" s="479">
        <v>3</v>
      </c>
      <c r="W111" s="490">
        <v>195000</v>
      </c>
      <c r="X111" s="505" t="s">
        <v>1408</v>
      </c>
      <c r="Y111" s="498" t="s">
        <v>1409</v>
      </c>
      <c r="Z111" s="490">
        <f t="shared" si="6"/>
        <v>585000</v>
      </c>
    </row>
    <row r="112" spans="15:26" x14ac:dyDescent="0.25">
      <c r="O112" s="443">
        <v>110</v>
      </c>
      <c r="P112" s="397" t="s">
        <v>333</v>
      </c>
      <c r="Q112" s="397">
        <v>2024</v>
      </c>
      <c r="R112" s="465" t="s">
        <v>347</v>
      </c>
      <c r="S112" s="509" t="s">
        <v>1366</v>
      </c>
      <c r="T112" s="489" t="s">
        <v>1400</v>
      </c>
      <c r="U112" s="479" t="s">
        <v>1049</v>
      </c>
      <c r="V112" s="479">
        <v>2</v>
      </c>
      <c r="W112" s="490">
        <v>650000</v>
      </c>
      <c r="X112" s="505" t="s">
        <v>1408</v>
      </c>
      <c r="Y112" s="498" t="s">
        <v>1409</v>
      </c>
      <c r="Z112" s="490">
        <f t="shared" si="6"/>
        <v>1300000</v>
      </c>
    </row>
    <row r="113" spans="15:26" x14ac:dyDescent="0.25">
      <c r="O113" s="443">
        <v>111</v>
      </c>
      <c r="P113" s="397" t="s">
        <v>333</v>
      </c>
      <c r="Q113" s="397">
        <v>2024</v>
      </c>
      <c r="R113" s="465" t="s">
        <v>347</v>
      </c>
      <c r="S113" s="509" t="s">
        <v>1366</v>
      </c>
      <c r="T113" s="489" t="s">
        <v>1401</v>
      </c>
      <c r="U113" s="479" t="s">
        <v>1218</v>
      </c>
      <c r="V113" s="479">
        <v>1</v>
      </c>
      <c r="W113" s="490">
        <v>2800000</v>
      </c>
      <c r="X113" s="505" t="s">
        <v>1408</v>
      </c>
      <c r="Y113" s="498" t="s">
        <v>1409</v>
      </c>
      <c r="Z113" s="490">
        <f t="shared" si="6"/>
        <v>2800000</v>
      </c>
    </row>
    <row r="114" spans="15:26" x14ac:dyDescent="0.25">
      <c r="O114" s="443">
        <v>112</v>
      </c>
      <c r="P114" s="397" t="s">
        <v>333</v>
      </c>
      <c r="Q114" s="397">
        <v>2024</v>
      </c>
      <c r="R114" s="465" t="s">
        <v>347</v>
      </c>
      <c r="S114" s="509" t="s">
        <v>1366</v>
      </c>
      <c r="T114" s="489" t="s">
        <v>1402</v>
      </c>
      <c r="U114" s="479" t="s">
        <v>1049</v>
      </c>
      <c r="V114" s="479">
        <v>4</v>
      </c>
      <c r="W114" s="490">
        <v>118600</v>
      </c>
      <c r="X114" s="505" t="s">
        <v>1408</v>
      </c>
      <c r="Y114" s="498" t="s">
        <v>1409</v>
      </c>
      <c r="Z114" s="490">
        <f t="shared" si="6"/>
        <v>474400</v>
      </c>
    </row>
    <row r="115" spans="15:26" x14ac:dyDescent="0.25">
      <c r="O115" s="443">
        <v>113</v>
      </c>
      <c r="P115" s="397" t="s">
        <v>333</v>
      </c>
      <c r="Q115" s="397">
        <v>2024</v>
      </c>
      <c r="R115" s="465" t="s">
        <v>347</v>
      </c>
      <c r="S115" s="509" t="s">
        <v>1366</v>
      </c>
      <c r="T115" s="489" t="s">
        <v>1403</v>
      </c>
      <c r="U115" s="479" t="s">
        <v>1049</v>
      </c>
      <c r="V115" s="479">
        <v>3</v>
      </c>
      <c r="W115" s="490">
        <v>275500</v>
      </c>
      <c r="X115" s="505" t="s">
        <v>1408</v>
      </c>
      <c r="Y115" s="498" t="s">
        <v>1409</v>
      </c>
      <c r="Z115" s="490">
        <f t="shared" si="6"/>
        <v>826500</v>
      </c>
    </row>
    <row r="116" spans="15:26" x14ac:dyDescent="0.25">
      <c r="O116" s="443">
        <v>114</v>
      </c>
      <c r="P116" s="397" t="s">
        <v>333</v>
      </c>
      <c r="Q116" s="397">
        <v>2024</v>
      </c>
      <c r="R116" s="465" t="s">
        <v>347</v>
      </c>
      <c r="S116" s="509" t="s">
        <v>1366</v>
      </c>
      <c r="T116" s="489" t="s">
        <v>1404</v>
      </c>
      <c r="U116" s="479" t="s">
        <v>1049</v>
      </c>
      <c r="V116" s="479">
        <v>3</v>
      </c>
      <c r="W116" s="490">
        <v>475750</v>
      </c>
      <c r="X116" s="505" t="s">
        <v>1408</v>
      </c>
      <c r="Y116" s="498" t="s">
        <v>1409</v>
      </c>
      <c r="Z116" s="490">
        <f t="shared" si="6"/>
        <v>1427250</v>
      </c>
    </row>
    <row r="117" spans="15:26" ht="30" x14ac:dyDescent="0.2">
      <c r="O117" s="443">
        <v>115</v>
      </c>
      <c r="P117" s="397" t="s">
        <v>333</v>
      </c>
      <c r="Q117" s="397">
        <v>2024</v>
      </c>
      <c r="R117" s="465" t="s">
        <v>345</v>
      </c>
      <c r="S117" s="502" t="s">
        <v>1411</v>
      </c>
      <c r="T117" s="476" t="s">
        <v>1412</v>
      </c>
      <c r="U117" s="477" t="s">
        <v>1368</v>
      </c>
      <c r="V117" s="477">
        <v>10</v>
      </c>
      <c r="W117" s="469">
        <v>7500</v>
      </c>
      <c r="X117" s="506" t="s">
        <v>1413</v>
      </c>
      <c r="Y117" s="498" t="s">
        <v>1406</v>
      </c>
      <c r="Z117" s="485">
        <f t="shared" si="6"/>
        <v>75000</v>
      </c>
    </row>
    <row r="118" spans="15:26" ht="30" x14ac:dyDescent="0.2">
      <c r="O118" s="443">
        <v>116</v>
      </c>
      <c r="P118" s="397" t="s">
        <v>333</v>
      </c>
      <c r="Q118" s="397">
        <v>2024</v>
      </c>
      <c r="R118" s="465" t="s">
        <v>345</v>
      </c>
      <c r="S118" s="502" t="s">
        <v>1414</v>
      </c>
      <c r="T118" s="476" t="s">
        <v>1415</v>
      </c>
      <c r="U118" s="477" t="s">
        <v>1391</v>
      </c>
      <c r="V118" s="477">
        <v>3</v>
      </c>
      <c r="W118" s="469">
        <v>75000</v>
      </c>
      <c r="X118" s="506" t="s">
        <v>1413</v>
      </c>
      <c r="Y118" s="498" t="s">
        <v>1406</v>
      </c>
      <c r="Z118" s="485">
        <f t="shared" si="6"/>
        <v>225000</v>
      </c>
    </row>
    <row r="119" spans="15:26" ht="30" x14ac:dyDescent="0.2">
      <c r="O119" s="443">
        <v>117</v>
      </c>
      <c r="P119" s="397" t="s">
        <v>333</v>
      </c>
      <c r="Q119" s="397">
        <v>2024</v>
      </c>
      <c r="R119" s="465" t="s">
        <v>345</v>
      </c>
      <c r="S119" s="502" t="s">
        <v>1416</v>
      </c>
      <c r="T119" s="476" t="s">
        <v>1417</v>
      </c>
      <c r="U119" s="477" t="s">
        <v>1391</v>
      </c>
      <c r="V119" s="477">
        <v>3</v>
      </c>
      <c r="W119" s="469">
        <v>75000</v>
      </c>
      <c r="X119" s="506" t="s">
        <v>1413</v>
      </c>
      <c r="Y119" s="498" t="s">
        <v>1406</v>
      </c>
      <c r="Z119" s="485">
        <f t="shared" si="6"/>
        <v>225000</v>
      </c>
    </row>
    <row r="120" spans="15:26" ht="30" x14ac:dyDescent="0.2">
      <c r="O120" s="443">
        <v>118</v>
      </c>
      <c r="P120" s="397" t="s">
        <v>333</v>
      </c>
      <c r="Q120" s="397">
        <v>2024</v>
      </c>
      <c r="R120" s="465" t="s">
        <v>345</v>
      </c>
      <c r="S120" s="502" t="s">
        <v>1418</v>
      </c>
      <c r="T120" s="476" t="s">
        <v>1419</v>
      </c>
      <c r="U120" s="477" t="s">
        <v>1391</v>
      </c>
      <c r="V120" s="477">
        <v>3</v>
      </c>
      <c r="W120" s="469">
        <v>75000</v>
      </c>
      <c r="X120" s="506" t="s">
        <v>1413</v>
      </c>
      <c r="Y120" s="498" t="s">
        <v>1406</v>
      </c>
      <c r="Z120" s="485">
        <f t="shared" si="6"/>
        <v>225000</v>
      </c>
    </row>
    <row r="121" spans="15:26" ht="30" x14ac:dyDescent="0.2">
      <c r="O121" s="443">
        <v>119</v>
      </c>
      <c r="P121" s="397" t="s">
        <v>333</v>
      </c>
      <c r="Q121" s="397">
        <v>2024</v>
      </c>
      <c r="R121" s="465" t="s">
        <v>345</v>
      </c>
      <c r="S121" s="502" t="s">
        <v>1420</v>
      </c>
      <c r="T121" s="476" t="s">
        <v>1421</v>
      </c>
      <c r="U121" s="477" t="s">
        <v>1391</v>
      </c>
      <c r="V121" s="477">
        <v>3</v>
      </c>
      <c r="W121" s="493">
        <v>75000</v>
      </c>
      <c r="X121" s="506" t="s">
        <v>1413</v>
      </c>
      <c r="Y121" s="498" t="s">
        <v>1406</v>
      </c>
      <c r="Z121" s="485">
        <f t="shared" si="6"/>
        <v>225000</v>
      </c>
    </row>
    <row r="122" spans="15:26" ht="30" x14ac:dyDescent="0.2">
      <c r="O122" s="443">
        <v>120</v>
      </c>
      <c r="P122" s="397" t="s">
        <v>333</v>
      </c>
      <c r="Q122" s="397">
        <v>2024</v>
      </c>
      <c r="R122" s="465" t="s">
        <v>345</v>
      </c>
      <c r="S122" s="502" t="s">
        <v>1422</v>
      </c>
      <c r="T122" s="476" t="s">
        <v>1423</v>
      </c>
      <c r="U122" s="477" t="s">
        <v>1391</v>
      </c>
      <c r="V122" s="477">
        <v>40</v>
      </c>
      <c r="W122" s="496">
        <v>162556</v>
      </c>
      <c r="X122" s="506" t="s">
        <v>1413</v>
      </c>
      <c r="Y122" s="498" t="s">
        <v>1406</v>
      </c>
      <c r="Z122" s="485">
        <f t="shared" si="6"/>
        <v>6502240</v>
      </c>
    </row>
    <row r="123" spans="15:26" ht="30" x14ac:dyDescent="0.2">
      <c r="O123" s="443">
        <v>121</v>
      </c>
      <c r="P123" s="397" t="s">
        <v>333</v>
      </c>
      <c r="Q123" s="397">
        <v>2024</v>
      </c>
      <c r="R123" s="465" t="s">
        <v>345</v>
      </c>
      <c r="S123" s="502" t="s">
        <v>1424</v>
      </c>
      <c r="T123" s="476" t="s">
        <v>1425</v>
      </c>
      <c r="U123" s="477" t="s">
        <v>1368</v>
      </c>
      <c r="V123" s="477">
        <v>10</v>
      </c>
      <c r="W123" s="496">
        <v>175000</v>
      </c>
      <c r="X123" s="506" t="s">
        <v>1413</v>
      </c>
      <c r="Y123" s="498" t="s">
        <v>1406</v>
      </c>
      <c r="Z123" s="485">
        <f t="shared" si="6"/>
        <v>1750000</v>
      </c>
    </row>
    <row r="124" spans="15:26" ht="30" x14ac:dyDescent="0.2">
      <c r="O124" s="443">
        <v>122</v>
      </c>
      <c r="P124" s="397" t="s">
        <v>333</v>
      </c>
      <c r="Q124" s="397">
        <v>2024</v>
      </c>
      <c r="R124" s="465" t="s">
        <v>345</v>
      </c>
      <c r="S124" s="502" t="s">
        <v>1426</v>
      </c>
      <c r="T124" s="476" t="s">
        <v>1427</v>
      </c>
      <c r="U124" s="477" t="s">
        <v>1368</v>
      </c>
      <c r="V124" s="477">
        <v>10</v>
      </c>
      <c r="W124" s="496">
        <v>185000</v>
      </c>
      <c r="X124" s="506" t="s">
        <v>1413</v>
      </c>
      <c r="Y124" s="498" t="s">
        <v>1406</v>
      </c>
      <c r="Z124" s="485">
        <f t="shared" si="6"/>
        <v>1850000</v>
      </c>
    </row>
    <row r="125" spans="15:26" ht="30" x14ac:dyDescent="0.2">
      <c r="O125" s="443">
        <v>123</v>
      </c>
      <c r="P125" s="397" t="s">
        <v>333</v>
      </c>
      <c r="Q125" s="397">
        <v>2024</v>
      </c>
      <c r="R125" s="465" t="s">
        <v>345</v>
      </c>
      <c r="S125" s="502" t="s">
        <v>1428</v>
      </c>
      <c r="T125" s="476" t="s">
        <v>1429</v>
      </c>
      <c r="U125" s="477" t="s">
        <v>1368</v>
      </c>
      <c r="V125" s="477">
        <v>3</v>
      </c>
      <c r="W125" s="496">
        <v>193694</v>
      </c>
      <c r="X125" s="506" t="s">
        <v>1413</v>
      </c>
      <c r="Y125" s="498" t="s">
        <v>1406</v>
      </c>
      <c r="Z125" s="485">
        <f t="shared" si="6"/>
        <v>581082</v>
      </c>
    </row>
    <row r="126" spans="15:26" ht="30" x14ac:dyDescent="0.2">
      <c r="O126" s="443">
        <v>124</v>
      </c>
      <c r="P126" s="397" t="s">
        <v>333</v>
      </c>
      <c r="Q126" s="397">
        <v>2024</v>
      </c>
      <c r="R126" s="465" t="s">
        <v>345</v>
      </c>
      <c r="S126" s="502" t="s">
        <v>1430</v>
      </c>
      <c r="T126" s="476" t="s">
        <v>1431</v>
      </c>
      <c r="U126" s="477" t="s">
        <v>1368</v>
      </c>
      <c r="V126" s="477">
        <v>60</v>
      </c>
      <c r="W126" s="493">
        <v>5000</v>
      </c>
      <c r="X126" s="506" t="s">
        <v>1413</v>
      </c>
      <c r="Y126" s="498" t="s">
        <v>1406</v>
      </c>
      <c r="Z126" s="485">
        <f t="shared" si="6"/>
        <v>300000</v>
      </c>
    </row>
    <row r="127" spans="15:26" ht="30" x14ac:dyDescent="0.2">
      <c r="O127" s="443">
        <v>125</v>
      </c>
      <c r="P127" s="397" t="s">
        <v>333</v>
      </c>
      <c r="Q127" s="397">
        <v>2024</v>
      </c>
      <c r="R127" s="465" t="s">
        <v>345</v>
      </c>
      <c r="S127" s="502" t="s">
        <v>1432</v>
      </c>
      <c r="T127" s="486" t="s">
        <v>1433</v>
      </c>
      <c r="U127" s="477" t="s">
        <v>1368</v>
      </c>
      <c r="V127" s="477">
        <v>10</v>
      </c>
      <c r="W127" s="496">
        <v>14000</v>
      </c>
      <c r="X127" s="506" t="s">
        <v>1413</v>
      </c>
      <c r="Y127" s="498" t="s">
        <v>1406</v>
      </c>
      <c r="Z127" s="485">
        <f t="shared" si="6"/>
        <v>140000</v>
      </c>
    </row>
    <row r="128" spans="15:26" ht="30" x14ac:dyDescent="0.2">
      <c r="O128" s="443">
        <v>126</v>
      </c>
      <c r="P128" s="397" t="s">
        <v>333</v>
      </c>
      <c r="Q128" s="397">
        <v>2024</v>
      </c>
      <c r="R128" s="465" t="s">
        <v>345</v>
      </c>
      <c r="S128" s="502" t="s">
        <v>1434</v>
      </c>
      <c r="T128" s="486" t="s">
        <v>1435</v>
      </c>
      <c r="U128" s="477" t="s">
        <v>1368</v>
      </c>
      <c r="V128" s="477">
        <v>4</v>
      </c>
      <c r="W128" s="496">
        <v>67500</v>
      </c>
      <c r="X128" s="506" t="s">
        <v>1413</v>
      </c>
      <c r="Y128" s="498" t="s">
        <v>1406</v>
      </c>
      <c r="Z128" s="485">
        <f t="shared" si="6"/>
        <v>270000</v>
      </c>
    </row>
    <row r="129" spans="15:26" ht="30" x14ac:dyDescent="0.2">
      <c r="O129" s="443">
        <v>127</v>
      </c>
      <c r="P129" s="397" t="s">
        <v>333</v>
      </c>
      <c r="Q129" s="397">
        <v>2024</v>
      </c>
      <c r="R129" s="465" t="s">
        <v>345</v>
      </c>
      <c r="S129" s="502" t="s">
        <v>1436</v>
      </c>
      <c r="T129" s="476" t="s">
        <v>1437</v>
      </c>
      <c r="U129" s="477" t="s">
        <v>1386</v>
      </c>
      <c r="V129" s="477">
        <v>2</v>
      </c>
      <c r="W129" s="493">
        <v>35000</v>
      </c>
      <c r="X129" s="506" t="s">
        <v>1413</v>
      </c>
      <c r="Y129" s="498" t="s">
        <v>1406</v>
      </c>
      <c r="Z129" s="485">
        <f t="shared" si="6"/>
        <v>70000</v>
      </c>
    </row>
    <row r="130" spans="15:26" ht="30" x14ac:dyDescent="0.2">
      <c r="O130" s="443">
        <v>128</v>
      </c>
      <c r="P130" s="397" t="s">
        <v>333</v>
      </c>
      <c r="Q130" s="397">
        <v>2024</v>
      </c>
      <c r="R130" s="465" t="s">
        <v>345</v>
      </c>
      <c r="S130" s="502" t="s">
        <v>1438</v>
      </c>
      <c r="T130" s="476" t="s">
        <v>1439</v>
      </c>
      <c r="U130" s="477" t="s">
        <v>1368</v>
      </c>
      <c r="V130" s="477">
        <v>10</v>
      </c>
      <c r="W130" s="496">
        <v>84645</v>
      </c>
      <c r="X130" s="498" t="s">
        <v>1440</v>
      </c>
      <c r="Y130" s="498" t="s">
        <v>1406</v>
      </c>
      <c r="Z130" s="485">
        <f t="shared" si="6"/>
        <v>846450</v>
      </c>
    </row>
    <row r="131" spans="15:26" ht="30" x14ac:dyDescent="0.2">
      <c r="O131" s="443">
        <v>129</v>
      </c>
      <c r="P131" s="397" t="s">
        <v>333</v>
      </c>
      <c r="Q131" s="397">
        <v>2024</v>
      </c>
      <c r="R131" s="465" t="s">
        <v>345</v>
      </c>
      <c r="S131" s="502" t="s">
        <v>1441</v>
      </c>
      <c r="T131" s="476" t="s">
        <v>1442</v>
      </c>
      <c r="U131" s="477" t="s">
        <v>1386</v>
      </c>
      <c r="V131" s="477">
        <v>1</v>
      </c>
      <c r="W131" s="496">
        <v>550000</v>
      </c>
      <c r="X131" s="498" t="s">
        <v>1440</v>
      </c>
      <c r="Y131" s="498" t="s">
        <v>1406</v>
      </c>
      <c r="Z131" s="485">
        <f t="shared" si="6"/>
        <v>550000</v>
      </c>
    </row>
    <row r="132" spans="15:26" ht="30" x14ac:dyDescent="0.2">
      <c r="O132" s="443">
        <v>130</v>
      </c>
      <c r="P132" s="397" t="s">
        <v>333</v>
      </c>
      <c r="Q132" s="397">
        <v>2024</v>
      </c>
      <c r="R132" s="465" t="s">
        <v>345</v>
      </c>
      <c r="S132" s="502" t="s">
        <v>1443</v>
      </c>
      <c r="T132" s="486" t="s">
        <v>1444</v>
      </c>
      <c r="U132" s="477" t="s">
        <v>1368</v>
      </c>
      <c r="V132" s="477">
        <v>1</v>
      </c>
      <c r="W132" s="493">
        <v>1030000</v>
      </c>
      <c r="X132" s="498" t="s">
        <v>1440</v>
      </c>
      <c r="Y132" s="498" t="s">
        <v>1406</v>
      </c>
      <c r="Z132" s="485">
        <f t="shared" si="6"/>
        <v>1030000</v>
      </c>
    </row>
    <row r="133" spans="15:26" ht="30" x14ac:dyDescent="0.2">
      <c r="O133" s="443">
        <v>131</v>
      </c>
      <c r="P133" s="397" t="s">
        <v>333</v>
      </c>
      <c r="Q133" s="397">
        <v>2024</v>
      </c>
      <c r="R133" s="465" t="s">
        <v>345</v>
      </c>
      <c r="S133" s="502" t="s">
        <v>1445</v>
      </c>
      <c r="T133" s="476" t="s">
        <v>1446</v>
      </c>
      <c r="U133" s="477" t="s">
        <v>1368</v>
      </c>
      <c r="V133" s="477">
        <v>20</v>
      </c>
      <c r="W133" s="493">
        <v>60000</v>
      </c>
      <c r="X133" s="498" t="s">
        <v>1440</v>
      </c>
      <c r="Y133" s="498" t="s">
        <v>1406</v>
      </c>
      <c r="Z133" s="485">
        <f t="shared" si="6"/>
        <v>1200000</v>
      </c>
    </row>
    <row r="134" spans="15:26" ht="30" x14ac:dyDescent="0.2">
      <c r="O134" s="443">
        <v>132</v>
      </c>
      <c r="P134" s="397" t="s">
        <v>333</v>
      </c>
      <c r="Q134" s="397">
        <v>2024</v>
      </c>
      <c r="R134" s="465" t="s">
        <v>345</v>
      </c>
      <c r="S134" s="497" t="s">
        <v>1366</v>
      </c>
      <c r="T134" s="486" t="s">
        <v>1447</v>
      </c>
      <c r="U134" s="477" t="s">
        <v>1368</v>
      </c>
      <c r="V134" s="479">
        <v>30</v>
      </c>
      <c r="W134" s="493">
        <v>870000</v>
      </c>
      <c r="X134" s="498" t="s">
        <v>1448</v>
      </c>
      <c r="Y134" s="498" t="s">
        <v>1409</v>
      </c>
      <c r="Z134" s="485">
        <f t="shared" si="6"/>
        <v>26100000</v>
      </c>
    </row>
  </sheetData>
  <mergeCells count="2">
    <mergeCell ref="C19:L19"/>
    <mergeCell ref="C20:L20"/>
  </mergeCells>
  <dataValidations count="1">
    <dataValidation type="list" allowBlank="1" showInputMessage="1" showErrorMessage="1" sqref="E1">
      <formula1>"2023,2024,2025,2026,2027,2028,2029,2030"</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XFD146"/>
  <sheetViews>
    <sheetView zoomScaleNormal="100" workbookViewId="0">
      <pane xSplit="5" ySplit="4" topLeftCell="F11" activePane="bottomRight" state="frozen"/>
      <selection pane="topRight" activeCell="F1" sqref="F1"/>
      <selection pane="bottomLeft" activeCell="A5" sqref="A5"/>
      <selection pane="bottomRight" activeCell="F17" sqref="F17:Q26"/>
    </sheetView>
  </sheetViews>
  <sheetFormatPr defaultColWidth="9.140625" defaultRowHeight="15" x14ac:dyDescent="0.25"/>
  <cols>
    <col min="1" max="1" width="4.7109375" style="205" customWidth="1"/>
    <col min="2" max="2" width="6" style="205" bestFit="1" customWidth="1"/>
    <col min="3" max="3" width="3.5703125" style="205" bestFit="1" customWidth="1"/>
    <col min="4" max="4" width="41" style="213" customWidth="1"/>
    <col min="5" max="5" width="23.140625" style="213" customWidth="1"/>
    <col min="6" max="15" width="11.7109375" style="191" customWidth="1"/>
    <col min="16" max="16" width="11.7109375" style="205" customWidth="1"/>
    <col min="17" max="17" width="47.42578125" style="205" customWidth="1"/>
    <col min="18" max="16384" width="9.140625" style="205"/>
  </cols>
  <sheetData>
    <row r="2" spans="2:17 16384:16384" x14ac:dyDescent="0.25">
      <c r="B2" s="728" t="s">
        <v>378</v>
      </c>
      <c r="C2" s="728"/>
      <c r="D2" s="728"/>
      <c r="E2" s="728"/>
      <c r="F2" s="728"/>
      <c r="G2" s="728"/>
      <c r="H2" s="728"/>
      <c r="I2" s="728"/>
      <c r="J2" s="728"/>
      <c r="K2" s="728"/>
      <c r="L2" s="728"/>
      <c r="M2" s="728"/>
      <c r="N2" s="728"/>
      <c r="O2" s="728"/>
    </row>
    <row r="3" spans="2:17 16384:16384" x14ac:dyDescent="0.25">
      <c r="B3" s="729" t="s">
        <v>331</v>
      </c>
      <c r="C3" s="729" t="s">
        <v>278</v>
      </c>
      <c r="D3" s="730" t="s">
        <v>368</v>
      </c>
      <c r="E3" s="730" t="s">
        <v>369</v>
      </c>
      <c r="F3" s="729" t="s">
        <v>370</v>
      </c>
      <c r="G3" s="729"/>
      <c r="H3" s="729"/>
      <c r="I3" s="729"/>
      <c r="J3" s="729"/>
      <c r="K3" s="729"/>
      <c r="L3" s="729"/>
      <c r="M3" s="729"/>
      <c r="N3" s="729"/>
      <c r="O3" s="729"/>
      <c r="P3" s="729" t="s">
        <v>379</v>
      </c>
      <c r="Q3" s="729" t="s">
        <v>381</v>
      </c>
    </row>
    <row r="4" spans="2:17 16384:16384" x14ac:dyDescent="0.25">
      <c r="B4" s="729"/>
      <c r="C4" s="729"/>
      <c r="D4" s="730"/>
      <c r="E4" s="730"/>
      <c r="F4" s="219" t="s">
        <v>371</v>
      </c>
      <c r="G4" s="216" t="s">
        <v>312</v>
      </c>
      <c r="H4" s="216" t="s">
        <v>372</v>
      </c>
      <c r="I4" s="216" t="s">
        <v>373</v>
      </c>
      <c r="J4" s="216" t="s">
        <v>374</v>
      </c>
      <c r="K4" s="216" t="s">
        <v>296</v>
      </c>
      <c r="L4" s="216" t="s">
        <v>375</v>
      </c>
      <c r="M4" s="216" t="s">
        <v>120</v>
      </c>
      <c r="N4" s="216" t="s">
        <v>376</v>
      </c>
      <c r="O4" s="216" t="s">
        <v>377</v>
      </c>
      <c r="P4" s="729"/>
      <c r="Q4" s="729"/>
    </row>
    <row r="5" spans="2:17 16384:16384" ht="45" x14ac:dyDescent="0.25">
      <c r="B5" s="727" t="s">
        <v>332</v>
      </c>
      <c r="C5" s="215">
        <v>1</v>
      </c>
      <c r="D5" s="220" t="s">
        <v>351</v>
      </c>
      <c r="E5" s="220" t="s">
        <v>352</v>
      </c>
      <c r="F5" s="218"/>
      <c r="G5" s="216" t="s">
        <v>21</v>
      </c>
      <c r="H5" s="218"/>
      <c r="I5" s="216" t="s">
        <v>21</v>
      </c>
      <c r="J5" s="218"/>
      <c r="K5" s="216" t="s">
        <v>21</v>
      </c>
      <c r="L5" s="218"/>
      <c r="M5" s="218"/>
      <c r="N5" s="218"/>
      <c r="O5" s="218"/>
      <c r="P5" s="729" t="s">
        <v>21</v>
      </c>
      <c r="Q5" s="223" t="s">
        <v>330</v>
      </c>
      <c r="XFD5" s="205">
        <f t="shared" ref="XFD5:XFD14" si="0">SUM(C5:XFC5)</f>
        <v>1</v>
      </c>
    </row>
    <row r="6" spans="2:17 16384:16384" x14ac:dyDescent="0.25">
      <c r="B6" s="727"/>
      <c r="C6" s="215">
        <v>2</v>
      </c>
      <c r="D6" s="220" t="s">
        <v>353</v>
      </c>
      <c r="E6" s="220" t="s">
        <v>354</v>
      </c>
      <c r="F6" s="218"/>
      <c r="G6" s="216" t="s">
        <v>21</v>
      </c>
      <c r="H6" s="218"/>
      <c r="I6" s="216" t="s">
        <v>21</v>
      </c>
      <c r="J6" s="218"/>
      <c r="K6" s="216" t="s">
        <v>21</v>
      </c>
      <c r="L6" s="218"/>
      <c r="M6" s="218"/>
      <c r="N6" s="218"/>
      <c r="O6" s="218"/>
      <c r="P6" s="729"/>
      <c r="Q6" s="223" t="s">
        <v>330</v>
      </c>
      <c r="XFD6" s="205">
        <f t="shared" si="0"/>
        <v>2</v>
      </c>
    </row>
    <row r="7" spans="2:17 16384:16384" ht="30" x14ac:dyDescent="0.25">
      <c r="B7" s="727"/>
      <c r="C7" s="215">
        <v>3</v>
      </c>
      <c r="D7" s="220" t="s">
        <v>355</v>
      </c>
      <c r="E7" s="220" t="s">
        <v>356</v>
      </c>
      <c r="F7" s="216" t="s">
        <v>21</v>
      </c>
      <c r="G7" s="218"/>
      <c r="H7" s="216" t="s">
        <v>21</v>
      </c>
      <c r="I7" s="216" t="s">
        <v>21</v>
      </c>
      <c r="J7" s="218"/>
      <c r="K7" s="216" t="s">
        <v>21</v>
      </c>
      <c r="L7" s="218"/>
      <c r="M7" s="218"/>
      <c r="N7" s="218"/>
      <c r="O7" s="218"/>
      <c r="P7" s="729"/>
      <c r="Q7" s="223" t="s">
        <v>330</v>
      </c>
      <c r="XFD7" s="205">
        <f t="shared" si="0"/>
        <v>3</v>
      </c>
    </row>
    <row r="8" spans="2:17 16384:16384" ht="30" x14ac:dyDescent="0.25">
      <c r="B8" s="727"/>
      <c r="C8" s="215">
        <v>4</v>
      </c>
      <c r="D8" s="220" t="s">
        <v>357</v>
      </c>
      <c r="E8" s="220" t="s">
        <v>356</v>
      </c>
      <c r="F8" s="216" t="s">
        <v>21</v>
      </c>
      <c r="G8" s="216" t="s">
        <v>21</v>
      </c>
      <c r="H8" s="218"/>
      <c r="I8" s="216" t="s">
        <v>21</v>
      </c>
      <c r="J8" s="218"/>
      <c r="K8" s="216" t="s">
        <v>21</v>
      </c>
      <c r="L8" s="218"/>
      <c r="M8" s="218"/>
      <c r="N8" s="218"/>
      <c r="O8" s="218"/>
      <c r="P8" s="729"/>
      <c r="Q8" s="223" t="s">
        <v>330</v>
      </c>
      <c r="XFD8" s="205">
        <f t="shared" si="0"/>
        <v>4</v>
      </c>
    </row>
    <row r="9" spans="2:17 16384:16384" x14ac:dyDescent="0.25">
      <c r="B9" s="727"/>
      <c r="C9" s="215">
        <v>5</v>
      </c>
      <c r="D9" s="220" t="s">
        <v>358</v>
      </c>
      <c r="E9" s="220" t="s">
        <v>359</v>
      </c>
      <c r="F9" s="216" t="s">
        <v>21</v>
      </c>
      <c r="G9" s="216" t="s">
        <v>21</v>
      </c>
      <c r="H9" s="218"/>
      <c r="I9" s="216" t="s">
        <v>21</v>
      </c>
      <c r="J9" s="218"/>
      <c r="K9" s="216" t="s">
        <v>21</v>
      </c>
      <c r="L9" s="218"/>
      <c r="M9" s="218"/>
      <c r="N9" s="218"/>
      <c r="O9" s="218"/>
      <c r="P9" s="729"/>
      <c r="Q9" s="223" t="s">
        <v>330</v>
      </c>
      <c r="XFD9" s="205">
        <f t="shared" si="0"/>
        <v>5</v>
      </c>
    </row>
    <row r="10" spans="2:17 16384:16384" ht="30" x14ac:dyDescent="0.25">
      <c r="B10" s="727"/>
      <c r="C10" s="215">
        <v>6</v>
      </c>
      <c r="D10" s="220" t="s">
        <v>360</v>
      </c>
      <c r="E10" s="220" t="s">
        <v>361</v>
      </c>
      <c r="F10" s="216" t="s">
        <v>21</v>
      </c>
      <c r="G10" s="216" t="s">
        <v>21</v>
      </c>
      <c r="H10" s="218"/>
      <c r="I10" s="216" t="s">
        <v>21</v>
      </c>
      <c r="J10" s="218"/>
      <c r="K10" s="216" t="s">
        <v>21</v>
      </c>
      <c r="L10" s="218"/>
      <c r="M10" s="218"/>
      <c r="N10" s="218"/>
      <c r="O10" s="218"/>
      <c r="P10" s="729"/>
      <c r="Q10" s="223" t="s">
        <v>330</v>
      </c>
      <c r="XFD10" s="205">
        <f t="shared" si="0"/>
        <v>6</v>
      </c>
    </row>
    <row r="11" spans="2:17 16384:16384" ht="30" x14ac:dyDescent="0.25">
      <c r="B11" s="727"/>
      <c r="C11" s="215">
        <v>7</v>
      </c>
      <c r="D11" s="220" t="s">
        <v>362</v>
      </c>
      <c r="E11" s="220" t="s">
        <v>363</v>
      </c>
      <c r="F11" s="216" t="s">
        <v>21</v>
      </c>
      <c r="G11" s="218"/>
      <c r="H11" s="218"/>
      <c r="I11" s="218"/>
      <c r="J11" s="218"/>
      <c r="K11" s="218"/>
      <c r="L11" s="218"/>
      <c r="M11" s="218"/>
      <c r="N11" s="216" t="s">
        <v>21</v>
      </c>
      <c r="O11" s="218"/>
      <c r="P11" s="729"/>
      <c r="Q11" s="223" t="s">
        <v>330</v>
      </c>
      <c r="XFD11" s="205">
        <f t="shared" si="0"/>
        <v>7</v>
      </c>
    </row>
    <row r="12" spans="2:17 16384:16384" ht="30" x14ac:dyDescent="0.25">
      <c r="B12" s="727"/>
      <c r="C12" s="215">
        <v>8</v>
      </c>
      <c r="D12" s="220" t="s">
        <v>364</v>
      </c>
      <c r="E12" s="220" t="s">
        <v>356</v>
      </c>
      <c r="F12" s="216" t="s">
        <v>21</v>
      </c>
      <c r="G12" s="218"/>
      <c r="H12" s="218"/>
      <c r="I12" s="216" t="s">
        <v>21</v>
      </c>
      <c r="J12" s="218"/>
      <c r="K12" s="218"/>
      <c r="L12" s="218"/>
      <c r="M12" s="218"/>
      <c r="N12" s="218"/>
      <c r="O12" s="218"/>
      <c r="P12" s="729"/>
      <c r="Q12" s="223" t="s">
        <v>330</v>
      </c>
      <c r="XFD12" s="205">
        <f t="shared" si="0"/>
        <v>8</v>
      </c>
    </row>
    <row r="13" spans="2:17 16384:16384" ht="60" x14ac:dyDescent="0.25">
      <c r="B13" s="727"/>
      <c r="C13" s="215">
        <v>9</v>
      </c>
      <c r="D13" s="220" t="s">
        <v>365</v>
      </c>
      <c r="E13" s="220" t="s">
        <v>366</v>
      </c>
      <c r="F13" s="216" t="s">
        <v>21</v>
      </c>
      <c r="G13" s="216" t="s">
        <v>21</v>
      </c>
      <c r="H13" s="216" t="s">
        <v>21</v>
      </c>
      <c r="I13" s="216" t="s">
        <v>21</v>
      </c>
      <c r="J13" s="216" t="s">
        <v>21</v>
      </c>
      <c r="K13" s="216" t="s">
        <v>21</v>
      </c>
      <c r="L13" s="216" t="s">
        <v>21</v>
      </c>
      <c r="M13" s="216" t="s">
        <v>21</v>
      </c>
      <c r="N13" s="216" t="s">
        <v>21</v>
      </c>
      <c r="O13" s="216" t="s">
        <v>21</v>
      </c>
      <c r="P13" s="729"/>
      <c r="Q13" s="223" t="s">
        <v>330</v>
      </c>
      <c r="XFD13" s="205">
        <f t="shared" si="0"/>
        <v>9</v>
      </c>
    </row>
    <row r="14" spans="2:17 16384:16384" ht="60" x14ac:dyDescent="0.25">
      <c r="B14" s="727"/>
      <c r="C14" s="215">
        <v>10</v>
      </c>
      <c r="D14" s="220" t="s">
        <v>367</v>
      </c>
      <c r="E14" s="220" t="s">
        <v>366</v>
      </c>
      <c r="F14" s="216" t="s">
        <v>21</v>
      </c>
      <c r="G14" s="216" t="s">
        <v>21</v>
      </c>
      <c r="H14" s="216" t="s">
        <v>21</v>
      </c>
      <c r="I14" s="216" t="s">
        <v>21</v>
      </c>
      <c r="J14" s="216" t="s">
        <v>21</v>
      </c>
      <c r="K14" s="216" t="s">
        <v>21</v>
      </c>
      <c r="L14" s="216" t="s">
        <v>21</v>
      </c>
      <c r="M14" s="216" t="s">
        <v>21</v>
      </c>
      <c r="N14" s="216" t="s">
        <v>21</v>
      </c>
      <c r="O14" s="216" t="s">
        <v>21</v>
      </c>
      <c r="P14" s="729"/>
      <c r="Q14" s="223" t="s">
        <v>330</v>
      </c>
      <c r="XFD14" s="205">
        <f t="shared" si="0"/>
        <v>10</v>
      </c>
    </row>
    <row r="15" spans="2:17 16384:16384" x14ac:dyDescent="0.25">
      <c r="B15" s="221"/>
      <c r="C15" s="221"/>
      <c r="D15" s="222"/>
      <c r="E15" s="222"/>
      <c r="F15" s="217"/>
      <c r="G15" s="217"/>
      <c r="H15" s="217"/>
      <c r="I15" s="217"/>
      <c r="J15" s="217"/>
      <c r="K15" s="217"/>
      <c r="L15" s="217"/>
      <c r="M15" s="217"/>
      <c r="N15" s="217"/>
      <c r="O15" s="217"/>
      <c r="P15" s="221"/>
      <c r="Q15" s="221"/>
    </row>
    <row r="16" spans="2:17 16384:16384" x14ac:dyDescent="0.25">
      <c r="B16" s="221"/>
      <c r="C16" s="221"/>
      <c r="D16" s="222"/>
      <c r="E16" s="222"/>
      <c r="F16" s="217"/>
      <c r="G16" s="217"/>
      <c r="H16" s="217"/>
      <c r="I16" s="217"/>
      <c r="J16" s="217"/>
      <c r="K16" s="217"/>
      <c r="L16" s="217"/>
      <c r="M16" s="217"/>
      <c r="N16" s="217"/>
      <c r="O16" s="217"/>
      <c r="P16" s="221"/>
      <c r="Q16" s="221"/>
    </row>
    <row r="17" spans="2:17" ht="45" x14ac:dyDescent="0.25">
      <c r="B17" s="727" t="s">
        <v>333</v>
      </c>
      <c r="C17" s="215">
        <v>1</v>
      </c>
      <c r="D17" s="220" t="s">
        <v>351</v>
      </c>
      <c r="E17" s="220" t="s">
        <v>352</v>
      </c>
      <c r="F17" s="218"/>
      <c r="G17" s="335" t="s">
        <v>21</v>
      </c>
      <c r="H17" s="218"/>
      <c r="I17" s="335" t="s">
        <v>21</v>
      </c>
      <c r="J17" s="218"/>
      <c r="K17" s="335" t="s">
        <v>21</v>
      </c>
      <c r="L17" s="218"/>
      <c r="M17" s="218"/>
      <c r="N17" s="218"/>
      <c r="O17" s="218"/>
      <c r="P17" s="729" t="s">
        <v>21</v>
      </c>
      <c r="Q17" s="223" t="s">
        <v>330</v>
      </c>
    </row>
    <row r="18" spans="2:17" x14ac:dyDescent="0.25">
      <c r="B18" s="727"/>
      <c r="C18" s="215">
        <v>2</v>
      </c>
      <c r="D18" s="220" t="s">
        <v>353</v>
      </c>
      <c r="E18" s="220" t="s">
        <v>354</v>
      </c>
      <c r="F18" s="218"/>
      <c r="G18" s="335" t="s">
        <v>21</v>
      </c>
      <c r="H18" s="218"/>
      <c r="I18" s="335" t="s">
        <v>21</v>
      </c>
      <c r="J18" s="218"/>
      <c r="K18" s="335" t="s">
        <v>21</v>
      </c>
      <c r="L18" s="218"/>
      <c r="M18" s="218"/>
      <c r="N18" s="218"/>
      <c r="O18" s="218"/>
      <c r="P18" s="729"/>
      <c r="Q18" s="223" t="s">
        <v>330</v>
      </c>
    </row>
    <row r="19" spans="2:17" ht="30" x14ac:dyDescent="0.25">
      <c r="B19" s="727"/>
      <c r="C19" s="215">
        <v>3</v>
      </c>
      <c r="D19" s="220" t="s">
        <v>355</v>
      </c>
      <c r="E19" s="220" t="s">
        <v>356</v>
      </c>
      <c r="F19" s="335" t="s">
        <v>21</v>
      </c>
      <c r="G19" s="218"/>
      <c r="H19" s="335" t="s">
        <v>21</v>
      </c>
      <c r="I19" s="335" t="s">
        <v>21</v>
      </c>
      <c r="J19" s="218"/>
      <c r="K19" s="335" t="s">
        <v>21</v>
      </c>
      <c r="L19" s="218"/>
      <c r="M19" s="218"/>
      <c r="N19" s="218"/>
      <c r="O19" s="218"/>
      <c r="P19" s="729"/>
      <c r="Q19" s="223" t="s">
        <v>330</v>
      </c>
    </row>
    <row r="20" spans="2:17" ht="30" x14ac:dyDescent="0.25">
      <c r="B20" s="727"/>
      <c r="C20" s="215">
        <v>4</v>
      </c>
      <c r="D20" s="220" t="s">
        <v>357</v>
      </c>
      <c r="E20" s="220" t="s">
        <v>356</v>
      </c>
      <c r="F20" s="335" t="s">
        <v>21</v>
      </c>
      <c r="G20" s="335" t="s">
        <v>21</v>
      </c>
      <c r="H20" s="218"/>
      <c r="I20" s="335" t="s">
        <v>21</v>
      </c>
      <c r="J20" s="218"/>
      <c r="K20" s="335" t="s">
        <v>21</v>
      </c>
      <c r="L20" s="218"/>
      <c r="M20" s="218"/>
      <c r="N20" s="218"/>
      <c r="O20" s="218"/>
      <c r="P20" s="729"/>
      <c r="Q20" s="223" t="s">
        <v>330</v>
      </c>
    </row>
    <row r="21" spans="2:17" x14ac:dyDescent="0.25">
      <c r="B21" s="727"/>
      <c r="C21" s="215">
        <v>5</v>
      </c>
      <c r="D21" s="220" t="s">
        <v>358</v>
      </c>
      <c r="E21" s="220" t="s">
        <v>359</v>
      </c>
      <c r="F21" s="335" t="s">
        <v>21</v>
      </c>
      <c r="G21" s="335" t="s">
        <v>21</v>
      </c>
      <c r="H21" s="218"/>
      <c r="I21" s="335" t="s">
        <v>21</v>
      </c>
      <c r="J21" s="218"/>
      <c r="K21" s="335" t="s">
        <v>21</v>
      </c>
      <c r="L21" s="218"/>
      <c r="M21" s="218"/>
      <c r="N21" s="218"/>
      <c r="O21" s="218"/>
      <c r="P21" s="729"/>
      <c r="Q21" s="223" t="s">
        <v>330</v>
      </c>
    </row>
    <row r="22" spans="2:17" ht="30" x14ac:dyDescent="0.25">
      <c r="B22" s="727"/>
      <c r="C22" s="215">
        <v>6</v>
      </c>
      <c r="D22" s="220" t="s">
        <v>360</v>
      </c>
      <c r="E22" s="220" t="s">
        <v>361</v>
      </c>
      <c r="F22" s="335" t="s">
        <v>21</v>
      </c>
      <c r="G22" s="335" t="s">
        <v>21</v>
      </c>
      <c r="H22" s="218"/>
      <c r="I22" s="335" t="s">
        <v>21</v>
      </c>
      <c r="J22" s="218"/>
      <c r="K22" s="335" t="s">
        <v>21</v>
      </c>
      <c r="L22" s="218"/>
      <c r="M22" s="218"/>
      <c r="N22" s="218"/>
      <c r="O22" s="218"/>
      <c r="P22" s="729"/>
      <c r="Q22" s="223" t="s">
        <v>330</v>
      </c>
    </row>
    <row r="23" spans="2:17" ht="30" x14ac:dyDescent="0.25">
      <c r="B23" s="727"/>
      <c r="C23" s="215">
        <v>7</v>
      </c>
      <c r="D23" s="220" t="s">
        <v>362</v>
      </c>
      <c r="E23" s="220" t="s">
        <v>363</v>
      </c>
      <c r="F23" s="335" t="s">
        <v>21</v>
      </c>
      <c r="G23" s="218"/>
      <c r="H23" s="218"/>
      <c r="I23" s="218"/>
      <c r="J23" s="218"/>
      <c r="K23" s="218"/>
      <c r="L23" s="218"/>
      <c r="M23" s="218"/>
      <c r="N23" s="335" t="s">
        <v>21</v>
      </c>
      <c r="O23" s="218"/>
      <c r="P23" s="729"/>
      <c r="Q23" s="223" t="s">
        <v>330</v>
      </c>
    </row>
    <row r="24" spans="2:17" ht="30" x14ac:dyDescent="0.25">
      <c r="B24" s="727"/>
      <c r="C24" s="215">
        <v>8</v>
      </c>
      <c r="D24" s="220" t="s">
        <v>364</v>
      </c>
      <c r="E24" s="220" t="s">
        <v>356</v>
      </c>
      <c r="F24" s="335" t="s">
        <v>21</v>
      </c>
      <c r="G24" s="218"/>
      <c r="H24" s="218"/>
      <c r="I24" s="335" t="s">
        <v>21</v>
      </c>
      <c r="J24" s="218"/>
      <c r="K24" s="218"/>
      <c r="L24" s="218"/>
      <c r="M24" s="218"/>
      <c r="N24" s="218"/>
      <c r="O24" s="218"/>
      <c r="P24" s="729"/>
      <c r="Q24" s="223" t="s">
        <v>330</v>
      </c>
    </row>
    <row r="25" spans="2:17" ht="60" x14ac:dyDescent="0.25">
      <c r="B25" s="727"/>
      <c r="C25" s="215">
        <v>9</v>
      </c>
      <c r="D25" s="220" t="s">
        <v>365</v>
      </c>
      <c r="E25" s="220" t="s">
        <v>366</v>
      </c>
      <c r="F25" s="335" t="s">
        <v>21</v>
      </c>
      <c r="G25" s="335" t="s">
        <v>21</v>
      </c>
      <c r="H25" s="335" t="s">
        <v>21</v>
      </c>
      <c r="I25" s="335" t="s">
        <v>21</v>
      </c>
      <c r="J25" s="335" t="s">
        <v>21</v>
      </c>
      <c r="K25" s="335" t="s">
        <v>21</v>
      </c>
      <c r="L25" s="335" t="s">
        <v>21</v>
      </c>
      <c r="M25" s="335" t="s">
        <v>21</v>
      </c>
      <c r="N25" s="335" t="s">
        <v>21</v>
      </c>
      <c r="O25" s="335" t="s">
        <v>21</v>
      </c>
      <c r="P25" s="729"/>
      <c r="Q25" s="223" t="s">
        <v>330</v>
      </c>
    </row>
    <row r="26" spans="2:17" ht="60" x14ac:dyDescent="0.25">
      <c r="B26" s="727"/>
      <c r="C26" s="215">
        <v>10</v>
      </c>
      <c r="D26" s="220" t="s">
        <v>367</v>
      </c>
      <c r="E26" s="220" t="s">
        <v>366</v>
      </c>
      <c r="F26" s="335" t="s">
        <v>21</v>
      </c>
      <c r="G26" s="335" t="s">
        <v>21</v>
      </c>
      <c r="H26" s="335" t="s">
        <v>21</v>
      </c>
      <c r="I26" s="335" t="s">
        <v>21</v>
      </c>
      <c r="J26" s="335" t="s">
        <v>21</v>
      </c>
      <c r="K26" s="335" t="s">
        <v>21</v>
      </c>
      <c r="L26" s="335" t="s">
        <v>21</v>
      </c>
      <c r="M26" s="335" t="s">
        <v>21</v>
      </c>
      <c r="N26" s="335" t="s">
        <v>21</v>
      </c>
      <c r="O26" s="335" t="s">
        <v>21</v>
      </c>
      <c r="P26" s="729"/>
      <c r="Q26" s="223" t="s">
        <v>330</v>
      </c>
    </row>
    <row r="27" spans="2:17" x14ac:dyDescent="0.25">
      <c r="B27" s="221"/>
      <c r="C27" s="221"/>
      <c r="D27" s="222"/>
      <c r="E27" s="222"/>
      <c r="F27" s="217"/>
      <c r="G27" s="217"/>
      <c r="H27" s="217"/>
      <c r="I27" s="217"/>
      <c r="J27" s="217"/>
      <c r="K27" s="217"/>
      <c r="L27" s="217"/>
      <c r="M27" s="217"/>
      <c r="N27" s="217"/>
      <c r="O27" s="217"/>
      <c r="P27" s="221"/>
      <c r="Q27" s="221"/>
    </row>
    <row r="28" spans="2:17" x14ac:dyDescent="0.25">
      <c r="B28" s="221"/>
      <c r="C28" s="221"/>
      <c r="D28" s="222"/>
      <c r="E28" s="222"/>
      <c r="F28" s="217"/>
      <c r="G28" s="217"/>
      <c r="H28" s="217"/>
      <c r="I28" s="217"/>
      <c r="J28" s="217"/>
      <c r="K28" s="217"/>
      <c r="L28" s="217"/>
      <c r="M28" s="217"/>
      <c r="N28" s="217"/>
      <c r="O28" s="217"/>
      <c r="P28" s="221"/>
      <c r="Q28" s="221"/>
    </row>
    <row r="29" spans="2:17" ht="45" x14ac:dyDescent="0.25">
      <c r="B29" s="727" t="s">
        <v>334</v>
      </c>
      <c r="C29" s="215">
        <v>1</v>
      </c>
      <c r="D29" s="220" t="s">
        <v>351</v>
      </c>
      <c r="E29" s="220" t="s">
        <v>352</v>
      </c>
      <c r="F29" s="218"/>
      <c r="G29" s="216"/>
      <c r="H29" s="218"/>
      <c r="I29" s="216"/>
      <c r="J29" s="218"/>
      <c r="K29" s="216"/>
      <c r="L29" s="218"/>
      <c r="M29" s="218"/>
      <c r="N29" s="218"/>
      <c r="O29" s="218"/>
      <c r="P29" s="729"/>
      <c r="Q29" s="215"/>
    </row>
    <row r="30" spans="2:17" x14ac:dyDescent="0.25">
      <c r="B30" s="727"/>
      <c r="C30" s="215">
        <v>2</v>
      </c>
      <c r="D30" s="220" t="s">
        <v>353</v>
      </c>
      <c r="E30" s="220" t="s">
        <v>354</v>
      </c>
      <c r="F30" s="218"/>
      <c r="G30" s="216"/>
      <c r="H30" s="218"/>
      <c r="I30" s="216"/>
      <c r="J30" s="218"/>
      <c r="K30" s="216"/>
      <c r="L30" s="218"/>
      <c r="M30" s="218"/>
      <c r="N30" s="218"/>
      <c r="O30" s="218"/>
      <c r="P30" s="729"/>
      <c r="Q30" s="215"/>
    </row>
    <row r="31" spans="2:17" ht="30" x14ac:dyDescent="0.25">
      <c r="B31" s="727"/>
      <c r="C31" s="215">
        <v>3</v>
      </c>
      <c r="D31" s="220" t="s">
        <v>355</v>
      </c>
      <c r="E31" s="220" t="s">
        <v>356</v>
      </c>
      <c r="F31" s="216"/>
      <c r="G31" s="218"/>
      <c r="H31" s="216"/>
      <c r="I31" s="216"/>
      <c r="J31" s="218"/>
      <c r="K31" s="216"/>
      <c r="L31" s="218"/>
      <c r="M31" s="218"/>
      <c r="N31" s="218"/>
      <c r="O31" s="218"/>
      <c r="P31" s="729"/>
      <c r="Q31" s="215"/>
    </row>
    <row r="32" spans="2:17" ht="30" x14ac:dyDescent="0.25">
      <c r="B32" s="727"/>
      <c r="C32" s="215">
        <v>4</v>
      </c>
      <c r="D32" s="220" t="s">
        <v>357</v>
      </c>
      <c r="E32" s="220" t="s">
        <v>356</v>
      </c>
      <c r="F32" s="216"/>
      <c r="G32" s="216"/>
      <c r="H32" s="218"/>
      <c r="I32" s="216"/>
      <c r="J32" s="218"/>
      <c r="K32" s="216"/>
      <c r="L32" s="218"/>
      <c r="M32" s="218"/>
      <c r="N32" s="218"/>
      <c r="O32" s="218"/>
      <c r="P32" s="729"/>
      <c r="Q32" s="215"/>
    </row>
    <row r="33" spans="2:17" x14ac:dyDescent="0.25">
      <c r="B33" s="727"/>
      <c r="C33" s="215">
        <v>5</v>
      </c>
      <c r="D33" s="220" t="s">
        <v>358</v>
      </c>
      <c r="E33" s="220" t="s">
        <v>359</v>
      </c>
      <c r="F33" s="216"/>
      <c r="G33" s="216"/>
      <c r="H33" s="218"/>
      <c r="I33" s="216"/>
      <c r="J33" s="218"/>
      <c r="K33" s="216"/>
      <c r="L33" s="218"/>
      <c r="M33" s="218"/>
      <c r="N33" s="218"/>
      <c r="O33" s="218"/>
      <c r="P33" s="729"/>
      <c r="Q33" s="215"/>
    </row>
    <row r="34" spans="2:17" ht="30" x14ac:dyDescent="0.25">
      <c r="B34" s="727"/>
      <c r="C34" s="215">
        <v>6</v>
      </c>
      <c r="D34" s="220" t="s">
        <v>360</v>
      </c>
      <c r="E34" s="220" t="s">
        <v>361</v>
      </c>
      <c r="F34" s="216"/>
      <c r="G34" s="216"/>
      <c r="H34" s="218"/>
      <c r="I34" s="216"/>
      <c r="J34" s="218"/>
      <c r="K34" s="216"/>
      <c r="L34" s="218"/>
      <c r="M34" s="218"/>
      <c r="N34" s="218"/>
      <c r="O34" s="218"/>
      <c r="P34" s="729"/>
      <c r="Q34" s="215"/>
    </row>
    <row r="35" spans="2:17" ht="30" x14ac:dyDescent="0.25">
      <c r="B35" s="727"/>
      <c r="C35" s="215">
        <v>7</v>
      </c>
      <c r="D35" s="220" t="s">
        <v>362</v>
      </c>
      <c r="E35" s="220" t="s">
        <v>363</v>
      </c>
      <c r="F35" s="216"/>
      <c r="G35" s="218"/>
      <c r="H35" s="218"/>
      <c r="I35" s="218"/>
      <c r="J35" s="218"/>
      <c r="K35" s="218"/>
      <c r="L35" s="218"/>
      <c r="M35" s="218"/>
      <c r="N35" s="216"/>
      <c r="O35" s="218"/>
      <c r="P35" s="729"/>
      <c r="Q35" s="215"/>
    </row>
    <row r="36" spans="2:17" ht="30" x14ac:dyDescent="0.25">
      <c r="B36" s="727"/>
      <c r="C36" s="215">
        <v>8</v>
      </c>
      <c r="D36" s="220" t="s">
        <v>364</v>
      </c>
      <c r="E36" s="220" t="s">
        <v>356</v>
      </c>
      <c r="F36" s="216"/>
      <c r="G36" s="218"/>
      <c r="H36" s="218"/>
      <c r="I36" s="216"/>
      <c r="J36" s="218"/>
      <c r="K36" s="218"/>
      <c r="L36" s="218"/>
      <c r="M36" s="218"/>
      <c r="N36" s="218"/>
      <c r="O36" s="218"/>
      <c r="P36" s="729"/>
      <c r="Q36" s="215"/>
    </row>
    <row r="37" spans="2:17" ht="60" x14ac:dyDescent="0.25">
      <c r="B37" s="727"/>
      <c r="C37" s="215">
        <v>9</v>
      </c>
      <c r="D37" s="220" t="s">
        <v>365</v>
      </c>
      <c r="E37" s="220" t="s">
        <v>366</v>
      </c>
      <c r="F37" s="216"/>
      <c r="G37" s="216"/>
      <c r="H37" s="216"/>
      <c r="I37" s="216"/>
      <c r="J37" s="216"/>
      <c r="K37" s="216"/>
      <c r="L37" s="216"/>
      <c r="M37" s="216"/>
      <c r="N37" s="216"/>
      <c r="O37" s="216"/>
      <c r="P37" s="729"/>
      <c r="Q37" s="215"/>
    </row>
    <row r="38" spans="2:17" ht="60" x14ac:dyDescent="0.25">
      <c r="B38" s="727"/>
      <c r="C38" s="215">
        <v>10</v>
      </c>
      <c r="D38" s="220" t="s">
        <v>367</v>
      </c>
      <c r="E38" s="220" t="s">
        <v>366</v>
      </c>
      <c r="F38" s="216"/>
      <c r="G38" s="216"/>
      <c r="H38" s="216"/>
      <c r="I38" s="216"/>
      <c r="J38" s="216"/>
      <c r="K38" s="216"/>
      <c r="L38" s="216"/>
      <c r="M38" s="216"/>
      <c r="N38" s="216"/>
      <c r="O38" s="216"/>
      <c r="P38" s="729"/>
      <c r="Q38" s="215"/>
    </row>
    <row r="39" spans="2:17" x14ac:dyDescent="0.25">
      <c r="B39" s="221"/>
      <c r="C39" s="221"/>
      <c r="D39" s="222"/>
      <c r="E39" s="222"/>
      <c r="F39" s="217"/>
      <c r="G39" s="217"/>
      <c r="H39" s="217"/>
      <c r="I39" s="217"/>
      <c r="J39" s="217"/>
      <c r="K39" s="217"/>
      <c r="L39" s="217"/>
      <c r="M39" s="217"/>
      <c r="N39" s="217"/>
      <c r="O39" s="217"/>
      <c r="P39" s="221"/>
      <c r="Q39" s="221"/>
    </row>
    <row r="40" spans="2:17" x14ac:dyDescent="0.25">
      <c r="B40" s="221"/>
      <c r="C40" s="221"/>
      <c r="D40" s="222"/>
      <c r="E40" s="222"/>
      <c r="F40" s="217"/>
      <c r="G40" s="217"/>
      <c r="H40" s="217"/>
      <c r="I40" s="217"/>
      <c r="J40" s="217"/>
      <c r="K40" s="217"/>
      <c r="L40" s="217"/>
      <c r="M40" s="217"/>
      <c r="N40" s="217"/>
      <c r="O40" s="217"/>
      <c r="P40" s="221"/>
      <c r="Q40" s="221"/>
    </row>
    <row r="41" spans="2:17" ht="45" x14ac:dyDescent="0.25">
      <c r="B41" s="727" t="s">
        <v>335</v>
      </c>
      <c r="C41" s="215">
        <v>1</v>
      </c>
      <c r="D41" s="220" t="s">
        <v>351</v>
      </c>
      <c r="E41" s="220" t="s">
        <v>352</v>
      </c>
      <c r="F41" s="218"/>
      <c r="G41" s="216"/>
      <c r="H41" s="218"/>
      <c r="I41" s="216"/>
      <c r="J41" s="218"/>
      <c r="K41" s="216"/>
      <c r="L41" s="218"/>
      <c r="M41" s="218"/>
      <c r="N41" s="218"/>
      <c r="O41" s="218"/>
      <c r="P41" s="729"/>
      <c r="Q41" s="215"/>
    </row>
    <row r="42" spans="2:17" x14ac:dyDescent="0.25">
      <c r="B42" s="727"/>
      <c r="C42" s="215">
        <v>2</v>
      </c>
      <c r="D42" s="220" t="s">
        <v>353</v>
      </c>
      <c r="E42" s="220" t="s">
        <v>354</v>
      </c>
      <c r="F42" s="218"/>
      <c r="G42" s="216"/>
      <c r="H42" s="218"/>
      <c r="I42" s="216"/>
      <c r="J42" s="218"/>
      <c r="K42" s="216"/>
      <c r="L42" s="218"/>
      <c r="M42" s="218"/>
      <c r="N42" s="218"/>
      <c r="O42" s="218"/>
      <c r="P42" s="729"/>
      <c r="Q42" s="215"/>
    </row>
    <row r="43" spans="2:17" ht="30" x14ac:dyDescent="0.25">
      <c r="B43" s="727"/>
      <c r="C43" s="215">
        <v>3</v>
      </c>
      <c r="D43" s="220" t="s">
        <v>355</v>
      </c>
      <c r="E43" s="220" t="s">
        <v>356</v>
      </c>
      <c r="F43" s="216"/>
      <c r="G43" s="218"/>
      <c r="H43" s="216"/>
      <c r="I43" s="216"/>
      <c r="J43" s="218"/>
      <c r="K43" s="216"/>
      <c r="L43" s="218"/>
      <c r="M43" s="218"/>
      <c r="N43" s="218"/>
      <c r="O43" s="218"/>
      <c r="P43" s="729"/>
      <c r="Q43" s="215"/>
    </row>
    <row r="44" spans="2:17" ht="30" x14ac:dyDescent="0.25">
      <c r="B44" s="727"/>
      <c r="C44" s="215">
        <v>4</v>
      </c>
      <c r="D44" s="220" t="s">
        <v>357</v>
      </c>
      <c r="E44" s="220" t="s">
        <v>356</v>
      </c>
      <c r="F44" s="216"/>
      <c r="G44" s="216"/>
      <c r="H44" s="218"/>
      <c r="I44" s="216"/>
      <c r="J44" s="218"/>
      <c r="K44" s="216"/>
      <c r="L44" s="218"/>
      <c r="M44" s="218"/>
      <c r="N44" s="218"/>
      <c r="O44" s="218"/>
      <c r="P44" s="729"/>
      <c r="Q44" s="215"/>
    </row>
    <row r="45" spans="2:17" x14ac:dyDescent="0.25">
      <c r="B45" s="727"/>
      <c r="C45" s="215">
        <v>5</v>
      </c>
      <c r="D45" s="220" t="s">
        <v>358</v>
      </c>
      <c r="E45" s="220" t="s">
        <v>359</v>
      </c>
      <c r="F45" s="216"/>
      <c r="G45" s="216"/>
      <c r="H45" s="218"/>
      <c r="I45" s="216"/>
      <c r="J45" s="218"/>
      <c r="K45" s="216"/>
      <c r="L45" s="218"/>
      <c r="M45" s="218"/>
      <c r="N45" s="218"/>
      <c r="O45" s="218"/>
      <c r="P45" s="729"/>
      <c r="Q45" s="215"/>
    </row>
    <row r="46" spans="2:17" ht="30" x14ac:dyDescent="0.25">
      <c r="B46" s="727"/>
      <c r="C46" s="215">
        <v>6</v>
      </c>
      <c r="D46" s="220" t="s">
        <v>360</v>
      </c>
      <c r="E46" s="220" t="s">
        <v>361</v>
      </c>
      <c r="F46" s="216"/>
      <c r="G46" s="216"/>
      <c r="H46" s="218"/>
      <c r="I46" s="216"/>
      <c r="J46" s="218"/>
      <c r="K46" s="216"/>
      <c r="L46" s="218"/>
      <c r="M46" s="218"/>
      <c r="N46" s="218"/>
      <c r="O46" s="218"/>
      <c r="P46" s="729"/>
      <c r="Q46" s="215"/>
    </row>
    <row r="47" spans="2:17" ht="30" x14ac:dyDescent="0.25">
      <c r="B47" s="727"/>
      <c r="C47" s="215">
        <v>7</v>
      </c>
      <c r="D47" s="220" t="s">
        <v>362</v>
      </c>
      <c r="E47" s="220" t="s">
        <v>363</v>
      </c>
      <c r="F47" s="216"/>
      <c r="G47" s="218"/>
      <c r="H47" s="218"/>
      <c r="I47" s="218"/>
      <c r="J47" s="218"/>
      <c r="K47" s="218"/>
      <c r="L47" s="218"/>
      <c r="M47" s="218"/>
      <c r="N47" s="216"/>
      <c r="O47" s="218"/>
      <c r="P47" s="729"/>
      <c r="Q47" s="215"/>
    </row>
    <row r="48" spans="2:17" ht="30" x14ac:dyDescent="0.25">
      <c r="B48" s="727"/>
      <c r="C48" s="215">
        <v>8</v>
      </c>
      <c r="D48" s="220" t="s">
        <v>364</v>
      </c>
      <c r="E48" s="220" t="s">
        <v>356</v>
      </c>
      <c r="F48" s="216"/>
      <c r="G48" s="218"/>
      <c r="H48" s="218"/>
      <c r="I48" s="216"/>
      <c r="J48" s="218"/>
      <c r="K48" s="218"/>
      <c r="L48" s="218"/>
      <c r="M48" s="218"/>
      <c r="N48" s="218"/>
      <c r="O48" s="218"/>
      <c r="P48" s="729"/>
      <c r="Q48" s="215"/>
    </row>
    <row r="49" spans="2:17" ht="60" x14ac:dyDescent="0.25">
      <c r="B49" s="727"/>
      <c r="C49" s="215">
        <v>9</v>
      </c>
      <c r="D49" s="220" t="s">
        <v>365</v>
      </c>
      <c r="E49" s="220" t="s">
        <v>366</v>
      </c>
      <c r="F49" s="216"/>
      <c r="G49" s="216"/>
      <c r="H49" s="216"/>
      <c r="I49" s="216"/>
      <c r="J49" s="216"/>
      <c r="K49" s="216"/>
      <c r="L49" s="216"/>
      <c r="M49" s="216"/>
      <c r="N49" s="216"/>
      <c r="O49" s="216"/>
      <c r="P49" s="729"/>
      <c r="Q49" s="215"/>
    </row>
    <row r="50" spans="2:17" ht="60" x14ac:dyDescent="0.25">
      <c r="B50" s="727"/>
      <c r="C50" s="215">
        <v>10</v>
      </c>
      <c r="D50" s="220" t="s">
        <v>367</v>
      </c>
      <c r="E50" s="220" t="s">
        <v>366</v>
      </c>
      <c r="F50" s="216"/>
      <c r="G50" s="216"/>
      <c r="H50" s="216"/>
      <c r="I50" s="216"/>
      <c r="J50" s="216"/>
      <c r="K50" s="216"/>
      <c r="L50" s="216"/>
      <c r="M50" s="216"/>
      <c r="N50" s="216"/>
      <c r="O50" s="216"/>
      <c r="P50" s="729"/>
      <c r="Q50" s="215"/>
    </row>
    <row r="51" spans="2:17" x14ac:dyDescent="0.25">
      <c r="B51" s="221"/>
      <c r="C51" s="221"/>
      <c r="D51" s="222"/>
      <c r="E51" s="222"/>
      <c r="F51" s="217"/>
      <c r="G51" s="217"/>
      <c r="H51" s="217"/>
      <c r="I51" s="217"/>
      <c r="J51" s="217"/>
      <c r="K51" s="217"/>
      <c r="L51" s="217"/>
      <c r="M51" s="217"/>
      <c r="N51" s="217"/>
      <c r="O51" s="217"/>
      <c r="P51" s="221"/>
      <c r="Q51" s="221"/>
    </row>
    <row r="52" spans="2:17" x14ac:dyDescent="0.25">
      <c r="B52" s="221"/>
      <c r="C52" s="221"/>
      <c r="D52" s="222"/>
      <c r="E52" s="222"/>
      <c r="F52" s="217"/>
      <c r="G52" s="217"/>
      <c r="H52" s="217"/>
      <c r="I52" s="217"/>
      <c r="J52" s="217"/>
      <c r="K52" s="217"/>
      <c r="L52" s="217"/>
      <c r="M52" s="217"/>
      <c r="N52" s="217"/>
      <c r="O52" s="217"/>
      <c r="P52" s="221"/>
      <c r="Q52" s="221"/>
    </row>
    <row r="53" spans="2:17" ht="45" x14ac:dyDescent="0.25">
      <c r="B53" s="727" t="s">
        <v>336</v>
      </c>
      <c r="C53" s="215">
        <v>1</v>
      </c>
      <c r="D53" s="220" t="s">
        <v>351</v>
      </c>
      <c r="E53" s="220" t="s">
        <v>352</v>
      </c>
      <c r="F53" s="218"/>
      <c r="G53" s="216"/>
      <c r="H53" s="218"/>
      <c r="I53" s="216"/>
      <c r="J53" s="218"/>
      <c r="K53" s="216"/>
      <c r="L53" s="218"/>
      <c r="M53" s="218"/>
      <c r="N53" s="218"/>
      <c r="O53" s="218"/>
      <c r="P53" s="729"/>
      <c r="Q53" s="215"/>
    </row>
    <row r="54" spans="2:17" x14ac:dyDescent="0.25">
      <c r="B54" s="727"/>
      <c r="C54" s="215">
        <v>2</v>
      </c>
      <c r="D54" s="220" t="s">
        <v>353</v>
      </c>
      <c r="E54" s="220" t="s">
        <v>354</v>
      </c>
      <c r="F54" s="218"/>
      <c r="G54" s="216"/>
      <c r="H54" s="218"/>
      <c r="I54" s="216"/>
      <c r="J54" s="218"/>
      <c r="K54" s="216"/>
      <c r="L54" s="218"/>
      <c r="M54" s="218"/>
      <c r="N54" s="218"/>
      <c r="O54" s="218"/>
      <c r="P54" s="729"/>
      <c r="Q54" s="215"/>
    </row>
    <row r="55" spans="2:17" ht="30" x14ac:dyDescent="0.25">
      <c r="B55" s="727"/>
      <c r="C55" s="215">
        <v>3</v>
      </c>
      <c r="D55" s="220" t="s">
        <v>355</v>
      </c>
      <c r="E55" s="220" t="s">
        <v>356</v>
      </c>
      <c r="F55" s="216"/>
      <c r="G55" s="218"/>
      <c r="H55" s="216"/>
      <c r="I55" s="216"/>
      <c r="J55" s="218"/>
      <c r="K55" s="216"/>
      <c r="L55" s="218"/>
      <c r="M55" s="218"/>
      <c r="N55" s="218"/>
      <c r="O55" s="218"/>
      <c r="P55" s="729"/>
      <c r="Q55" s="215"/>
    </row>
    <row r="56" spans="2:17" ht="30" x14ac:dyDescent="0.25">
      <c r="B56" s="727"/>
      <c r="C56" s="215">
        <v>4</v>
      </c>
      <c r="D56" s="220" t="s">
        <v>357</v>
      </c>
      <c r="E56" s="220" t="s">
        <v>356</v>
      </c>
      <c r="F56" s="216"/>
      <c r="G56" s="216"/>
      <c r="H56" s="218"/>
      <c r="I56" s="216"/>
      <c r="J56" s="218"/>
      <c r="K56" s="216"/>
      <c r="L56" s="218"/>
      <c r="M56" s="218"/>
      <c r="N56" s="218"/>
      <c r="O56" s="218"/>
      <c r="P56" s="729"/>
      <c r="Q56" s="215"/>
    </row>
    <row r="57" spans="2:17" x14ac:dyDescent="0.25">
      <c r="B57" s="727"/>
      <c r="C57" s="215">
        <v>5</v>
      </c>
      <c r="D57" s="220" t="s">
        <v>358</v>
      </c>
      <c r="E57" s="220" t="s">
        <v>359</v>
      </c>
      <c r="F57" s="216"/>
      <c r="G57" s="216"/>
      <c r="H57" s="218"/>
      <c r="I57" s="216"/>
      <c r="J57" s="218"/>
      <c r="K57" s="216"/>
      <c r="L57" s="218"/>
      <c r="M57" s="218"/>
      <c r="N57" s="218"/>
      <c r="O57" s="218"/>
      <c r="P57" s="729"/>
      <c r="Q57" s="215"/>
    </row>
    <row r="58" spans="2:17" ht="30" x14ac:dyDescent="0.25">
      <c r="B58" s="727"/>
      <c r="C58" s="215">
        <v>6</v>
      </c>
      <c r="D58" s="220" t="s">
        <v>360</v>
      </c>
      <c r="E58" s="220" t="s">
        <v>361</v>
      </c>
      <c r="F58" s="216"/>
      <c r="G58" s="216"/>
      <c r="H58" s="218"/>
      <c r="I58" s="216"/>
      <c r="J58" s="218"/>
      <c r="K58" s="216"/>
      <c r="L58" s="218"/>
      <c r="M58" s="218"/>
      <c r="N58" s="218"/>
      <c r="O58" s="218"/>
      <c r="P58" s="729"/>
      <c r="Q58" s="215"/>
    </row>
    <row r="59" spans="2:17" ht="30" x14ac:dyDescent="0.25">
      <c r="B59" s="727"/>
      <c r="C59" s="215">
        <v>7</v>
      </c>
      <c r="D59" s="220" t="s">
        <v>362</v>
      </c>
      <c r="E59" s="220" t="s">
        <v>363</v>
      </c>
      <c r="F59" s="216"/>
      <c r="G59" s="218"/>
      <c r="H59" s="218"/>
      <c r="I59" s="218"/>
      <c r="J59" s="218"/>
      <c r="K59" s="218"/>
      <c r="L59" s="218"/>
      <c r="M59" s="218"/>
      <c r="N59" s="216"/>
      <c r="O59" s="218"/>
      <c r="P59" s="729"/>
      <c r="Q59" s="215"/>
    </row>
    <row r="60" spans="2:17" ht="30" x14ac:dyDescent="0.25">
      <c r="B60" s="727"/>
      <c r="C60" s="215">
        <v>8</v>
      </c>
      <c r="D60" s="220" t="s">
        <v>364</v>
      </c>
      <c r="E60" s="220" t="s">
        <v>356</v>
      </c>
      <c r="F60" s="216"/>
      <c r="G60" s="218"/>
      <c r="H60" s="218"/>
      <c r="I60" s="216"/>
      <c r="J60" s="218"/>
      <c r="K60" s="218"/>
      <c r="L60" s="218"/>
      <c r="M60" s="218"/>
      <c r="N60" s="218"/>
      <c r="O60" s="218"/>
      <c r="P60" s="729"/>
      <c r="Q60" s="215"/>
    </row>
    <row r="61" spans="2:17" ht="60" x14ac:dyDescent="0.25">
      <c r="B61" s="727"/>
      <c r="C61" s="215">
        <v>9</v>
      </c>
      <c r="D61" s="220" t="s">
        <v>365</v>
      </c>
      <c r="E61" s="220" t="s">
        <v>366</v>
      </c>
      <c r="F61" s="216"/>
      <c r="G61" s="216"/>
      <c r="H61" s="216"/>
      <c r="I61" s="216"/>
      <c r="J61" s="216"/>
      <c r="K61" s="216"/>
      <c r="L61" s="216"/>
      <c r="M61" s="216"/>
      <c r="N61" s="216"/>
      <c r="O61" s="216"/>
      <c r="P61" s="729"/>
      <c r="Q61" s="215"/>
    </row>
    <row r="62" spans="2:17" ht="60" x14ac:dyDescent="0.25">
      <c r="B62" s="727"/>
      <c r="C62" s="215">
        <v>10</v>
      </c>
      <c r="D62" s="220" t="s">
        <v>367</v>
      </c>
      <c r="E62" s="220" t="s">
        <v>366</v>
      </c>
      <c r="F62" s="216"/>
      <c r="G62" s="216"/>
      <c r="H62" s="216"/>
      <c r="I62" s="216"/>
      <c r="J62" s="216"/>
      <c r="K62" s="216"/>
      <c r="L62" s="216"/>
      <c r="M62" s="216"/>
      <c r="N62" s="216"/>
      <c r="O62" s="216"/>
      <c r="P62" s="729"/>
      <c r="Q62" s="215"/>
    </row>
    <row r="63" spans="2:17" x14ac:dyDescent="0.25">
      <c r="B63" s="221"/>
      <c r="C63" s="221"/>
      <c r="D63" s="222"/>
      <c r="E63" s="222"/>
      <c r="F63" s="217"/>
      <c r="G63" s="217"/>
      <c r="H63" s="217"/>
      <c r="I63" s="217"/>
      <c r="J63" s="217"/>
      <c r="K63" s="217"/>
      <c r="L63" s="217"/>
      <c r="M63" s="217"/>
      <c r="N63" s="217"/>
      <c r="O63" s="217"/>
      <c r="P63" s="221"/>
      <c r="Q63" s="221"/>
    </row>
    <row r="64" spans="2:17" x14ac:dyDescent="0.25">
      <c r="B64" s="221"/>
      <c r="C64" s="221"/>
      <c r="D64" s="222"/>
      <c r="E64" s="222"/>
      <c r="F64" s="217"/>
      <c r="G64" s="217"/>
      <c r="H64" s="217"/>
      <c r="I64" s="217"/>
      <c r="J64" s="217"/>
      <c r="K64" s="217"/>
      <c r="L64" s="217"/>
      <c r="M64" s="217"/>
      <c r="N64" s="217"/>
      <c r="O64" s="217"/>
      <c r="P64" s="221"/>
      <c r="Q64" s="221"/>
    </row>
    <row r="65" spans="2:17" ht="45" x14ac:dyDescent="0.25">
      <c r="B65" s="727" t="s">
        <v>337</v>
      </c>
      <c r="C65" s="215">
        <v>1</v>
      </c>
      <c r="D65" s="220" t="s">
        <v>351</v>
      </c>
      <c r="E65" s="220" t="s">
        <v>352</v>
      </c>
      <c r="F65" s="218"/>
      <c r="G65" s="216"/>
      <c r="H65" s="218"/>
      <c r="I65" s="216"/>
      <c r="J65" s="218"/>
      <c r="K65" s="216"/>
      <c r="L65" s="218"/>
      <c r="M65" s="218"/>
      <c r="N65" s="218"/>
      <c r="O65" s="218"/>
      <c r="P65" s="729"/>
      <c r="Q65" s="215"/>
    </row>
    <row r="66" spans="2:17" x14ac:dyDescent="0.25">
      <c r="B66" s="727"/>
      <c r="C66" s="215">
        <v>2</v>
      </c>
      <c r="D66" s="220" t="s">
        <v>353</v>
      </c>
      <c r="E66" s="220" t="s">
        <v>354</v>
      </c>
      <c r="F66" s="218"/>
      <c r="G66" s="216"/>
      <c r="H66" s="218"/>
      <c r="I66" s="216"/>
      <c r="J66" s="218"/>
      <c r="K66" s="216"/>
      <c r="L66" s="218"/>
      <c r="M66" s="218"/>
      <c r="N66" s="218"/>
      <c r="O66" s="218"/>
      <c r="P66" s="729"/>
      <c r="Q66" s="215"/>
    </row>
    <row r="67" spans="2:17" ht="30" x14ac:dyDescent="0.25">
      <c r="B67" s="727"/>
      <c r="C67" s="215">
        <v>3</v>
      </c>
      <c r="D67" s="220" t="s">
        <v>355</v>
      </c>
      <c r="E67" s="220" t="s">
        <v>356</v>
      </c>
      <c r="F67" s="216"/>
      <c r="G67" s="218"/>
      <c r="H67" s="216"/>
      <c r="I67" s="216"/>
      <c r="J67" s="218"/>
      <c r="K67" s="216"/>
      <c r="L67" s="218"/>
      <c r="M67" s="218"/>
      <c r="N67" s="218"/>
      <c r="O67" s="218"/>
      <c r="P67" s="729"/>
      <c r="Q67" s="215"/>
    </row>
    <row r="68" spans="2:17" ht="30" x14ac:dyDescent="0.25">
      <c r="B68" s="727"/>
      <c r="C68" s="215">
        <v>4</v>
      </c>
      <c r="D68" s="220" t="s">
        <v>357</v>
      </c>
      <c r="E68" s="220" t="s">
        <v>356</v>
      </c>
      <c r="F68" s="216"/>
      <c r="G68" s="216"/>
      <c r="H68" s="218"/>
      <c r="I68" s="216"/>
      <c r="J68" s="218"/>
      <c r="K68" s="216"/>
      <c r="L68" s="218"/>
      <c r="M68" s="218"/>
      <c r="N68" s="218"/>
      <c r="O68" s="218"/>
      <c r="P68" s="729"/>
      <c r="Q68" s="215"/>
    </row>
    <row r="69" spans="2:17" x14ac:dyDescent="0.25">
      <c r="B69" s="727"/>
      <c r="C69" s="215">
        <v>5</v>
      </c>
      <c r="D69" s="220" t="s">
        <v>358</v>
      </c>
      <c r="E69" s="220" t="s">
        <v>359</v>
      </c>
      <c r="F69" s="216"/>
      <c r="G69" s="216"/>
      <c r="H69" s="218"/>
      <c r="I69" s="216"/>
      <c r="J69" s="218"/>
      <c r="K69" s="216"/>
      <c r="L69" s="218"/>
      <c r="M69" s="218"/>
      <c r="N69" s="218"/>
      <c r="O69" s="218"/>
      <c r="P69" s="729"/>
      <c r="Q69" s="215"/>
    </row>
    <row r="70" spans="2:17" ht="30" x14ac:dyDescent="0.25">
      <c r="B70" s="727"/>
      <c r="C70" s="215">
        <v>6</v>
      </c>
      <c r="D70" s="220" t="s">
        <v>360</v>
      </c>
      <c r="E70" s="220" t="s">
        <v>361</v>
      </c>
      <c r="F70" s="216"/>
      <c r="G70" s="216"/>
      <c r="H70" s="218"/>
      <c r="I70" s="216"/>
      <c r="J70" s="218"/>
      <c r="K70" s="216"/>
      <c r="L70" s="218"/>
      <c r="M70" s="218"/>
      <c r="N70" s="218"/>
      <c r="O70" s="218"/>
      <c r="P70" s="729"/>
      <c r="Q70" s="215"/>
    </row>
    <row r="71" spans="2:17" ht="30" x14ac:dyDescent="0.25">
      <c r="B71" s="727"/>
      <c r="C71" s="215">
        <v>7</v>
      </c>
      <c r="D71" s="220" t="s">
        <v>362</v>
      </c>
      <c r="E71" s="220" t="s">
        <v>363</v>
      </c>
      <c r="F71" s="216"/>
      <c r="G71" s="218"/>
      <c r="H71" s="218"/>
      <c r="I71" s="218"/>
      <c r="J71" s="218"/>
      <c r="K71" s="218"/>
      <c r="L71" s="218"/>
      <c r="M71" s="218"/>
      <c r="N71" s="216"/>
      <c r="O71" s="218"/>
      <c r="P71" s="729"/>
      <c r="Q71" s="215"/>
    </row>
    <row r="72" spans="2:17" ht="30" x14ac:dyDescent="0.25">
      <c r="B72" s="727"/>
      <c r="C72" s="215">
        <v>8</v>
      </c>
      <c r="D72" s="220" t="s">
        <v>364</v>
      </c>
      <c r="E72" s="220" t="s">
        <v>356</v>
      </c>
      <c r="F72" s="216"/>
      <c r="G72" s="218"/>
      <c r="H72" s="218"/>
      <c r="I72" s="216"/>
      <c r="J72" s="218"/>
      <c r="K72" s="218"/>
      <c r="L72" s="218"/>
      <c r="M72" s="218"/>
      <c r="N72" s="218"/>
      <c r="O72" s="218"/>
      <c r="P72" s="729"/>
      <c r="Q72" s="215"/>
    </row>
    <row r="73" spans="2:17" ht="60" x14ac:dyDescent="0.25">
      <c r="B73" s="727"/>
      <c r="C73" s="215">
        <v>9</v>
      </c>
      <c r="D73" s="220" t="s">
        <v>365</v>
      </c>
      <c r="E73" s="220" t="s">
        <v>366</v>
      </c>
      <c r="F73" s="216"/>
      <c r="G73" s="216"/>
      <c r="H73" s="216"/>
      <c r="I73" s="216"/>
      <c r="J73" s="216"/>
      <c r="K73" s="216"/>
      <c r="L73" s="216"/>
      <c r="M73" s="216"/>
      <c r="N73" s="216"/>
      <c r="O73" s="216"/>
      <c r="P73" s="729"/>
      <c r="Q73" s="215"/>
    </row>
    <row r="74" spans="2:17" ht="60" x14ac:dyDescent="0.25">
      <c r="B74" s="727"/>
      <c r="C74" s="215">
        <v>10</v>
      </c>
      <c r="D74" s="220" t="s">
        <v>367</v>
      </c>
      <c r="E74" s="220" t="s">
        <v>366</v>
      </c>
      <c r="F74" s="216"/>
      <c r="G74" s="216"/>
      <c r="H74" s="216"/>
      <c r="I74" s="216"/>
      <c r="J74" s="216"/>
      <c r="K74" s="216"/>
      <c r="L74" s="216"/>
      <c r="M74" s="216"/>
      <c r="N74" s="216"/>
      <c r="O74" s="216"/>
      <c r="P74" s="729"/>
      <c r="Q74" s="215"/>
    </row>
    <row r="75" spans="2:17" x14ac:dyDescent="0.25">
      <c r="B75" s="221"/>
      <c r="C75" s="221"/>
      <c r="D75" s="222"/>
      <c r="E75" s="222"/>
      <c r="F75" s="217"/>
      <c r="G75" s="217"/>
      <c r="H75" s="217"/>
      <c r="I75" s="217"/>
      <c r="J75" s="217"/>
      <c r="K75" s="217"/>
      <c r="L75" s="217"/>
      <c r="M75" s="217"/>
      <c r="N75" s="217"/>
      <c r="O75" s="217"/>
      <c r="P75" s="221"/>
      <c r="Q75" s="221"/>
    </row>
    <row r="76" spans="2:17" x14ac:dyDescent="0.25">
      <c r="B76" s="221"/>
      <c r="C76" s="221"/>
      <c r="D76" s="222"/>
      <c r="E76" s="222"/>
      <c r="F76" s="217"/>
      <c r="G76" s="217"/>
      <c r="H76" s="217"/>
      <c r="I76" s="217"/>
      <c r="J76" s="217"/>
      <c r="K76" s="217"/>
      <c r="L76" s="217"/>
      <c r="M76" s="217"/>
      <c r="N76" s="217"/>
      <c r="O76" s="217"/>
      <c r="P76" s="221"/>
      <c r="Q76" s="221"/>
    </row>
    <row r="77" spans="2:17" ht="45" x14ac:dyDescent="0.25">
      <c r="B77" s="727" t="s">
        <v>338</v>
      </c>
      <c r="C77" s="215">
        <v>1</v>
      </c>
      <c r="D77" s="220" t="s">
        <v>351</v>
      </c>
      <c r="E77" s="220" t="s">
        <v>352</v>
      </c>
      <c r="F77" s="218"/>
      <c r="G77" s="216"/>
      <c r="H77" s="218"/>
      <c r="I77" s="216"/>
      <c r="J77" s="218"/>
      <c r="K77" s="216"/>
      <c r="L77" s="218"/>
      <c r="M77" s="218"/>
      <c r="N77" s="218"/>
      <c r="O77" s="218"/>
      <c r="P77" s="729"/>
      <c r="Q77" s="215"/>
    </row>
    <row r="78" spans="2:17" x14ac:dyDescent="0.25">
      <c r="B78" s="727"/>
      <c r="C78" s="215">
        <v>2</v>
      </c>
      <c r="D78" s="220" t="s">
        <v>353</v>
      </c>
      <c r="E78" s="220" t="s">
        <v>354</v>
      </c>
      <c r="F78" s="218"/>
      <c r="G78" s="216"/>
      <c r="H78" s="218"/>
      <c r="I78" s="216"/>
      <c r="J78" s="218"/>
      <c r="K78" s="216"/>
      <c r="L78" s="218"/>
      <c r="M78" s="218"/>
      <c r="N78" s="218"/>
      <c r="O78" s="218"/>
      <c r="P78" s="729"/>
      <c r="Q78" s="215"/>
    </row>
    <row r="79" spans="2:17" ht="30" x14ac:dyDescent="0.25">
      <c r="B79" s="727"/>
      <c r="C79" s="215">
        <v>3</v>
      </c>
      <c r="D79" s="220" t="s">
        <v>355</v>
      </c>
      <c r="E79" s="220" t="s">
        <v>356</v>
      </c>
      <c r="F79" s="216"/>
      <c r="G79" s="218"/>
      <c r="H79" s="216"/>
      <c r="I79" s="216"/>
      <c r="J79" s="218"/>
      <c r="K79" s="216"/>
      <c r="L79" s="218"/>
      <c r="M79" s="218"/>
      <c r="N79" s="218"/>
      <c r="O79" s="218"/>
      <c r="P79" s="729"/>
      <c r="Q79" s="215"/>
    </row>
    <row r="80" spans="2:17" ht="30" x14ac:dyDescent="0.25">
      <c r="B80" s="727"/>
      <c r="C80" s="215">
        <v>4</v>
      </c>
      <c r="D80" s="220" t="s">
        <v>357</v>
      </c>
      <c r="E80" s="220" t="s">
        <v>356</v>
      </c>
      <c r="F80" s="216"/>
      <c r="G80" s="216"/>
      <c r="H80" s="218"/>
      <c r="I80" s="216"/>
      <c r="J80" s="218"/>
      <c r="K80" s="216"/>
      <c r="L80" s="218"/>
      <c r="M80" s="218"/>
      <c r="N80" s="218"/>
      <c r="O80" s="218"/>
      <c r="P80" s="729"/>
      <c r="Q80" s="215"/>
    </row>
    <row r="81" spans="2:17" x14ac:dyDescent="0.25">
      <c r="B81" s="727"/>
      <c r="C81" s="215">
        <v>5</v>
      </c>
      <c r="D81" s="220" t="s">
        <v>358</v>
      </c>
      <c r="E81" s="220" t="s">
        <v>359</v>
      </c>
      <c r="F81" s="216"/>
      <c r="G81" s="216"/>
      <c r="H81" s="218"/>
      <c r="I81" s="216"/>
      <c r="J81" s="218"/>
      <c r="K81" s="216"/>
      <c r="L81" s="218"/>
      <c r="M81" s="218"/>
      <c r="N81" s="218"/>
      <c r="O81" s="218"/>
      <c r="P81" s="729"/>
      <c r="Q81" s="215"/>
    </row>
    <row r="82" spans="2:17" ht="30" x14ac:dyDescent="0.25">
      <c r="B82" s="727"/>
      <c r="C82" s="215">
        <v>6</v>
      </c>
      <c r="D82" s="220" t="s">
        <v>360</v>
      </c>
      <c r="E82" s="220" t="s">
        <v>361</v>
      </c>
      <c r="F82" s="216"/>
      <c r="G82" s="216"/>
      <c r="H82" s="218"/>
      <c r="I82" s="216"/>
      <c r="J82" s="218"/>
      <c r="K82" s="216"/>
      <c r="L82" s="218"/>
      <c r="M82" s="218"/>
      <c r="N82" s="218"/>
      <c r="O82" s="218"/>
      <c r="P82" s="729"/>
      <c r="Q82" s="215"/>
    </row>
    <row r="83" spans="2:17" ht="30" x14ac:dyDescent="0.25">
      <c r="B83" s="727"/>
      <c r="C83" s="215">
        <v>7</v>
      </c>
      <c r="D83" s="220" t="s">
        <v>362</v>
      </c>
      <c r="E83" s="220" t="s">
        <v>363</v>
      </c>
      <c r="F83" s="216"/>
      <c r="G83" s="218"/>
      <c r="H83" s="218"/>
      <c r="I83" s="218"/>
      <c r="J83" s="218"/>
      <c r="K83" s="218"/>
      <c r="L83" s="218"/>
      <c r="M83" s="218"/>
      <c r="N83" s="216"/>
      <c r="O83" s="218"/>
      <c r="P83" s="729"/>
      <c r="Q83" s="215"/>
    </row>
    <row r="84" spans="2:17" ht="30" x14ac:dyDescent="0.25">
      <c r="B84" s="727"/>
      <c r="C84" s="215">
        <v>8</v>
      </c>
      <c r="D84" s="220" t="s">
        <v>364</v>
      </c>
      <c r="E84" s="220" t="s">
        <v>356</v>
      </c>
      <c r="F84" s="216"/>
      <c r="G84" s="218"/>
      <c r="H84" s="218"/>
      <c r="I84" s="216"/>
      <c r="J84" s="218"/>
      <c r="K84" s="218"/>
      <c r="L84" s="218"/>
      <c r="M84" s="218"/>
      <c r="N84" s="218"/>
      <c r="O84" s="218"/>
      <c r="P84" s="729"/>
      <c r="Q84" s="215"/>
    </row>
    <row r="85" spans="2:17" ht="60" x14ac:dyDescent="0.25">
      <c r="B85" s="727"/>
      <c r="C85" s="215">
        <v>9</v>
      </c>
      <c r="D85" s="220" t="s">
        <v>365</v>
      </c>
      <c r="E85" s="220" t="s">
        <v>366</v>
      </c>
      <c r="F85" s="216"/>
      <c r="G85" s="216"/>
      <c r="H85" s="216"/>
      <c r="I85" s="216"/>
      <c r="J85" s="216"/>
      <c r="K85" s="216"/>
      <c r="L85" s="216"/>
      <c r="M85" s="216"/>
      <c r="N85" s="216"/>
      <c r="O85" s="216"/>
      <c r="P85" s="729"/>
      <c r="Q85" s="215"/>
    </row>
    <row r="86" spans="2:17" ht="60" x14ac:dyDescent="0.25">
      <c r="B86" s="727"/>
      <c r="C86" s="215">
        <v>10</v>
      </c>
      <c r="D86" s="220" t="s">
        <v>367</v>
      </c>
      <c r="E86" s="220" t="s">
        <v>366</v>
      </c>
      <c r="F86" s="216"/>
      <c r="G86" s="216"/>
      <c r="H86" s="216"/>
      <c r="I86" s="216"/>
      <c r="J86" s="216"/>
      <c r="K86" s="216"/>
      <c r="L86" s="216"/>
      <c r="M86" s="216"/>
      <c r="N86" s="216"/>
      <c r="O86" s="216"/>
      <c r="P86" s="729"/>
      <c r="Q86" s="215"/>
    </row>
    <row r="87" spans="2:17" x14ac:dyDescent="0.25">
      <c r="B87" s="221"/>
      <c r="C87" s="221"/>
      <c r="D87" s="222"/>
      <c r="E87" s="222"/>
      <c r="F87" s="217"/>
      <c r="G87" s="217"/>
      <c r="H87" s="217"/>
      <c r="I87" s="217"/>
      <c r="J87" s="217"/>
      <c r="K87" s="217"/>
      <c r="L87" s="217"/>
      <c r="M87" s="217"/>
      <c r="N87" s="217"/>
      <c r="O87" s="217"/>
      <c r="P87" s="221"/>
      <c r="Q87" s="221"/>
    </row>
    <row r="88" spans="2:17" x14ac:dyDescent="0.25">
      <c r="B88" s="221"/>
      <c r="C88" s="221"/>
      <c r="D88" s="222"/>
      <c r="E88" s="222"/>
      <c r="F88" s="217"/>
      <c r="G88" s="217"/>
      <c r="H88" s="217"/>
      <c r="I88" s="217"/>
      <c r="J88" s="217"/>
      <c r="K88" s="217"/>
      <c r="L88" s="217"/>
      <c r="M88" s="217"/>
      <c r="N88" s="217"/>
      <c r="O88" s="217"/>
      <c r="P88" s="221"/>
      <c r="Q88" s="221"/>
    </row>
    <row r="89" spans="2:17" ht="45" x14ac:dyDescent="0.25">
      <c r="B89" s="727" t="s">
        <v>339</v>
      </c>
      <c r="C89" s="215">
        <v>1</v>
      </c>
      <c r="D89" s="220" t="s">
        <v>351</v>
      </c>
      <c r="E89" s="220" t="s">
        <v>352</v>
      </c>
      <c r="F89" s="218"/>
      <c r="G89" s="216"/>
      <c r="H89" s="218"/>
      <c r="I89" s="216"/>
      <c r="J89" s="218"/>
      <c r="K89" s="216"/>
      <c r="L89" s="218"/>
      <c r="M89" s="218"/>
      <c r="N89" s="218"/>
      <c r="O89" s="218"/>
      <c r="P89" s="729"/>
      <c r="Q89" s="215"/>
    </row>
    <row r="90" spans="2:17" x14ac:dyDescent="0.25">
      <c r="B90" s="727"/>
      <c r="C90" s="215">
        <v>2</v>
      </c>
      <c r="D90" s="220" t="s">
        <v>353</v>
      </c>
      <c r="E90" s="220" t="s">
        <v>354</v>
      </c>
      <c r="F90" s="218"/>
      <c r="G90" s="216"/>
      <c r="H90" s="218"/>
      <c r="I90" s="216"/>
      <c r="J90" s="218"/>
      <c r="K90" s="216"/>
      <c r="L90" s="218"/>
      <c r="M90" s="218"/>
      <c r="N90" s="218"/>
      <c r="O90" s="218"/>
      <c r="P90" s="729"/>
      <c r="Q90" s="215"/>
    </row>
    <row r="91" spans="2:17" ht="30" x14ac:dyDescent="0.25">
      <c r="B91" s="727"/>
      <c r="C91" s="215">
        <v>3</v>
      </c>
      <c r="D91" s="220" t="s">
        <v>355</v>
      </c>
      <c r="E91" s="220" t="s">
        <v>356</v>
      </c>
      <c r="F91" s="216"/>
      <c r="G91" s="218"/>
      <c r="H91" s="216"/>
      <c r="I91" s="216"/>
      <c r="J91" s="218"/>
      <c r="K91" s="216"/>
      <c r="L91" s="218"/>
      <c r="M91" s="218"/>
      <c r="N91" s="218"/>
      <c r="O91" s="218"/>
      <c r="P91" s="729"/>
      <c r="Q91" s="215"/>
    </row>
    <row r="92" spans="2:17" ht="30" x14ac:dyDescent="0.25">
      <c r="B92" s="727"/>
      <c r="C92" s="215">
        <v>4</v>
      </c>
      <c r="D92" s="220" t="s">
        <v>357</v>
      </c>
      <c r="E92" s="220" t="s">
        <v>356</v>
      </c>
      <c r="F92" s="216"/>
      <c r="G92" s="216"/>
      <c r="H92" s="218"/>
      <c r="I92" s="216"/>
      <c r="J92" s="218"/>
      <c r="K92" s="216"/>
      <c r="L92" s="218"/>
      <c r="M92" s="218"/>
      <c r="N92" s="218"/>
      <c r="O92" s="218"/>
      <c r="P92" s="729"/>
      <c r="Q92" s="215"/>
    </row>
    <row r="93" spans="2:17" x14ac:dyDescent="0.25">
      <c r="B93" s="727"/>
      <c r="C93" s="215">
        <v>5</v>
      </c>
      <c r="D93" s="220" t="s">
        <v>358</v>
      </c>
      <c r="E93" s="220" t="s">
        <v>359</v>
      </c>
      <c r="F93" s="216"/>
      <c r="G93" s="216"/>
      <c r="H93" s="218"/>
      <c r="I93" s="216"/>
      <c r="J93" s="218"/>
      <c r="K93" s="216"/>
      <c r="L93" s="218"/>
      <c r="M93" s="218"/>
      <c r="N93" s="218"/>
      <c r="O93" s="218"/>
      <c r="P93" s="729"/>
      <c r="Q93" s="215"/>
    </row>
    <row r="94" spans="2:17" ht="30" x14ac:dyDescent="0.25">
      <c r="B94" s="727"/>
      <c r="C94" s="215">
        <v>6</v>
      </c>
      <c r="D94" s="220" t="s">
        <v>360</v>
      </c>
      <c r="E94" s="220" t="s">
        <v>361</v>
      </c>
      <c r="F94" s="216"/>
      <c r="G94" s="216"/>
      <c r="H94" s="218"/>
      <c r="I94" s="216"/>
      <c r="J94" s="218"/>
      <c r="K94" s="216"/>
      <c r="L94" s="218"/>
      <c r="M94" s="218"/>
      <c r="N94" s="218"/>
      <c r="O94" s="218"/>
      <c r="P94" s="729"/>
      <c r="Q94" s="215"/>
    </row>
    <row r="95" spans="2:17" ht="30" x14ac:dyDescent="0.25">
      <c r="B95" s="727"/>
      <c r="C95" s="215">
        <v>7</v>
      </c>
      <c r="D95" s="220" t="s">
        <v>362</v>
      </c>
      <c r="E95" s="220" t="s">
        <v>363</v>
      </c>
      <c r="F95" s="216"/>
      <c r="G95" s="218"/>
      <c r="H95" s="218"/>
      <c r="I95" s="218"/>
      <c r="J95" s="218"/>
      <c r="K95" s="218"/>
      <c r="L95" s="218"/>
      <c r="M95" s="218"/>
      <c r="N95" s="216"/>
      <c r="O95" s="218"/>
      <c r="P95" s="729"/>
      <c r="Q95" s="215"/>
    </row>
    <row r="96" spans="2:17" ht="30" x14ac:dyDescent="0.25">
      <c r="B96" s="727"/>
      <c r="C96" s="215">
        <v>8</v>
      </c>
      <c r="D96" s="220" t="s">
        <v>364</v>
      </c>
      <c r="E96" s="220" t="s">
        <v>356</v>
      </c>
      <c r="F96" s="216"/>
      <c r="G96" s="218"/>
      <c r="H96" s="218"/>
      <c r="I96" s="216"/>
      <c r="J96" s="218"/>
      <c r="K96" s="218"/>
      <c r="L96" s="218"/>
      <c r="M96" s="218"/>
      <c r="N96" s="218"/>
      <c r="O96" s="218"/>
      <c r="P96" s="729"/>
      <c r="Q96" s="215"/>
    </row>
    <row r="97" spans="2:17" ht="60" x14ac:dyDescent="0.25">
      <c r="B97" s="727"/>
      <c r="C97" s="215">
        <v>9</v>
      </c>
      <c r="D97" s="220" t="s">
        <v>365</v>
      </c>
      <c r="E97" s="220" t="s">
        <v>366</v>
      </c>
      <c r="F97" s="216"/>
      <c r="G97" s="216"/>
      <c r="H97" s="216"/>
      <c r="I97" s="216"/>
      <c r="J97" s="216"/>
      <c r="K97" s="216"/>
      <c r="L97" s="216"/>
      <c r="M97" s="216"/>
      <c r="N97" s="216"/>
      <c r="O97" s="216"/>
      <c r="P97" s="729"/>
      <c r="Q97" s="215"/>
    </row>
    <row r="98" spans="2:17" ht="60" x14ac:dyDescent="0.25">
      <c r="B98" s="727"/>
      <c r="C98" s="215">
        <v>10</v>
      </c>
      <c r="D98" s="220" t="s">
        <v>367</v>
      </c>
      <c r="E98" s="220" t="s">
        <v>366</v>
      </c>
      <c r="F98" s="216"/>
      <c r="G98" s="216"/>
      <c r="H98" s="216"/>
      <c r="I98" s="216"/>
      <c r="J98" s="216"/>
      <c r="K98" s="216"/>
      <c r="L98" s="216"/>
      <c r="M98" s="216"/>
      <c r="N98" s="216"/>
      <c r="O98" s="216"/>
      <c r="P98" s="729"/>
      <c r="Q98" s="215"/>
    </row>
    <row r="99" spans="2:17" x14ac:dyDescent="0.25">
      <c r="B99" s="221"/>
      <c r="C99" s="221"/>
      <c r="D99" s="222"/>
      <c r="E99" s="222"/>
      <c r="F99" s="217"/>
      <c r="G99" s="217"/>
      <c r="H99" s="217"/>
      <c r="I99" s="217"/>
      <c r="J99" s="217"/>
      <c r="K99" s="217"/>
      <c r="L99" s="217"/>
      <c r="M99" s="217"/>
      <c r="N99" s="217"/>
      <c r="O99" s="217"/>
      <c r="P99" s="221"/>
      <c r="Q99" s="221"/>
    </row>
    <row r="100" spans="2:17" x14ac:dyDescent="0.25">
      <c r="B100" s="221"/>
      <c r="C100" s="221"/>
      <c r="D100" s="222"/>
      <c r="E100" s="222"/>
      <c r="F100" s="217"/>
      <c r="G100" s="217"/>
      <c r="H100" s="217"/>
      <c r="I100" s="217"/>
      <c r="J100" s="217"/>
      <c r="K100" s="217"/>
      <c r="L100" s="217"/>
      <c r="M100" s="217"/>
      <c r="N100" s="217"/>
      <c r="O100" s="217"/>
      <c r="P100" s="221"/>
      <c r="Q100" s="221"/>
    </row>
    <row r="101" spans="2:17" ht="45" x14ac:dyDescent="0.25">
      <c r="B101" s="727" t="s">
        <v>340</v>
      </c>
      <c r="C101" s="215">
        <v>1</v>
      </c>
      <c r="D101" s="220" t="s">
        <v>351</v>
      </c>
      <c r="E101" s="220" t="s">
        <v>352</v>
      </c>
      <c r="F101" s="218"/>
      <c r="G101" s="216"/>
      <c r="H101" s="218"/>
      <c r="I101" s="216"/>
      <c r="J101" s="218"/>
      <c r="K101" s="216"/>
      <c r="L101" s="218"/>
      <c r="M101" s="218"/>
      <c r="N101" s="218"/>
      <c r="O101" s="218"/>
      <c r="P101" s="729"/>
      <c r="Q101" s="215"/>
    </row>
    <row r="102" spans="2:17" x14ac:dyDescent="0.25">
      <c r="B102" s="727"/>
      <c r="C102" s="215">
        <v>2</v>
      </c>
      <c r="D102" s="220" t="s">
        <v>353</v>
      </c>
      <c r="E102" s="220" t="s">
        <v>354</v>
      </c>
      <c r="F102" s="218"/>
      <c r="G102" s="216"/>
      <c r="H102" s="218"/>
      <c r="I102" s="216"/>
      <c r="J102" s="218"/>
      <c r="K102" s="216"/>
      <c r="L102" s="218"/>
      <c r="M102" s="218"/>
      <c r="N102" s="218"/>
      <c r="O102" s="218"/>
      <c r="P102" s="729"/>
      <c r="Q102" s="215"/>
    </row>
    <row r="103" spans="2:17" ht="30" x14ac:dyDescent="0.25">
      <c r="B103" s="727"/>
      <c r="C103" s="215">
        <v>3</v>
      </c>
      <c r="D103" s="220" t="s">
        <v>355</v>
      </c>
      <c r="E103" s="220" t="s">
        <v>356</v>
      </c>
      <c r="F103" s="216"/>
      <c r="G103" s="218"/>
      <c r="H103" s="216"/>
      <c r="I103" s="216"/>
      <c r="J103" s="218"/>
      <c r="K103" s="216"/>
      <c r="L103" s="218"/>
      <c r="M103" s="218"/>
      <c r="N103" s="218"/>
      <c r="O103" s="218"/>
      <c r="P103" s="729"/>
      <c r="Q103" s="215"/>
    </row>
    <row r="104" spans="2:17" ht="30" x14ac:dyDescent="0.25">
      <c r="B104" s="727"/>
      <c r="C104" s="215">
        <v>4</v>
      </c>
      <c r="D104" s="220" t="s">
        <v>357</v>
      </c>
      <c r="E104" s="220" t="s">
        <v>356</v>
      </c>
      <c r="F104" s="216"/>
      <c r="G104" s="216"/>
      <c r="H104" s="218"/>
      <c r="I104" s="216"/>
      <c r="J104" s="218"/>
      <c r="K104" s="216"/>
      <c r="L104" s="218"/>
      <c r="M104" s="218"/>
      <c r="N104" s="218"/>
      <c r="O104" s="218"/>
      <c r="P104" s="729"/>
      <c r="Q104" s="215"/>
    </row>
    <row r="105" spans="2:17" x14ac:dyDescent="0.25">
      <c r="B105" s="727"/>
      <c r="C105" s="215">
        <v>5</v>
      </c>
      <c r="D105" s="220" t="s">
        <v>358</v>
      </c>
      <c r="E105" s="220" t="s">
        <v>359</v>
      </c>
      <c r="F105" s="216"/>
      <c r="G105" s="216"/>
      <c r="H105" s="218"/>
      <c r="I105" s="216"/>
      <c r="J105" s="218"/>
      <c r="K105" s="216"/>
      <c r="L105" s="218"/>
      <c r="M105" s="218"/>
      <c r="N105" s="218"/>
      <c r="O105" s="218"/>
      <c r="P105" s="729"/>
      <c r="Q105" s="215"/>
    </row>
    <row r="106" spans="2:17" ht="30" x14ac:dyDescent="0.25">
      <c r="B106" s="727"/>
      <c r="C106" s="215">
        <v>6</v>
      </c>
      <c r="D106" s="220" t="s">
        <v>360</v>
      </c>
      <c r="E106" s="220" t="s">
        <v>361</v>
      </c>
      <c r="F106" s="216"/>
      <c r="G106" s="216"/>
      <c r="H106" s="218"/>
      <c r="I106" s="216"/>
      <c r="J106" s="218"/>
      <c r="K106" s="216"/>
      <c r="L106" s="218"/>
      <c r="M106" s="218"/>
      <c r="N106" s="218"/>
      <c r="O106" s="218"/>
      <c r="P106" s="729"/>
      <c r="Q106" s="215"/>
    </row>
    <row r="107" spans="2:17" ht="30" x14ac:dyDescent="0.25">
      <c r="B107" s="727"/>
      <c r="C107" s="215">
        <v>7</v>
      </c>
      <c r="D107" s="220" t="s">
        <v>362</v>
      </c>
      <c r="E107" s="220" t="s">
        <v>363</v>
      </c>
      <c r="F107" s="216"/>
      <c r="G107" s="218"/>
      <c r="H107" s="218"/>
      <c r="I107" s="218"/>
      <c r="J107" s="218"/>
      <c r="K107" s="218"/>
      <c r="L107" s="218"/>
      <c r="M107" s="218"/>
      <c r="N107" s="216"/>
      <c r="O107" s="218"/>
      <c r="P107" s="729"/>
      <c r="Q107" s="215"/>
    </row>
    <row r="108" spans="2:17" ht="30" x14ac:dyDescent="0.25">
      <c r="B108" s="727"/>
      <c r="C108" s="215">
        <v>8</v>
      </c>
      <c r="D108" s="220" t="s">
        <v>364</v>
      </c>
      <c r="E108" s="220" t="s">
        <v>356</v>
      </c>
      <c r="F108" s="216"/>
      <c r="G108" s="218"/>
      <c r="H108" s="218"/>
      <c r="I108" s="216"/>
      <c r="J108" s="218"/>
      <c r="K108" s="218"/>
      <c r="L108" s="218"/>
      <c r="M108" s="218"/>
      <c r="N108" s="218"/>
      <c r="O108" s="218"/>
      <c r="P108" s="729"/>
      <c r="Q108" s="215"/>
    </row>
    <row r="109" spans="2:17" ht="60" x14ac:dyDescent="0.25">
      <c r="B109" s="727"/>
      <c r="C109" s="215">
        <v>9</v>
      </c>
      <c r="D109" s="220" t="s">
        <v>365</v>
      </c>
      <c r="E109" s="220" t="s">
        <v>366</v>
      </c>
      <c r="F109" s="216"/>
      <c r="G109" s="216"/>
      <c r="H109" s="216"/>
      <c r="I109" s="216"/>
      <c r="J109" s="216"/>
      <c r="K109" s="216"/>
      <c r="L109" s="216"/>
      <c r="M109" s="216"/>
      <c r="N109" s="216"/>
      <c r="O109" s="216"/>
      <c r="P109" s="729"/>
      <c r="Q109" s="215"/>
    </row>
    <row r="110" spans="2:17" ht="60" x14ac:dyDescent="0.25">
      <c r="B110" s="727"/>
      <c r="C110" s="215">
        <v>10</v>
      </c>
      <c r="D110" s="220" t="s">
        <v>367</v>
      </c>
      <c r="E110" s="220" t="s">
        <v>366</v>
      </c>
      <c r="F110" s="216"/>
      <c r="G110" s="216"/>
      <c r="H110" s="216"/>
      <c r="I110" s="216"/>
      <c r="J110" s="216"/>
      <c r="K110" s="216"/>
      <c r="L110" s="216"/>
      <c r="M110" s="216"/>
      <c r="N110" s="216"/>
      <c r="O110" s="216"/>
      <c r="P110" s="729"/>
      <c r="Q110" s="215"/>
    </row>
    <row r="111" spans="2:17" x14ac:dyDescent="0.25">
      <c r="B111" s="221"/>
      <c r="C111" s="221"/>
      <c r="D111" s="222"/>
      <c r="E111" s="222"/>
      <c r="F111" s="217"/>
      <c r="G111" s="217"/>
      <c r="H111" s="217"/>
      <c r="I111" s="217"/>
      <c r="J111" s="217"/>
      <c r="K111" s="217"/>
      <c r="L111" s="217"/>
      <c r="M111" s="217"/>
      <c r="N111" s="217"/>
      <c r="O111" s="217"/>
      <c r="P111" s="221"/>
      <c r="Q111" s="221"/>
    </row>
    <row r="112" spans="2:17" x14ac:dyDescent="0.25">
      <c r="B112" s="221"/>
      <c r="C112" s="221"/>
      <c r="D112" s="222"/>
      <c r="E112" s="222"/>
      <c r="F112" s="217"/>
      <c r="G112" s="217"/>
      <c r="H112" s="217"/>
      <c r="I112" s="217"/>
      <c r="J112" s="217"/>
      <c r="K112" s="217"/>
      <c r="L112" s="217"/>
      <c r="M112" s="217"/>
      <c r="N112" s="217"/>
      <c r="O112" s="217"/>
      <c r="P112" s="221"/>
      <c r="Q112" s="221"/>
    </row>
    <row r="113" spans="2:17" ht="45" x14ac:dyDescent="0.25">
      <c r="B113" s="727" t="s">
        <v>341</v>
      </c>
      <c r="C113" s="215">
        <v>1</v>
      </c>
      <c r="D113" s="220" t="s">
        <v>351</v>
      </c>
      <c r="E113" s="220" t="s">
        <v>352</v>
      </c>
      <c r="F113" s="218"/>
      <c r="G113" s="216"/>
      <c r="H113" s="218"/>
      <c r="I113" s="216"/>
      <c r="J113" s="218"/>
      <c r="K113" s="216"/>
      <c r="L113" s="218"/>
      <c r="M113" s="218"/>
      <c r="N113" s="218"/>
      <c r="O113" s="218"/>
      <c r="P113" s="729"/>
      <c r="Q113" s="215"/>
    </row>
    <row r="114" spans="2:17" x14ac:dyDescent="0.25">
      <c r="B114" s="727"/>
      <c r="C114" s="215">
        <v>2</v>
      </c>
      <c r="D114" s="220" t="s">
        <v>353</v>
      </c>
      <c r="E114" s="220" t="s">
        <v>354</v>
      </c>
      <c r="F114" s="218"/>
      <c r="G114" s="216"/>
      <c r="H114" s="218"/>
      <c r="I114" s="216"/>
      <c r="J114" s="218"/>
      <c r="K114" s="216"/>
      <c r="L114" s="218"/>
      <c r="M114" s="218"/>
      <c r="N114" s="218"/>
      <c r="O114" s="218"/>
      <c r="P114" s="729"/>
      <c r="Q114" s="215"/>
    </row>
    <row r="115" spans="2:17" ht="30" x14ac:dyDescent="0.25">
      <c r="B115" s="727"/>
      <c r="C115" s="215">
        <v>3</v>
      </c>
      <c r="D115" s="220" t="s">
        <v>355</v>
      </c>
      <c r="E115" s="220" t="s">
        <v>356</v>
      </c>
      <c r="F115" s="216"/>
      <c r="G115" s="218"/>
      <c r="H115" s="216"/>
      <c r="I115" s="216"/>
      <c r="J115" s="218"/>
      <c r="K115" s="216"/>
      <c r="L115" s="218"/>
      <c r="M115" s="218"/>
      <c r="N115" s="218"/>
      <c r="O115" s="218"/>
      <c r="P115" s="729"/>
      <c r="Q115" s="215"/>
    </row>
    <row r="116" spans="2:17" ht="30" x14ac:dyDescent="0.25">
      <c r="B116" s="727"/>
      <c r="C116" s="215">
        <v>4</v>
      </c>
      <c r="D116" s="220" t="s">
        <v>357</v>
      </c>
      <c r="E116" s="220" t="s">
        <v>356</v>
      </c>
      <c r="F116" s="216"/>
      <c r="G116" s="216"/>
      <c r="H116" s="218"/>
      <c r="I116" s="216"/>
      <c r="J116" s="218"/>
      <c r="K116" s="216"/>
      <c r="L116" s="218"/>
      <c r="M116" s="218"/>
      <c r="N116" s="218"/>
      <c r="O116" s="218"/>
      <c r="P116" s="729"/>
      <c r="Q116" s="215"/>
    </row>
    <row r="117" spans="2:17" x14ac:dyDescent="0.25">
      <c r="B117" s="727"/>
      <c r="C117" s="215">
        <v>5</v>
      </c>
      <c r="D117" s="220" t="s">
        <v>358</v>
      </c>
      <c r="E117" s="220" t="s">
        <v>359</v>
      </c>
      <c r="F117" s="216"/>
      <c r="G117" s="216"/>
      <c r="H117" s="218"/>
      <c r="I117" s="216"/>
      <c r="J117" s="218"/>
      <c r="K117" s="216"/>
      <c r="L117" s="218"/>
      <c r="M117" s="218"/>
      <c r="N117" s="218"/>
      <c r="O117" s="218"/>
      <c r="P117" s="729"/>
      <c r="Q117" s="215"/>
    </row>
    <row r="118" spans="2:17" ht="30" x14ac:dyDescent="0.25">
      <c r="B118" s="727"/>
      <c r="C118" s="215">
        <v>6</v>
      </c>
      <c r="D118" s="220" t="s">
        <v>360</v>
      </c>
      <c r="E118" s="220" t="s">
        <v>361</v>
      </c>
      <c r="F118" s="216"/>
      <c r="G118" s="216"/>
      <c r="H118" s="218"/>
      <c r="I118" s="216"/>
      <c r="J118" s="218"/>
      <c r="K118" s="216"/>
      <c r="L118" s="218"/>
      <c r="M118" s="218"/>
      <c r="N118" s="218"/>
      <c r="O118" s="218"/>
      <c r="P118" s="729"/>
      <c r="Q118" s="215"/>
    </row>
    <row r="119" spans="2:17" ht="30" x14ac:dyDescent="0.25">
      <c r="B119" s="727"/>
      <c r="C119" s="215">
        <v>7</v>
      </c>
      <c r="D119" s="220" t="s">
        <v>362</v>
      </c>
      <c r="E119" s="220" t="s">
        <v>363</v>
      </c>
      <c r="F119" s="216"/>
      <c r="G119" s="218"/>
      <c r="H119" s="218"/>
      <c r="I119" s="218"/>
      <c r="J119" s="218"/>
      <c r="K119" s="218"/>
      <c r="L119" s="218"/>
      <c r="M119" s="218"/>
      <c r="N119" s="216"/>
      <c r="O119" s="218"/>
      <c r="P119" s="729"/>
      <c r="Q119" s="215"/>
    </row>
    <row r="120" spans="2:17" ht="30" x14ac:dyDescent="0.25">
      <c r="B120" s="727"/>
      <c r="C120" s="215">
        <v>8</v>
      </c>
      <c r="D120" s="220" t="s">
        <v>364</v>
      </c>
      <c r="E120" s="220" t="s">
        <v>356</v>
      </c>
      <c r="F120" s="216"/>
      <c r="G120" s="218"/>
      <c r="H120" s="218"/>
      <c r="I120" s="216"/>
      <c r="J120" s="218"/>
      <c r="K120" s="218"/>
      <c r="L120" s="218"/>
      <c r="M120" s="218"/>
      <c r="N120" s="218"/>
      <c r="O120" s="218"/>
      <c r="P120" s="729"/>
      <c r="Q120" s="215"/>
    </row>
    <row r="121" spans="2:17" ht="60" x14ac:dyDescent="0.25">
      <c r="B121" s="727"/>
      <c r="C121" s="215">
        <v>9</v>
      </c>
      <c r="D121" s="220" t="s">
        <v>365</v>
      </c>
      <c r="E121" s="220" t="s">
        <v>366</v>
      </c>
      <c r="F121" s="216"/>
      <c r="G121" s="216"/>
      <c r="H121" s="216"/>
      <c r="I121" s="216"/>
      <c r="J121" s="216"/>
      <c r="K121" s="216"/>
      <c r="L121" s="216"/>
      <c r="M121" s="216"/>
      <c r="N121" s="216"/>
      <c r="O121" s="216"/>
      <c r="P121" s="729"/>
      <c r="Q121" s="215"/>
    </row>
    <row r="122" spans="2:17" ht="60" x14ac:dyDescent="0.25">
      <c r="B122" s="727"/>
      <c r="C122" s="215">
        <v>10</v>
      </c>
      <c r="D122" s="220" t="s">
        <v>367</v>
      </c>
      <c r="E122" s="220" t="s">
        <v>366</v>
      </c>
      <c r="F122" s="216"/>
      <c r="G122" s="216"/>
      <c r="H122" s="216"/>
      <c r="I122" s="216"/>
      <c r="J122" s="216"/>
      <c r="K122" s="216"/>
      <c r="L122" s="216"/>
      <c r="M122" s="216"/>
      <c r="N122" s="216"/>
      <c r="O122" s="216"/>
      <c r="P122" s="729"/>
      <c r="Q122" s="215"/>
    </row>
    <row r="123" spans="2:17" x14ac:dyDescent="0.25">
      <c r="B123" s="221"/>
      <c r="C123" s="221"/>
      <c r="D123" s="222"/>
      <c r="E123" s="222"/>
      <c r="F123" s="217"/>
      <c r="G123" s="217"/>
      <c r="H123" s="217"/>
      <c r="I123" s="217"/>
      <c r="J123" s="217"/>
      <c r="K123" s="217"/>
      <c r="L123" s="217"/>
      <c r="M123" s="217"/>
      <c r="N123" s="217"/>
      <c r="O123" s="217"/>
      <c r="P123" s="221"/>
      <c r="Q123" s="221"/>
    </row>
    <row r="124" spans="2:17" x14ac:dyDescent="0.25">
      <c r="B124" s="221"/>
      <c r="C124" s="221"/>
      <c r="D124" s="222"/>
      <c r="E124" s="222"/>
      <c r="F124" s="217"/>
      <c r="G124" s="217"/>
      <c r="H124" s="217"/>
      <c r="I124" s="217"/>
      <c r="J124" s="217"/>
      <c r="K124" s="217"/>
      <c r="L124" s="217"/>
      <c r="M124" s="217"/>
      <c r="N124" s="217"/>
      <c r="O124" s="217"/>
      <c r="P124" s="221"/>
      <c r="Q124" s="221"/>
    </row>
    <row r="125" spans="2:17" ht="45" x14ac:dyDescent="0.25">
      <c r="B125" s="727" t="s">
        <v>342</v>
      </c>
      <c r="C125" s="215">
        <v>1</v>
      </c>
      <c r="D125" s="220" t="s">
        <v>351</v>
      </c>
      <c r="E125" s="220" t="s">
        <v>352</v>
      </c>
      <c r="F125" s="218"/>
      <c r="G125" s="216"/>
      <c r="H125" s="218"/>
      <c r="I125" s="216"/>
      <c r="J125" s="218"/>
      <c r="K125" s="216"/>
      <c r="L125" s="218"/>
      <c r="M125" s="218"/>
      <c r="N125" s="218"/>
      <c r="O125" s="218"/>
      <c r="P125" s="729"/>
      <c r="Q125" s="215"/>
    </row>
    <row r="126" spans="2:17" x14ac:dyDescent="0.25">
      <c r="B126" s="727"/>
      <c r="C126" s="215">
        <v>2</v>
      </c>
      <c r="D126" s="220" t="s">
        <v>353</v>
      </c>
      <c r="E126" s="220" t="s">
        <v>354</v>
      </c>
      <c r="F126" s="218"/>
      <c r="G126" s="216"/>
      <c r="H126" s="218"/>
      <c r="I126" s="216"/>
      <c r="J126" s="218"/>
      <c r="K126" s="216"/>
      <c r="L126" s="218"/>
      <c r="M126" s="218"/>
      <c r="N126" s="218"/>
      <c r="O126" s="218"/>
      <c r="P126" s="729"/>
      <c r="Q126" s="215"/>
    </row>
    <row r="127" spans="2:17" ht="30" x14ac:dyDescent="0.25">
      <c r="B127" s="727"/>
      <c r="C127" s="215">
        <v>3</v>
      </c>
      <c r="D127" s="220" t="s">
        <v>355</v>
      </c>
      <c r="E127" s="220" t="s">
        <v>356</v>
      </c>
      <c r="F127" s="216"/>
      <c r="G127" s="218"/>
      <c r="H127" s="216"/>
      <c r="I127" s="216"/>
      <c r="J127" s="218"/>
      <c r="K127" s="216"/>
      <c r="L127" s="218"/>
      <c r="M127" s="218"/>
      <c r="N127" s="218"/>
      <c r="O127" s="218"/>
      <c r="P127" s="729"/>
      <c r="Q127" s="215"/>
    </row>
    <row r="128" spans="2:17" ht="30" x14ac:dyDescent="0.25">
      <c r="B128" s="727"/>
      <c r="C128" s="215">
        <v>4</v>
      </c>
      <c r="D128" s="220" t="s">
        <v>357</v>
      </c>
      <c r="E128" s="220" t="s">
        <v>356</v>
      </c>
      <c r="F128" s="216"/>
      <c r="G128" s="216"/>
      <c r="H128" s="218"/>
      <c r="I128" s="216"/>
      <c r="J128" s="218"/>
      <c r="K128" s="216"/>
      <c r="L128" s="218"/>
      <c r="M128" s="218"/>
      <c r="N128" s="218"/>
      <c r="O128" s="218"/>
      <c r="P128" s="729"/>
      <c r="Q128" s="215"/>
    </row>
    <row r="129" spans="2:17" x14ac:dyDescent="0.25">
      <c r="B129" s="727"/>
      <c r="C129" s="215">
        <v>5</v>
      </c>
      <c r="D129" s="220" t="s">
        <v>358</v>
      </c>
      <c r="E129" s="220" t="s">
        <v>359</v>
      </c>
      <c r="F129" s="216"/>
      <c r="G129" s="216"/>
      <c r="H129" s="218"/>
      <c r="I129" s="216"/>
      <c r="J129" s="218"/>
      <c r="K129" s="216"/>
      <c r="L129" s="218"/>
      <c r="M129" s="218"/>
      <c r="N129" s="218"/>
      <c r="O129" s="218"/>
      <c r="P129" s="729"/>
      <c r="Q129" s="215"/>
    </row>
    <row r="130" spans="2:17" ht="30" x14ac:dyDescent="0.25">
      <c r="B130" s="727"/>
      <c r="C130" s="215">
        <v>6</v>
      </c>
      <c r="D130" s="220" t="s">
        <v>360</v>
      </c>
      <c r="E130" s="220" t="s">
        <v>361</v>
      </c>
      <c r="F130" s="216"/>
      <c r="G130" s="216"/>
      <c r="H130" s="218"/>
      <c r="I130" s="216"/>
      <c r="J130" s="218"/>
      <c r="K130" s="216"/>
      <c r="L130" s="218"/>
      <c r="M130" s="218"/>
      <c r="N130" s="218"/>
      <c r="O130" s="218"/>
      <c r="P130" s="729"/>
      <c r="Q130" s="215"/>
    </row>
    <row r="131" spans="2:17" ht="30" x14ac:dyDescent="0.25">
      <c r="B131" s="727"/>
      <c r="C131" s="215">
        <v>7</v>
      </c>
      <c r="D131" s="220" t="s">
        <v>362</v>
      </c>
      <c r="E131" s="220" t="s">
        <v>363</v>
      </c>
      <c r="F131" s="216"/>
      <c r="G131" s="218"/>
      <c r="H131" s="218"/>
      <c r="I131" s="218"/>
      <c r="J131" s="218"/>
      <c r="K131" s="218"/>
      <c r="L131" s="218"/>
      <c r="M131" s="218"/>
      <c r="N131" s="216"/>
      <c r="O131" s="218"/>
      <c r="P131" s="729"/>
      <c r="Q131" s="215"/>
    </row>
    <row r="132" spans="2:17" ht="30" x14ac:dyDescent="0.25">
      <c r="B132" s="727"/>
      <c r="C132" s="215">
        <v>8</v>
      </c>
      <c r="D132" s="220" t="s">
        <v>364</v>
      </c>
      <c r="E132" s="220" t="s">
        <v>356</v>
      </c>
      <c r="F132" s="216"/>
      <c r="G132" s="218"/>
      <c r="H132" s="218"/>
      <c r="I132" s="216"/>
      <c r="J132" s="218"/>
      <c r="K132" s="218"/>
      <c r="L132" s="218"/>
      <c r="M132" s="218"/>
      <c r="N132" s="218"/>
      <c r="O132" s="218"/>
      <c r="P132" s="729"/>
      <c r="Q132" s="215"/>
    </row>
    <row r="133" spans="2:17" ht="60" x14ac:dyDescent="0.25">
      <c r="B133" s="727"/>
      <c r="C133" s="215">
        <v>9</v>
      </c>
      <c r="D133" s="220" t="s">
        <v>365</v>
      </c>
      <c r="E133" s="220" t="s">
        <v>366</v>
      </c>
      <c r="F133" s="216"/>
      <c r="G133" s="216"/>
      <c r="H133" s="216"/>
      <c r="I133" s="216"/>
      <c r="J133" s="216"/>
      <c r="K133" s="216"/>
      <c r="L133" s="216"/>
      <c r="M133" s="216"/>
      <c r="N133" s="216"/>
      <c r="O133" s="216"/>
      <c r="P133" s="729"/>
      <c r="Q133" s="215"/>
    </row>
    <row r="134" spans="2:17" ht="60" x14ac:dyDescent="0.25">
      <c r="B134" s="727"/>
      <c r="C134" s="215">
        <v>10</v>
      </c>
      <c r="D134" s="220" t="s">
        <v>367</v>
      </c>
      <c r="E134" s="220" t="s">
        <v>366</v>
      </c>
      <c r="F134" s="216"/>
      <c r="G134" s="216"/>
      <c r="H134" s="216"/>
      <c r="I134" s="216"/>
      <c r="J134" s="216"/>
      <c r="K134" s="216"/>
      <c r="L134" s="216"/>
      <c r="M134" s="216"/>
      <c r="N134" s="216"/>
      <c r="O134" s="216"/>
      <c r="P134" s="729"/>
      <c r="Q134" s="215"/>
    </row>
    <row r="135" spans="2:17" x14ac:dyDescent="0.25">
      <c r="B135" s="221"/>
      <c r="C135" s="221"/>
      <c r="D135" s="222"/>
      <c r="E135" s="222"/>
      <c r="F135" s="217"/>
      <c r="G135" s="217"/>
      <c r="H135" s="217"/>
      <c r="I135" s="217"/>
      <c r="J135" s="217"/>
      <c r="K135" s="217"/>
      <c r="L135" s="217"/>
      <c r="M135" s="217"/>
      <c r="N135" s="217"/>
      <c r="O135" s="217"/>
      <c r="P135" s="221"/>
      <c r="Q135" s="221"/>
    </row>
    <row r="136" spans="2:17" x14ac:dyDescent="0.25">
      <c r="B136" s="221"/>
      <c r="C136" s="221"/>
      <c r="D136" s="222"/>
      <c r="E136" s="222"/>
      <c r="F136" s="217"/>
      <c r="G136" s="217"/>
      <c r="H136" s="217"/>
      <c r="I136" s="217"/>
      <c r="J136" s="217"/>
      <c r="K136" s="217"/>
      <c r="L136" s="217"/>
      <c r="M136" s="217"/>
      <c r="N136" s="217"/>
      <c r="O136" s="217"/>
      <c r="P136" s="221"/>
      <c r="Q136" s="221"/>
    </row>
    <row r="137" spans="2:17" ht="45" x14ac:dyDescent="0.25">
      <c r="B137" s="727" t="s">
        <v>343</v>
      </c>
      <c r="C137" s="215">
        <v>1</v>
      </c>
      <c r="D137" s="220" t="s">
        <v>351</v>
      </c>
      <c r="E137" s="220" t="s">
        <v>352</v>
      </c>
      <c r="F137" s="218"/>
      <c r="G137" s="216"/>
      <c r="H137" s="218"/>
      <c r="I137" s="216"/>
      <c r="J137" s="218"/>
      <c r="K137" s="216"/>
      <c r="L137" s="218"/>
      <c r="M137" s="218"/>
      <c r="N137" s="218"/>
      <c r="O137" s="218"/>
      <c r="P137" s="729"/>
      <c r="Q137" s="215"/>
    </row>
    <row r="138" spans="2:17" x14ac:dyDescent="0.25">
      <c r="B138" s="727"/>
      <c r="C138" s="215">
        <v>2</v>
      </c>
      <c r="D138" s="220" t="s">
        <v>353</v>
      </c>
      <c r="E138" s="220" t="s">
        <v>354</v>
      </c>
      <c r="F138" s="218"/>
      <c r="G138" s="216"/>
      <c r="H138" s="218"/>
      <c r="I138" s="216"/>
      <c r="J138" s="218"/>
      <c r="K138" s="216"/>
      <c r="L138" s="218"/>
      <c r="M138" s="218"/>
      <c r="N138" s="218"/>
      <c r="O138" s="218"/>
      <c r="P138" s="729"/>
      <c r="Q138" s="215"/>
    </row>
    <row r="139" spans="2:17" ht="30" x14ac:dyDescent="0.25">
      <c r="B139" s="727"/>
      <c r="C139" s="215">
        <v>3</v>
      </c>
      <c r="D139" s="220" t="s">
        <v>355</v>
      </c>
      <c r="E139" s="220" t="s">
        <v>356</v>
      </c>
      <c r="F139" s="216"/>
      <c r="G139" s="218"/>
      <c r="H139" s="216"/>
      <c r="I139" s="216"/>
      <c r="J139" s="218"/>
      <c r="K139" s="216"/>
      <c r="L139" s="218"/>
      <c r="M139" s="218"/>
      <c r="N139" s="218"/>
      <c r="O139" s="218"/>
      <c r="P139" s="729"/>
      <c r="Q139" s="215"/>
    </row>
    <row r="140" spans="2:17" ht="30" x14ac:dyDescent="0.25">
      <c r="B140" s="727"/>
      <c r="C140" s="215">
        <v>4</v>
      </c>
      <c r="D140" s="220" t="s">
        <v>357</v>
      </c>
      <c r="E140" s="220" t="s">
        <v>356</v>
      </c>
      <c r="F140" s="216"/>
      <c r="G140" s="216"/>
      <c r="H140" s="218"/>
      <c r="I140" s="216"/>
      <c r="J140" s="218"/>
      <c r="K140" s="216"/>
      <c r="L140" s="218"/>
      <c r="M140" s="218"/>
      <c r="N140" s="218"/>
      <c r="O140" s="218"/>
      <c r="P140" s="729"/>
      <c r="Q140" s="215"/>
    </row>
    <row r="141" spans="2:17" x14ac:dyDescent="0.25">
      <c r="B141" s="727"/>
      <c r="C141" s="215">
        <v>5</v>
      </c>
      <c r="D141" s="220" t="s">
        <v>358</v>
      </c>
      <c r="E141" s="220" t="s">
        <v>359</v>
      </c>
      <c r="F141" s="216"/>
      <c r="G141" s="216"/>
      <c r="H141" s="218"/>
      <c r="I141" s="216"/>
      <c r="J141" s="218"/>
      <c r="K141" s="216"/>
      <c r="L141" s="218"/>
      <c r="M141" s="218"/>
      <c r="N141" s="218"/>
      <c r="O141" s="218"/>
      <c r="P141" s="729"/>
      <c r="Q141" s="215"/>
    </row>
    <row r="142" spans="2:17" ht="30" x14ac:dyDescent="0.25">
      <c r="B142" s="727"/>
      <c r="C142" s="215">
        <v>6</v>
      </c>
      <c r="D142" s="220" t="s">
        <v>360</v>
      </c>
      <c r="E142" s="220" t="s">
        <v>361</v>
      </c>
      <c r="F142" s="216"/>
      <c r="G142" s="216"/>
      <c r="H142" s="218"/>
      <c r="I142" s="216"/>
      <c r="J142" s="218"/>
      <c r="K142" s="216"/>
      <c r="L142" s="218"/>
      <c r="M142" s="218"/>
      <c r="N142" s="218"/>
      <c r="O142" s="218"/>
      <c r="P142" s="729"/>
      <c r="Q142" s="215"/>
    </row>
    <row r="143" spans="2:17" ht="30" x14ac:dyDescent="0.25">
      <c r="B143" s="727"/>
      <c r="C143" s="215">
        <v>7</v>
      </c>
      <c r="D143" s="220" t="s">
        <v>362</v>
      </c>
      <c r="E143" s="220" t="s">
        <v>363</v>
      </c>
      <c r="F143" s="216"/>
      <c r="G143" s="218"/>
      <c r="H143" s="218"/>
      <c r="I143" s="218"/>
      <c r="J143" s="218"/>
      <c r="K143" s="218"/>
      <c r="L143" s="218"/>
      <c r="M143" s="218"/>
      <c r="N143" s="216"/>
      <c r="O143" s="218"/>
      <c r="P143" s="729"/>
      <c r="Q143" s="215"/>
    </row>
    <row r="144" spans="2:17" ht="30" x14ac:dyDescent="0.25">
      <c r="B144" s="727"/>
      <c r="C144" s="215">
        <v>8</v>
      </c>
      <c r="D144" s="220" t="s">
        <v>364</v>
      </c>
      <c r="E144" s="220" t="s">
        <v>356</v>
      </c>
      <c r="F144" s="216"/>
      <c r="G144" s="218"/>
      <c r="H144" s="218"/>
      <c r="I144" s="216"/>
      <c r="J144" s="218"/>
      <c r="K144" s="218"/>
      <c r="L144" s="218"/>
      <c r="M144" s="218"/>
      <c r="N144" s="218"/>
      <c r="O144" s="218"/>
      <c r="P144" s="729"/>
      <c r="Q144" s="215"/>
    </row>
    <row r="145" spans="2:17" ht="60" x14ac:dyDescent="0.25">
      <c r="B145" s="727"/>
      <c r="C145" s="215">
        <v>9</v>
      </c>
      <c r="D145" s="220" t="s">
        <v>365</v>
      </c>
      <c r="E145" s="220" t="s">
        <v>366</v>
      </c>
      <c r="F145" s="216"/>
      <c r="G145" s="216"/>
      <c r="H145" s="216"/>
      <c r="I145" s="216"/>
      <c r="J145" s="216"/>
      <c r="K145" s="216"/>
      <c r="L145" s="216"/>
      <c r="M145" s="216"/>
      <c r="N145" s="216"/>
      <c r="O145" s="216"/>
      <c r="P145" s="729"/>
      <c r="Q145" s="215"/>
    </row>
    <row r="146" spans="2:17" ht="60" x14ac:dyDescent="0.25">
      <c r="B146" s="727"/>
      <c r="C146" s="215">
        <v>10</v>
      </c>
      <c r="D146" s="220" t="s">
        <v>367</v>
      </c>
      <c r="E146" s="220" t="s">
        <v>366</v>
      </c>
      <c r="F146" s="216"/>
      <c r="G146" s="216"/>
      <c r="H146" s="216"/>
      <c r="I146" s="216"/>
      <c r="J146" s="216"/>
      <c r="K146" s="216"/>
      <c r="L146" s="216"/>
      <c r="M146" s="216"/>
      <c r="N146" s="216"/>
      <c r="O146" s="216"/>
      <c r="P146" s="729"/>
      <c r="Q146" s="215"/>
    </row>
  </sheetData>
  <mergeCells count="32">
    <mergeCell ref="P125:P134"/>
    <mergeCell ref="P137:P146"/>
    <mergeCell ref="P53:P62"/>
    <mergeCell ref="P65:P74"/>
    <mergeCell ref="P77:P86"/>
    <mergeCell ref="P89:P98"/>
    <mergeCell ref="P101:P110"/>
    <mergeCell ref="P113:P122"/>
    <mergeCell ref="Q3:Q4"/>
    <mergeCell ref="P3:P4"/>
    <mergeCell ref="P5:P14"/>
    <mergeCell ref="P17:P26"/>
    <mergeCell ref="P29:P38"/>
    <mergeCell ref="P41:P50"/>
    <mergeCell ref="B3:B4"/>
    <mergeCell ref="C3:C4"/>
    <mergeCell ref="D3:D4"/>
    <mergeCell ref="E3:E4"/>
    <mergeCell ref="F3:O3"/>
    <mergeCell ref="B2:O2"/>
    <mergeCell ref="B77:B86"/>
    <mergeCell ref="B89:B98"/>
    <mergeCell ref="B101:B110"/>
    <mergeCell ref="B113:B122"/>
    <mergeCell ref="B125:B134"/>
    <mergeCell ref="B137:B146"/>
    <mergeCell ref="B5:B14"/>
    <mergeCell ref="B17:B26"/>
    <mergeCell ref="B29:B38"/>
    <mergeCell ref="B41:B50"/>
    <mergeCell ref="B53:B62"/>
    <mergeCell ref="B65:B7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2</vt:i4>
      </vt:variant>
    </vt:vector>
  </HeadingPairs>
  <TitlesOfParts>
    <vt:vector size="31" baseType="lpstr">
      <vt:lpstr>BSC CORP CINT</vt:lpstr>
      <vt:lpstr>BSC DIR PROD</vt:lpstr>
      <vt:lpstr>BSC ENG 2024</vt:lpstr>
      <vt:lpstr>BSC ENG 2024 review</vt:lpstr>
      <vt:lpstr>Review</vt:lpstr>
      <vt:lpstr>FEB 2024</vt:lpstr>
      <vt:lpstr>CAPEX</vt:lpstr>
      <vt:lpstr>BIAYA</vt:lpstr>
      <vt:lpstr>KOMPLAIN</vt:lpstr>
      <vt:lpstr>PROTO</vt:lpstr>
      <vt:lpstr>G2</vt:lpstr>
      <vt:lpstr>ROBOTISASI</vt:lpstr>
      <vt:lpstr>RELAYOUT</vt:lpstr>
      <vt:lpstr>AM</vt:lpstr>
      <vt:lpstr>DT-NDT</vt:lpstr>
      <vt:lpstr>OEE</vt:lpstr>
      <vt:lpstr>ABSEN</vt:lpstr>
      <vt:lpstr>INTENSITAS</vt:lpstr>
      <vt:lpstr>SOLID WASTE</vt:lpstr>
      <vt:lpstr>KK</vt:lpstr>
      <vt:lpstr>APD</vt:lpstr>
      <vt:lpstr>KAIZEN</vt:lpstr>
      <vt:lpstr>5S-K3</vt:lpstr>
      <vt:lpstr>KOMPETENSI</vt:lpstr>
      <vt:lpstr>KMS</vt:lpstr>
      <vt:lpstr>GCG</vt:lpstr>
      <vt:lpstr>AUDIT</vt:lpstr>
      <vt:lpstr>SANKSI</vt:lpstr>
      <vt:lpstr>ENGIS</vt:lpstr>
      <vt:lpstr>'BSC CORP CINT'!Print_Area</vt:lpstr>
      <vt:lpstr>ENGIS!Print_Area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Ruby</dc:creator>
  <cp:lastModifiedBy>Gatria G. Rochmano</cp:lastModifiedBy>
  <dcterms:created xsi:type="dcterms:W3CDTF">2023-12-18T01:43:01Z</dcterms:created>
  <dcterms:modified xsi:type="dcterms:W3CDTF">2024-03-13T03:43:39Z</dcterms:modified>
</cp:coreProperties>
</file>