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User_Data\1. ENG 2025\3. NEW ENG\5. RISK DETERMINATION ENGINEERING\DILAPORKAN KE CMS\"/>
    </mc:Choice>
  </mc:AlternateContent>
  <xr:revisionPtr revIDLastSave="0" documentId="13_ncr:1_{13AEF0CD-C112-4BE8-9AB9-720D14174DCB}" xr6:coauthVersionLast="47" xr6:coauthVersionMax="47" xr10:uidLastSave="{00000000-0000-0000-0000-000000000000}"/>
  <bookViews>
    <workbookView xWindow="-108" yWindow="-108" windowWidth="23256" windowHeight="12456" tabRatio="826" firstSheet="5" activeTab="5" xr2:uid="{00000000-000D-0000-FFFF-FFFF00000000}"/>
  </bookViews>
  <sheets>
    <sheet name="BSC CORP CINT" sheetId="26" state="hidden" r:id="rId1"/>
    <sheet name="BSC DIR PROD" sheetId="2" state="hidden" r:id="rId2"/>
    <sheet name="BSC ENG 2024" sheetId="1" state="hidden" r:id="rId3"/>
    <sheet name="BSC ENG 2024 review" sheetId="27" state="hidden" r:id="rId4"/>
    <sheet name="Review" sheetId="28" state="hidden" r:id="rId5"/>
    <sheet name="REALISASI S1 dan S2" sheetId="71" r:id="rId6"/>
    <sheet name="PLANNING" sheetId="72" r:id="rId7"/>
    <sheet name="BIAYA" sheetId="73" r:id="rId8"/>
    <sheet name="CAPEX" sheetId="74" r:id="rId9"/>
    <sheet name="PROTO" sheetId="75" r:id="rId10"/>
    <sheet name="KOMPLAIN" sheetId="76" r:id="rId11"/>
    <sheet name="G2" sheetId="77" r:id="rId12"/>
    <sheet name="OEE" sheetId="78" r:id="rId13"/>
    <sheet name="ROBOTISASI" sheetId="79" r:id="rId14"/>
    <sheet name="RELAYOUT" sheetId="80" r:id="rId15"/>
    <sheet name="AM" sheetId="81" r:id="rId16"/>
    <sheet name="DT-NDT" sheetId="82" r:id="rId17"/>
    <sheet name="ABSEN" sheetId="83" r:id="rId18"/>
    <sheet name="INTENSITAS" sheetId="84" r:id="rId19"/>
    <sheet name="SOLID WASTE" sheetId="85" r:id="rId20"/>
    <sheet name="APD" sheetId="86" r:id="rId21"/>
    <sheet name="KK" sheetId="87" r:id="rId22"/>
    <sheet name="KAIZEN" sheetId="88" r:id="rId23"/>
    <sheet name="5S-K3" sheetId="89" r:id="rId24"/>
    <sheet name="KOMPETENSI" sheetId="90" r:id="rId25"/>
    <sheet name="KMS" sheetId="91" r:id="rId26"/>
    <sheet name="GCG" sheetId="92" r:id="rId27"/>
    <sheet name="SANKSI" sheetId="93" r:id="rId28"/>
    <sheet name="AUDIT" sheetId="94" r:id="rId29"/>
    <sheet name="ALUS" sheetId="95" r:id="rId30"/>
  </sheets>
  <externalReferences>
    <externalReference r:id="rId31"/>
    <externalReference r:id="rId32"/>
    <externalReference r:id="rId33"/>
    <externalReference r:id="rId34"/>
  </externalReferences>
  <definedNames>
    <definedName name="_____xlnm.Print_Area_1" localSheetId="20">#REF!</definedName>
    <definedName name="_____xlnm.Print_Area_1" localSheetId="8">#REF!</definedName>
    <definedName name="_____xlnm.Print_Area_1" localSheetId="22">#REF!</definedName>
    <definedName name="_____xlnm.Print_Area_1" localSheetId="6">#REF!</definedName>
    <definedName name="_____xlnm.Print_Area_1" localSheetId="5">#REF!</definedName>
    <definedName name="_____xlnm.Print_Area_1" localSheetId="19">#REF!</definedName>
    <definedName name="_____xlnm.Print_Area_1">#REF!</definedName>
    <definedName name="_____xlnm.Print_Area_10" localSheetId="20">#REF!</definedName>
    <definedName name="_____xlnm.Print_Area_10" localSheetId="8">#REF!</definedName>
    <definedName name="_____xlnm.Print_Area_10" localSheetId="6">#REF!</definedName>
    <definedName name="_____xlnm.Print_Area_10" localSheetId="5">#REF!</definedName>
    <definedName name="_____xlnm.Print_Area_10" localSheetId="19">#REF!</definedName>
    <definedName name="_____xlnm.Print_Area_10">#REF!</definedName>
    <definedName name="_____xlnm.Print_Area_11" localSheetId="20">#REF!</definedName>
    <definedName name="_____xlnm.Print_Area_11" localSheetId="8">#REF!</definedName>
    <definedName name="_____xlnm.Print_Area_11" localSheetId="6">#REF!</definedName>
    <definedName name="_____xlnm.Print_Area_11" localSheetId="5">#REF!</definedName>
    <definedName name="_____xlnm.Print_Area_11" localSheetId="19">#REF!</definedName>
    <definedName name="_____xlnm.Print_Area_11">#REF!</definedName>
    <definedName name="_____xlnm.Print_Area_13" localSheetId="20">#REF!</definedName>
    <definedName name="_____xlnm.Print_Area_13" localSheetId="8">#REF!</definedName>
    <definedName name="_____xlnm.Print_Area_13" localSheetId="6">#REF!</definedName>
    <definedName name="_____xlnm.Print_Area_13" localSheetId="5">#REF!</definedName>
    <definedName name="_____xlnm.Print_Area_13" localSheetId="19">#REF!</definedName>
    <definedName name="_____xlnm.Print_Area_13">#REF!</definedName>
    <definedName name="_____xlnm.Print_Area_15" localSheetId="20">#REF!</definedName>
    <definedName name="_____xlnm.Print_Area_15" localSheetId="8">#REF!</definedName>
    <definedName name="_____xlnm.Print_Area_15" localSheetId="6">#REF!</definedName>
    <definedName name="_____xlnm.Print_Area_15" localSheetId="5">#REF!</definedName>
    <definedName name="_____xlnm.Print_Area_15" localSheetId="19">#REF!</definedName>
    <definedName name="_____xlnm.Print_Area_15">#REF!</definedName>
    <definedName name="_____xlnm.Print_Area_16" localSheetId="20">#REF!</definedName>
    <definedName name="_____xlnm.Print_Area_16" localSheetId="8">#REF!</definedName>
    <definedName name="_____xlnm.Print_Area_16" localSheetId="6">#REF!</definedName>
    <definedName name="_____xlnm.Print_Area_16" localSheetId="5">#REF!</definedName>
    <definedName name="_____xlnm.Print_Area_16" localSheetId="19">#REF!</definedName>
    <definedName name="_____xlnm.Print_Area_16">#REF!</definedName>
    <definedName name="_____xlnm.Print_Area_17" localSheetId="20">#REF!</definedName>
    <definedName name="_____xlnm.Print_Area_17" localSheetId="8">#REF!</definedName>
    <definedName name="_____xlnm.Print_Area_17" localSheetId="6">#REF!</definedName>
    <definedName name="_____xlnm.Print_Area_17" localSheetId="5">#REF!</definedName>
    <definedName name="_____xlnm.Print_Area_17" localSheetId="19">#REF!</definedName>
    <definedName name="_____xlnm.Print_Area_17">#REF!</definedName>
    <definedName name="_____xlnm.Print_Area_18" localSheetId="20">#REF!</definedName>
    <definedName name="_____xlnm.Print_Area_18" localSheetId="8">#REF!</definedName>
    <definedName name="_____xlnm.Print_Area_18" localSheetId="6">#REF!</definedName>
    <definedName name="_____xlnm.Print_Area_18" localSheetId="5">#REF!</definedName>
    <definedName name="_____xlnm.Print_Area_18" localSheetId="19">#REF!</definedName>
    <definedName name="_____xlnm.Print_Area_18">#REF!</definedName>
    <definedName name="_____xlnm.Print_Area_19" localSheetId="20">#REF!</definedName>
    <definedName name="_____xlnm.Print_Area_19" localSheetId="8">#REF!</definedName>
    <definedName name="_____xlnm.Print_Area_19" localSheetId="6">#REF!</definedName>
    <definedName name="_____xlnm.Print_Area_19" localSheetId="5">#REF!</definedName>
    <definedName name="_____xlnm.Print_Area_19" localSheetId="19">#REF!</definedName>
    <definedName name="_____xlnm.Print_Area_19">#REF!</definedName>
    <definedName name="_____xlnm.Print_Area_2" localSheetId="20">#REF!</definedName>
    <definedName name="_____xlnm.Print_Area_2" localSheetId="8">#REF!</definedName>
    <definedName name="_____xlnm.Print_Area_2" localSheetId="6">#REF!</definedName>
    <definedName name="_____xlnm.Print_Area_2" localSheetId="5">#REF!</definedName>
    <definedName name="_____xlnm.Print_Area_2" localSheetId="19">#REF!</definedName>
    <definedName name="_____xlnm.Print_Area_2">#REF!</definedName>
    <definedName name="_____xlnm.Print_Area_20" localSheetId="20">#REF!</definedName>
    <definedName name="_____xlnm.Print_Area_20" localSheetId="8">#REF!</definedName>
    <definedName name="_____xlnm.Print_Area_20" localSheetId="6">#REF!</definedName>
    <definedName name="_____xlnm.Print_Area_20" localSheetId="5">#REF!</definedName>
    <definedName name="_____xlnm.Print_Area_20" localSheetId="19">#REF!</definedName>
    <definedName name="_____xlnm.Print_Area_20">#REF!</definedName>
    <definedName name="_____xlnm.Print_Area_21" localSheetId="20">#REF!</definedName>
    <definedName name="_____xlnm.Print_Area_21" localSheetId="8">#REF!</definedName>
    <definedName name="_____xlnm.Print_Area_21" localSheetId="6">#REF!</definedName>
    <definedName name="_____xlnm.Print_Area_21" localSheetId="5">#REF!</definedName>
    <definedName name="_____xlnm.Print_Area_21" localSheetId="19">#REF!</definedName>
    <definedName name="_____xlnm.Print_Area_21">#REF!</definedName>
    <definedName name="_____xlnm.Print_Area_22" localSheetId="20">#REF!</definedName>
    <definedName name="_____xlnm.Print_Area_22" localSheetId="8">#REF!</definedName>
    <definedName name="_____xlnm.Print_Area_22" localSheetId="6">#REF!</definedName>
    <definedName name="_____xlnm.Print_Area_22" localSheetId="5">#REF!</definedName>
    <definedName name="_____xlnm.Print_Area_22" localSheetId="19">#REF!</definedName>
    <definedName name="_____xlnm.Print_Area_22">#REF!</definedName>
    <definedName name="_____xlnm.Print_Area_23" localSheetId="20">#REF!</definedName>
    <definedName name="_____xlnm.Print_Area_23" localSheetId="8">#REF!</definedName>
    <definedName name="_____xlnm.Print_Area_23" localSheetId="6">#REF!</definedName>
    <definedName name="_____xlnm.Print_Area_23" localSheetId="5">#REF!</definedName>
    <definedName name="_____xlnm.Print_Area_23" localSheetId="19">#REF!</definedName>
    <definedName name="_____xlnm.Print_Area_23">#REF!</definedName>
    <definedName name="_____xlnm.Print_Area_24" localSheetId="20">#REF!</definedName>
    <definedName name="_____xlnm.Print_Area_24" localSheetId="8">#REF!</definedName>
    <definedName name="_____xlnm.Print_Area_24" localSheetId="6">#REF!</definedName>
    <definedName name="_____xlnm.Print_Area_24" localSheetId="5">#REF!</definedName>
    <definedName name="_____xlnm.Print_Area_24" localSheetId="19">#REF!</definedName>
    <definedName name="_____xlnm.Print_Area_24">#REF!</definedName>
    <definedName name="_____xlnm.Print_Area_4" localSheetId="20">#REF!</definedName>
    <definedName name="_____xlnm.Print_Area_4" localSheetId="8">#REF!</definedName>
    <definedName name="_____xlnm.Print_Area_4" localSheetId="6">#REF!</definedName>
    <definedName name="_____xlnm.Print_Area_4" localSheetId="5">#REF!</definedName>
    <definedName name="_____xlnm.Print_Area_4" localSheetId="19">#REF!</definedName>
    <definedName name="_____xlnm.Print_Area_4">#REF!</definedName>
    <definedName name="_____xlnm.Print_Area_5" localSheetId="20">#REF!</definedName>
    <definedName name="_____xlnm.Print_Area_5" localSheetId="8">#REF!</definedName>
    <definedName name="_____xlnm.Print_Area_5" localSheetId="6">#REF!</definedName>
    <definedName name="_____xlnm.Print_Area_5" localSheetId="5">#REF!</definedName>
    <definedName name="_____xlnm.Print_Area_5" localSheetId="19">#REF!</definedName>
    <definedName name="_____xlnm.Print_Area_5">#REF!</definedName>
    <definedName name="_____xlnm.Print_Area_7" localSheetId="20">#REF!</definedName>
    <definedName name="_____xlnm.Print_Area_7" localSheetId="8">#REF!</definedName>
    <definedName name="_____xlnm.Print_Area_7" localSheetId="6">#REF!</definedName>
    <definedName name="_____xlnm.Print_Area_7" localSheetId="5">#REF!</definedName>
    <definedName name="_____xlnm.Print_Area_7" localSheetId="19">#REF!</definedName>
    <definedName name="_____xlnm.Print_Area_7">#REF!</definedName>
    <definedName name="_____xlnm.Print_Area_8" localSheetId="20">#REF!</definedName>
    <definedName name="_____xlnm.Print_Area_8" localSheetId="8">#REF!</definedName>
    <definedName name="_____xlnm.Print_Area_8" localSheetId="6">#REF!</definedName>
    <definedName name="_____xlnm.Print_Area_8" localSheetId="5">#REF!</definedName>
    <definedName name="_____xlnm.Print_Area_8" localSheetId="19">#REF!</definedName>
    <definedName name="_____xlnm.Print_Area_8">#REF!</definedName>
    <definedName name="_____xlnm.Print_Area_9" localSheetId="20">#REF!</definedName>
    <definedName name="_____xlnm.Print_Area_9" localSheetId="8">#REF!</definedName>
    <definedName name="_____xlnm.Print_Area_9" localSheetId="6">#REF!</definedName>
    <definedName name="_____xlnm.Print_Area_9" localSheetId="5">#REF!</definedName>
    <definedName name="_____xlnm.Print_Area_9" localSheetId="19">#REF!</definedName>
    <definedName name="_____xlnm.Print_Area_9">#REF!</definedName>
    <definedName name="____xlnm.Print_Area_1" localSheetId="20">#REF!</definedName>
    <definedName name="____xlnm.Print_Area_1" localSheetId="8">#REF!</definedName>
    <definedName name="____xlnm.Print_Area_1" localSheetId="6">#REF!</definedName>
    <definedName name="____xlnm.Print_Area_1" localSheetId="5">#REF!</definedName>
    <definedName name="____xlnm.Print_Area_1" localSheetId="19">#REF!</definedName>
    <definedName name="____xlnm.Print_Area_1">#REF!</definedName>
    <definedName name="____xlnm.Print_Area_10" localSheetId="20">#REF!</definedName>
    <definedName name="____xlnm.Print_Area_10" localSheetId="8">#REF!</definedName>
    <definedName name="____xlnm.Print_Area_10" localSheetId="6">#REF!</definedName>
    <definedName name="____xlnm.Print_Area_10" localSheetId="5">#REF!</definedName>
    <definedName name="____xlnm.Print_Area_10" localSheetId="19">#REF!</definedName>
    <definedName name="____xlnm.Print_Area_10">#REF!</definedName>
    <definedName name="____xlnm.Print_Area_11" localSheetId="20">#REF!</definedName>
    <definedName name="____xlnm.Print_Area_11" localSheetId="8">#REF!</definedName>
    <definedName name="____xlnm.Print_Area_11" localSheetId="6">#REF!</definedName>
    <definedName name="____xlnm.Print_Area_11" localSheetId="5">#REF!</definedName>
    <definedName name="____xlnm.Print_Area_11" localSheetId="19">#REF!</definedName>
    <definedName name="____xlnm.Print_Area_11">#REF!</definedName>
    <definedName name="____xlnm.Print_Area_13" localSheetId="20">#REF!</definedName>
    <definedName name="____xlnm.Print_Area_13" localSheetId="8">#REF!</definedName>
    <definedName name="____xlnm.Print_Area_13" localSheetId="6">#REF!</definedName>
    <definedName name="____xlnm.Print_Area_13" localSheetId="5">#REF!</definedName>
    <definedName name="____xlnm.Print_Area_13" localSheetId="19">#REF!</definedName>
    <definedName name="____xlnm.Print_Area_13">#REF!</definedName>
    <definedName name="____xlnm.Print_Area_15" localSheetId="20">#REF!</definedName>
    <definedName name="____xlnm.Print_Area_15" localSheetId="8">#REF!</definedName>
    <definedName name="____xlnm.Print_Area_15" localSheetId="6">#REF!</definedName>
    <definedName name="____xlnm.Print_Area_15" localSheetId="5">#REF!</definedName>
    <definedName name="____xlnm.Print_Area_15" localSheetId="19">#REF!</definedName>
    <definedName name="____xlnm.Print_Area_15">#REF!</definedName>
    <definedName name="____xlnm.Print_Area_16" localSheetId="20">#REF!</definedName>
    <definedName name="____xlnm.Print_Area_16" localSheetId="8">#REF!</definedName>
    <definedName name="____xlnm.Print_Area_16" localSheetId="6">#REF!</definedName>
    <definedName name="____xlnm.Print_Area_16" localSheetId="5">#REF!</definedName>
    <definedName name="____xlnm.Print_Area_16" localSheetId="19">#REF!</definedName>
    <definedName name="____xlnm.Print_Area_16">#REF!</definedName>
    <definedName name="____xlnm.Print_Area_17" localSheetId="20">#REF!</definedName>
    <definedName name="____xlnm.Print_Area_17" localSheetId="8">#REF!</definedName>
    <definedName name="____xlnm.Print_Area_17" localSheetId="6">#REF!</definedName>
    <definedName name="____xlnm.Print_Area_17" localSheetId="5">#REF!</definedName>
    <definedName name="____xlnm.Print_Area_17" localSheetId="19">#REF!</definedName>
    <definedName name="____xlnm.Print_Area_17">#REF!</definedName>
    <definedName name="____xlnm.Print_Area_18" localSheetId="20">#REF!</definedName>
    <definedName name="____xlnm.Print_Area_18" localSheetId="8">#REF!</definedName>
    <definedName name="____xlnm.Print_Area_18" localSheetId="6">#REF!</definedName>
    <definedName name="____xlnm.Print_Area_18" localSheetId="5">#REF!</definedName>
    <definedName name="____xlnm.Print_Area_18" localSheetId="19">#REF!</definedName>
    <definedName name="____xlnm.Print_Area_18">#REF!</definedName>
    <definedName name="____xlnm.Print_Area_19" localSheetId="20">#REF!</definedName>
    <definedName name="____xlnm.Print_Area_19" localSheetId="8">#REF!</definedName>
    <definedName name="____xlnm.Print_Area_19" localSheetId="6">#REF!</definedName>
    <definedName name="____xlnm.Print_Area_19" localSheetId="5">#REF!</definedName>
    <definedName name="____xlnm.Print_Area_19" localSheetId="19">#REF!</definedName>
    <definedName name="____xlnm.Print_Area_19">#REF!</definedName>
    <definedName name="____xlnm.Print_Area_2" localSheetId="20">#REF!</definedName>
    <definedName name="____xlnm.Print_Area_2" localSheetId="8">#REF!</definedName>
    <definedName name="____xlnm.Print_Area_2" localSheetId="6">#REF!</definedName>
    <definedName name="____xlnm.Print_Area_2" localSheetId="5">#REF!</definedName>
    <definedName name="____xlnm.Print_Area_2" localSheetId="19">#REF!</definedName>
    <definedName name="____xlnm.Print_Area_2">#REF!</definedName>
    <definedName name="____xlnm.Print_Area_20" localSheetId="20">#REF!</definedName>
    <definedName name="____xlnm.Print_Area_20" localSheetId="8">#REF!</definedName>
    <definedName name="____xlnm.Print_Area_20" localSheetId="6">#REF!</definedName>
    <definedName name="____xlnm.Print_Area_20" localSheetId="5">#REF!</definedName>
    <definedName name="____xlnm.Print_Area_20" localSheetId="19">#REF!</definedName>
    <definedName name="____xlnm.Print_Area_20">#REF!</definedName>
    <definedName name="____xlnm.Print_Area_21" localSheetId="20">#REF!</definedName>
    <definedName name="____xlnm.Print_Area_21" localSheetId="8">#REF!</definedName>
    <definedName name="____xlnm.Print_Area_21" localSheetId="6">#REF!</definedName>
    <definedName name="____xlnm.Print_Area_21" localSheetId="5">#REF!</definedName>
    <definedName name="____xlnm.Print_Area_21" localSheetId="19">#REF!</definedName>
    <definedName name="____xlnm.Print_Area_21">#REF!</definedName>
    <definedName name="____xlnm.Print_Area_22" localSheetId="20">#REF!</definedName>
    <definedName name="____xlnm.Print_Area_22" localSheetId="8">#REF!</definedName>
    <definedName name="____xlnm.Print_Area_22" localSheetId="6">#REF!</definedName>
    <definedName name="____xlnm.Print_Area_22" localSheetId="5">#REF!</definedName>
    <definedName name="____xlnm.Print_Area_22" localSheetId="19">#REF!</definedName>
    <definedName name="____xlnm.Print_Area_22">#REF!</definedName>
    <definedName name="____xlnm.Print_Area_23" localSheetId="20">#REF!</definedName>
    <definedName name="____xlnm.Print_Area_23" localSheetId="8">#REF!</definedName>
    <definedName name="____xlnm.Print_Area_23" localSheetId="6">#REF!</definedName>
    <definedName name="____xlnm.Print_Area_23" localSheetId="5">#REF!</definedName>
    <definedName name="____xlnm.Print_Area_23" localSheetId="19">#REF!</definedName>
    <definedName name="____xlnm.Print_Area_23">#REF!</definedName>
    <definedName name="____xlnm.Print_Area_24" localSheetId="20">#REF!</definedName>
    <definedName name="____xlnm.Print_Area_24" localSheetId="8">#REF!</definedName>
    <definedName name="____xlnm.Print_Area_24" localSheetId="6">#REF!</definedName>
    <definedName name="____xlnm.Print_Area_24" localSheetId="5">#REF!</definedName>
    <definedName name="____xlnm.Print_Area_24" localSheetId="19">#REF!</definedName>
    <definedName name="____xlnm.Print_Area_24">#REF!</definedName>
    <definedName name="____xlnm.Print_Area_4" localSheetId="20">#REF!</definedName>
    <definedName name="____xlnm.Print_Area_4" localSheetId="8">#REF!</definedName>
    <definedName name="____xlnm.Print_Area_4" localSheetId="6">#REF!</definedName>
    <definedName name="____xlnm.Print_Area_4" localSheetId="5">#REF!</definedName>
    <definedName name="____xlnm.Print_Area_4" localSheetId="19">#REF!</definedName>
    <definedName name="____xlnm.Print_Area_4">#REF!</definedName>
    <definedName name="____xlnm.Print_Area_5" localSheetId="20">#REF!</definedName>
    <definedName name="____xlnm.Print_Area_5" localSheetId="8">#REF!</definedName>
    <definedName name="____xlnm.Print_Area_5" localSheetId="6">#REF!</definedName>
    <definedName name="____xlnm.Print_Area_5" localSheetId="5">#REF!</definedName>
    <definedName name="____xlnm.Print_Area_5" localSheetId="19">#REF!</definedName>
    <definedName name="____xlnm.Print_Area_5">#REF!</definedName>
    <definedName name="____xlnm.Print_Area_7" localSheetId="20">#REF!</definedName>
    <definedName name="____xlnm.Print_Area_7" localSheetId="8">#REF!</definedName>
    <definedName name="____xlnm.Print_Area_7" localSheetId="6">#REF!</definedName>
    <definedName name="____xlnm.Print_Area_7" localSheetId="5">#REF!</definedName>
    <definedName name="____xlnm.Print_Area_7" localSheetId="19">#REF!</definedName>
    <definedName name="____xlnm.Print_Area_7">#REF!</definedName>
    <definedName name="____xlnm.Print_Area_8" localSheetId="20">#REF!</definedName>
    <definedName name="____xlnm.Print_Area_8" localSheetId="8">#REF!</definedName>
    <definedName name="____xlnm.Print_Area_8" localSheetId="6">#REF!</definedName>
    <definedName name="____xlnm.Print_Area_8" localSheetId="5">#REF!</definedName>
    <definedName name="____xlnm.Print_Area_8" localSheetId="19">#REF!</definedName>
    <definedName name="____xlnm.Print_Area_8">#REF!</definedName>
    <definedName name="____xlnm.Print_Area_9" localSheetId="20">#REF!</definedName>
    <definedName name="____xlnm.Print_Area_9" localSheetId="8">#REF!</definedName>
    <definedName name="____xlnm.Print_Area_9" localSheetId="6">#REF!</definedName>
    <definedName name="____xlnm.Print_Area_9" localSheetId="5">#REF!</definedName>
    <definedName name="____xlnm.Print_Area_9" localSheetId="19">#REF!</definedName>
    <definedName name="____xlnm.Print_Area_9">#REF!</definedName>
    <definedName name="___xlnm.Print_Area_1" localSheetId="20">#REF!</definedName>
    <definedName name="___xlnm.Print_Area_1" localSheetId="8">#REF!</definedName>
    <definedName name="___xlnm.Print_Area_1" localSheetId="6">#REF!</definedName>
    <definedName name="___xlnm.Print_Area_1" localSheetId="5">#REF!</definedName>
    <definedName name="___xlnm.Print_Area_1" localSheetId="19">#REF!</definedName>
    <definedName name="___xlnm.Print_Area_1">#REF!</definedName>
    <definedName name="___xlnm.Print_Area_10" localSheetId="20">#REF!</definedName>
    <definedName name="___xlnm.Print_Area_10" localSheetId="8">#REF!</definedName>
    <definedName name="___xlnm.Print_Area_10" localSheetId="6">#REF!</definedName>
    <definedName name="___xlnm.Print_Area_10" localSheetId="5">#REF!</definedName>
    <definedName name="___xlnm.Print_Area_10" localSheetId="19">#REF!</definedName>
    <definedName name="___xlnm.Print_Area_10">#REF!</definedName>
    <definedName name="___xlnm.Print_Area_11" localSheetId="20">#REF!</definedName>
    <definedName name="___xlnm.Print_Area_11" localSheetId="8">#REF!</definedName>
    <definedName name="___xlnm.Print_Area_11" localSheetId="6">#REF!</definedName>
    <definedName name="___xlnm.Print_Area_11" localSheetId="5">#REF!</definedName>
    <definedName name="___xlnm.Print_Area_11" localSheetId="19">#REF!</definedName>
    <definedName name="___xlnm.Print_Area_11">#REF!</definedName>
    <definedName name="___xlnm.Print_Area_13" localSheetId="20">#REF!</definedName>
    <definedName name="___xlnm.Print_Area_13" localSheetId="8">#REF!</definedName>
    <definedName name="___xlnm.Print_Area_13" localSheetId="6">#REF!</definedName>
    <definedName name="___xlnm.Print_Area_13" localSheetId="5">#REF!</definedName>
    <definedName name="___xlnm.Print_Area_13" localSheetId="19">#REF!</definedName>
    <definedName name="___xlnm.Print_Area_13">#REF!</definedName>
    <definedName name="___xlnm.Print_Area_15" localSheetId="20">#REF!</definedName>
    <definedName name="___xlnm.Print_Area_15" localSheetId="8">#REF!</definedName>
    <definedName name="___xlnm.Print_Area_15" localSheetId="6">#REF!</definedName>
    <definedName name="___xlnm.Print_Area_15" localSheetId="5">#REF!</definedName>
    <definedName name="___xlnm.Print_Area_15" localSheetId="19">#REF!</definedName>
    <definedName name="___xlnm.Print_Area_15">#REF!</definedName>
    <definedName name="___xlnm.Print_Area_16" localSheetId="20">#REF!</definedName>
    <definedName name="___xlnm.Print_Area_16" localSheetId="8">#REF!</definedName>
    <definedName name="___xlnm.Print_Area_16" localSheetId="6">#REF!</definedName>
    <definedName name="___xlnm.Print_Area_16" localSheetId="5">#REF!</definedName>
    <definedName name="___xlnm.Print_Area_16" localSheetId="19">#REF!</definedName>
    <definedName name="___xlnm.Print_Area_16">#REF!</definedName>
    <definedName name="___xlnm.Print_Area_17" localSheetId="20">#REF!</definedName>
    <definedName name="___xlnm.Print_Area_17" localSheetId="8">#REF!</definedName>
    <definedName name="___xlnm.Print_Area_17" localSheetId="6">#REF!</definedName>
    <definedName name="___xlnm.Print_Area_17" localSheetId="5">#REF!</definedName>
    <definedName name="___xlnm.Print_Area_17" localSheetId="19">#REF!</definedName>
    <definedName name="___xlnm.Print_Area_17">#REF!</definedName>
    <definedName name="___xlnm.Print_Area_18" localSheetId="20">#REF!</definedName>
    <definedName name="___xlnm.Print_Area_18" localSheetId="8">#REF!</definedName>
    <definedName name="___xlnm.Print_Area_18" localSheetId="6">#REF!</definedName>
    <definedName name="___xlnm.Print_Area_18" localSheetId="5">#REF!</definedName>
    <definedName name="___xlnm.Print_Area_18" localSheetId="19">#REF!</definedName>
    <definedName name="___xlnm.Print_Area_18">#REF!</definedName>
    <definedName name="___xlnm.Print_Area_19" localSheetId="20">#REF!</definedName>
    <definedName name="___xlnm.Print_Area_19" localSheetId="8">#REF!</definedName>
    <definedName name="___xlnm.Print_Area_19" localSheetId="6">#REF!</definedName>
    <definedName name="___xlnm.Print_Area_19" localSheetId="5">#REF!</definedName>
    <definedName name="___xlnm.Print_Area_19" localSheetId="19">#REF!</definedName>
    <definedName name="___xlnm.Print_Area_19">#REF!</definedName>
    <definedName name="___xlnm.Print_Area_2" localSheetId="20">#REF!</definedName>
    <definedName name="___xlnm.Print_Area_2" localSheetId="8">#REF!</definedName>
    <definedName name="___xlnm.Print_Area_2" localSheetId="6">#REF!</definedName>
    <definedName name="___xlnm.Print_Area_2" localSheetId="5">#REF!</definedName>
    <definedName name="___xlnm.Print_Area_2" localSheetId="19">#REF!</definedName>
    <definedName name="___xlnm.Print_Area_2">#REF!</definedName>
    <definedName name="___xlnm.Print_Area_20" localSheetId="20">#REF!</definedName>
    <definedName name="___xlnm.Print_Area_20" localSheetId="8">#REF!</definedName>
    <definedName name="___xlnm.Print_Area_20" localSheetId="6">#REF!</definedName>
    <definedName name="___xlnm.Print_Area_20" localSheetId="5">#REF!</definedName>
    <definedName name="___xlnm.Print_Area_20" localSheetId="19">#REF!</definedName>
    <definedName name="___xlnm.Print_Area_20">#REF!</definedName>
    <definedName name="___xlnm.Print_Area_21" localSheetId="20">#REF!</definedName>
    <definedName name="___xlnm.Print_Area_21" localSheetId="8">#REF!</definedName>
    <definedName name="___xlnm.Print_Area_21" localSheetId="6">#REF!</definedName>
    <definedName name="___xlnm.Print_Area_21" localSheetId="5">#REF!</definedName>
    <definedName name="___xlnm.Print_Area_21" localSheetId="19">#REF!</definedName>
    <definedName name="___xlnm.Print_Area_21">#REF!</definedName>
    <definedName name="___xlnm.Print_Area_22" localSheetId="20">#REF!</definedName>
    <definedName name="___xlnm.Print_Area_22" localSheetId="8">#REF!</definedName>
    <definedName name="___xlnm.Print_Area_22" localSheetId="6">#REF!</definedName>
    <definedName name="___xlnm.Print_Area_22" localSheetId="5">#REF!</definedName>
    <definedName name="___xlnm.Print_Area_22" localSheetId="19">#REF!</definedName>
    <definedName name="___xlnm.Print_Area_22">#REF!</definedName>
    <definedName name="___xlnm.Print_Area_23" localSheetId="20">#REF!</definedName>
    <definedName name="___xlnm.Print_Area_23" localSheetId="8">#REF!</definedName>
    <definedName name="___xlnm.Print_Area_23" localSheetId="6">#REF!</definedName>
    <definedName name="___xlnm.Print_Area_23" localSheetId="5">#REF!</definedName>
    <definedName name="___xlnm.Print_Area_23" localSheetId="19">#REF!</definedName>
    <definedName name="___xlnm.Print_Area_23">#REF!</definedName>
    <definedName name="___xlnm.Print_Area_24" localSheetId="20">#REF!</definedName>
    <definedName name="___xlnm.Print_Area_24" localSheetId="8">#REF!</definedName>
    <definedName name="___xlnm.Print_Area_24" localSheetId="6">#REF!</definedName>
    <definedName name="___xlnm.Print_Area_24" localSheetId="5">#REF!</definedName>
    <definedName name="___xlnm.Print_Area_24" localSheetId="19">#REF!</definedName>
    <definedName name="___xlnm.Print_Area_24">#REF!</definedName>
    <definedName name="___xlnm.Print_Area_4" localSheetId="20">#REF!</definedName>
    <definedName name="___xlnm.Print_Area_4" localSheetId="8">#REF!</definedName>
    <definedName name="___xlnm.Print_Area_4" localSheetId="6">#REF!</definedName>
    <definedName name="___xlnm.Print_Area_4" localSheetId="5">#REF!</definedName>
    <definedName name="___xlnm.Print_Area_4" localSheetId="19">#REF!</definedName>
    <definedName name="___xlnm.Print_Area_4">#REF!</definedName>
    <definedName name="___xlnm.Print_Area_5" localSheetId="20">#REF!</definedName>
    <definedName name="___xlnm.Print_Area_5" localSheetId="8">#REF!</definedName>
    <definedName name="___xlnm.Print_Area_5" localSheetId="6">#REF!</definedName>
    <definedName name="___xlnm.Print_Area_5" localSheetId="5">#REF!</definedName>
    <definedName name="___xlnm.Print_Area_5" localSheetId="19">#REF!</definedName>
    <definedName name="___xlnm.Print_Area_5">#REF!</definedName>
    <definedName name="___xlnm.Print_Area_7" localSheetId="20">#REF!</definedName>
    <definedName name="___xlnm.Print_Area_7" localSheetId="8">#REF!</definedName>
    <definedName name="___xlnm.Print_Area_7" localSheetId="6">#REF!</definedName>
    <definedName name="___xlnm.Print_Area_7" localSheetId="5">#REF!</definedName>
    <definedName name="___xlnm.Print_Area_7" localSheetId="19">#REF!</definedName>
    <definedName name="___xlnm.Print_Area_7">#REF!</definedName>
    <definedName name="___xlnm.Print_Area_8" localSheetId="20">#REF!</definedName>
    <definedName name="___xlnm.Print_Area_8" localSheetId="8">#REF!</definedName>
    <definedName name="___xlnm.Print_Area_8" localSheetId="6">#REF!</definedName>
    <definedName name="___xlnm.Print_Area_8" localSheetId="5">#REF!</definedName>
    <definedName name="___xlnm.Print_Area_8" localSheetId="19">#REF!</definedName>
    <definedName name="___xlnm.Print_Area_8">#REF!</definedName>
    <definedName name="___xlnm.Print_Area_9" localSheetId="20">#REF!</definedName>
    <definedName name="___xlnm.Print_Area_9" localSheetId="8">#REF!</definedName>
    <definedName name="___xlnm.Print_Area_9" localSheetId="6">#REF!</definedName>
    <definedName name="___xlnm.Print_Area_9" localSheetId="5">#REF!</definedName>
    <definedName name="___xlnm.Print_Area_9" localSheetId="19">#REF!</definedName>
    <definedName name="___xlnm.Print_Area_9">#REF!</definedName>
    <definedName name="__xlnm.Print_Area_1" localSheetId="20">#REF!</definedName>
    <definedName name="__xlnm.Print_Area_1" localSheetId="8">#REF!</definedName>
    <definedName name="__xlnm.Print_Area_1" localSheetId="6">#REF!</definedName>
    <definedName name="__xlnm.Print_Area_1" localSheetId="5">#REF!</definedName>
    <definedName name="__xlnm.Print_Area_1" localSheetId="19">#REF!</definedName>
    <definedName name="__xlnm.Print_Area_1">#REF!</definedName>
    <definedName name="__xlnm.Print_Area_10" localSheetId="20">#REF!</definedName>
    <definedName name="__xlnm.Print_Area_10" localSheetId="8">#REF!</definedName>
    <definedName name="__xlnm.Print_Area_10" localSheetId="6">#REF!</definedName>
    <definedName name="__xlnm.Print_Area_10" localSheetId="5">#REF!</definedName>
    <definedName name="__xlnm.Print_Area_10" localSheetId="19">#REF!</definedName>
    <definedName name="__xlnm.Print_Area_10">#REF!</definedName>
    <definedName name="__xlnm.Print_Area_11" localSheetId="20">#REF!</definedName>
    <definedName name="__xlnm.Print_Area_11" localSheetId="8">#REF!</definedName>
    <definedName name="__xlnm.Print_Area_11" localSheetId="6">#REF!</definedName>
    <definedName name="__xlnm.Print_Area_11" localSheetId="5">#REF!</definedName>
    <definedName name="__xlnm.Print_Area_11" localSheetId="19">#REF!</definedName>
    <definedName name="__xlnm.Print_Area_11">#REF!</definedName>
    <definedName name="__xlnm.Print_Area_13" localSheetId="20">#REF!</definedName>
    <definedName name="__xlnm.Print_Area_13" localSheetId="8">#REF!</definedName>
    <definedName name="__xlnm.Print_Area_13" localSheetId="6">#REF!</definedName>
    <definedName name="__xlnm.Print_Area_13" localSheetId="5">#REF!</definedName>
    <definedName name="__xlnm.Print_Area_13" localSheetId="19">#REF!</definedName>
    <definedName name="__xlnm.Print_Area_13">#REF!</definedName>
    <definedName name="__xlnm.Print_Area_15" localSheetId="20">#REF!</definedName>
    <definedName name="__xlnm.Print_Area_15" localSheetId="8">#REF!</definedName>
    <definedName name="__xlnm.Print_Area_15" localSheetId="6">#REF!</definedName>
    <definedName name="__xlnm.Print_Area_15" localSheetId="5">#REF!</definedName>
    <definedName name="__xlnm.Print_Area_15" localSheetId="19">#REF!</definedName>
    <definedName name="__xlnm.Print_Area_15">#REF!</definedName>
    <definedName name="__xlnm.Print_Area_16" localSheetId="20">#REF!</definedName>
    <definedName name="__xlnm.Print_Area_16" localSheetId="8">#REF!</definedName>
    <definedName name="__xlnm.Print_Area_16" localSheetId="6">#REF!</definedName>
    <definedName name="__xlnm.Print_Area_16" localSheetId="5">#REF!</definedName>
    <definedName name="__xlnm.Print_Area_16" localSheetId="19">#REF!</definedName>
    <definedName name="__xlnm.Print_Area_16">#REF!</definedName>
    <definedName name="__xlnm.Print_Area_17" localSheetId="20">#REF!</definedName>
    <definedName name="__xlnm.Print_Area_17" localSheetId="8">#REF!</definedName>
    <definedName name="__xlnm.Print_Area_17" localSheetId="6">#REF!</definedName>
    <definedName name="__xlnm.Print_Area_17" localSheetId="5">#REF!</definedName>
    <definedName name="__xlnm.Print_Area_17" localSheetId="19">#REF!</definedName>
    <definedName name="__xlnm.Print_Area_17">#REF!</definedName>
    <definedName name="__xlnm.Print_Area_18" localSheetId="20">#REF!</definedName>
    <definedName name="__xlnm.Print_Area_18" localSheetId="8">#REF!</definedName>
    <definedName name="__xlnm.Print_Area_18" localSheetId="6">#REF!</definedName>
    <definedName name="__xlnm.Print_Area_18" localSheetId="5">#REF!</definedName>
    <definedName name="__xlnm.Print_Area_18" localSheetId="19">#REF!</definedName>
    <definedName name="__xlnm.Print_Area_18">#REF!</definedName>
    <definedName name="__xlnm.Print_Area_19" localSheetId="20">#REF!</definedName>
    <definedName name="__xlnm.Print_Area_19" localSheetId="8">#REF!</definedName>
    <definedName name="__xlnm.Print_Area_19" localSheetId="6">#REF!</definedName>
    <definedName name="__xlnm.Print_Area_19" localSheetId="5">#REF!</definedName>
    <definedName name="__xlnm.Print_Area_19" localSheetId="19">#REF!</definedName>
    <definedName name="__xlnm.Print_Area_19">#REF!</definedName>
    <definedName name="__xlnm.Print_Area_2" localSheetId="20">#REF!</definedName>
    <definedName name="__xlnm.Print_Area_2" localSheetId="8">#REF!</definedName>
    <definedName name="__xlnm.Print_Area_2" localSheetId="6">#REF!</definedName>
    <definedName name="__xlnm.Print_Area_2" localSheetId="5">#REF!</definedName>
    <definedName name="__xlnm.Print_Area_2" localSheetId="19">#REF!</definedName>
    <definedName name="__xlnm.Print_Area_2">#REF!</definedName>
    <definedName name="__xlnm.Print_Area_20" localSheetId="20">#REF!</definedName>
    <definedName name="__xlnm.Print_Area_20" localSheetId="8">#REF!</definedName>
    <definedName name="__xlnm.Print_Area_20" localSheetId="6">#REF!</definedName>
    <definedName name="__xlnm.Print_Area_20" localSheetId="5">#REF!</definedName>
    <definedName name="__xlnm.Print_Area_20" localSheetId="19">#REF!</definedName>
    <definedName name="__xlnm.Print_Area_20">#REF!</definedName>
    <definedName name="__xlnm.Print_Area_21" localSheetId="20">#REF!</definedName>
    <definedName name="__xlnm.Print_Area_21" localSheetId="8">#REF!</definedName>
    <definedName name="__xlnm.Print_Area_21" localSheetId="6">#REF!</definedName>
    <definedName name="__xlnm.Print_Area_21" localSheetId="5">#REF!</definedName>
    <definedName name="__xlnm.Print_Area_21" localSheetId="19">#REF!</definedName>
    <definedName name="__xlnm.Print_Area_21">#REF!</definedName>
    <definedName name="__xlnm.Print_Area_22" localSheetId="20">#REF!</definedName>
    <definedName name="__xlnm.Print_Area_22" localSheetId="8">#REF!</definedName>
    <definedName name="__xlnm.Print_Area_22" localSheetId="6">#REF!</definedName>
    <definedName name="__xlnm.Print_Area_22" localSheetId="5">#REF!</definedName>
    <definedName name="__xlnm.Print_Area_22" localSheetId="19">#REF!</definedName>
    <definedName name="__xlnm.Print_Area_22">#REF!</definedName>
    <definedName name="__xlnm.Print_Area_23" localSheetId="20">#REF!</definedName>
    <definedName name="__xlnm.Print_Area_23" localSheetId="8">#REF!</definedName>
    <definedName name="__xlnm.Print_Area_23" localSheetId="6">#REF!</definedName>
    <definedName name="__xlnm.Print_Area_23" localSheetId="5">#REF!</definedName>
    <definedName name="__xlnm.Print_Area_23" localSheetId="19">#REF!</definedName>
    <definedName name="__xlnm.Print_Area_23">#REF!</definedName>
    <definedName name="__xlnm.Print_Area_24" localSheetId="20">#REF!</definedName>
    <definedName name="__xlnm.Print_Area_24" localSheetId="8">#REF!</definedName>
    <definedName name="__xlnm.Print_Area_24" localSheetId="6">#REF!</definedName>
    <definedName name="__xlnm.Print_Area_24" localSheetId="5">#REF!</definedName>
    <definedName name="__xlnm.Print_Area_24" localSheetId="19">#REF!</definedName>
    <definedName name="__xlnm.Print_Area_24">#REF!</definedName>
    <definedName name="__xlnm.Print_Area_4" localSheetId="20">#REF!</definedName>
    <definedName name="__xlnm.Print_Area_4" localSheetId="8">#REF!</definedName>
    <definedName name="__xlnm.Print_Area_4" localSheetId="6">#REF!</definedName>
    <definedName name="__xlnm.Print_Area_4" localSheetId="5">#REF!</definedName>
    <definedName name="__xlnm.Print_Area_4" localSheetId="19">#REF!</definedName>
    <definedName name="__xlnm.Print_Area_4">#REF!</definedName>
    <definedName name="__xlnm.Print_Area_5" localSheetId="20">#REF!</definedName>
    <definedName name="__xlnm.Print_Area_5" localSheetId="8">#REF!</definedName>
    <definedName name="__xlnm.Print_Area_5" localSheetId="6">#REF!</definedName>
    <definedName name="__xlnm.Print_Area_5" localSheetId="5">#REF!</definedName>
    <definedName name="__xlnm.Print_Area_5" localSheetId="19">#REF!</definedName>
    <definedName name="__xlnm.Print_Area_5">#REF!</definedName>
    <definedName name="__xlnm.Print_Area_7" localSheetId="20">#REF!</definedName>
    <definedName name="__xlnm.Print_Area_7" localSheetId="8">#REF!</definedName>
    <definedName name="__xlnm.Print_Area_7" localSheetId="6">#REF!</definedName>
    <definedName name="__xlnm.Print_Area_7" localSheetId="5">#REF!</definedName>
    <definedName name="__xlnm.Print_Area_7" localSheetId="19">#REF!</definedName>
    <definedName name="__xlnm.Print_Area_7">#REF!</definedName>
    <definedName name="__xlnm.Print_Area_8" localSheetId="20">#REF!</definedName>
    <definedName name="__xlnm.Print_Area_8" localSheetId="8">#REF!</definedName>
    <definedName name="__xlnm.Print_Area_8" localSheetId="6">#REF!</definedName>
    <definedName name="__xlnm.Print_Area_8" localSheetId="5">#REF!</definedName>
    <definedName name="__xlnm.Print_Area_8" localSheetId="19">#REF!</definedName>
    <definedName name="__xlnm.Print_Area_8">#REF!</definedName>
    <definedName name="__xlnm.Print_Area_9" localSheetId="20">#REF!</definedName>
    <definedName name="__xlnm.Print_Area_9" localSheetId="8">#REF!</definedName>
    <definedName name="__xlnm.Print_Area_9" localSheetId="6">#REF!</definedName>
    <definedName name="__xlnm.Print_Area_9" localSheetId="5">#REF!</definedName>
    <definedName name="__xlnm.Print_Area_9" localSheetId="19">#REF!</definedName>
    <definedName name="__xlnm.Print_Area_9">#REF!</definedName>
    <definedName name="_xlnm._FilterDatabase" localSheetId="8" hidden="1">CAPEX!$N$3:$V$38</definedName>
    <definedName name="_xlnm._FilterDatabase" localSheetId="16" hidden="1">'DT-NDT'!$P$4:$AX$471</definedName>
    <definedName name="_xlnm._FilterDatabase" localSheetId="22" hidden="1">KAIZEN!$C$5:$Q$5</definedName>
    <definedName name="ART" localSheetId="20">'[1]MASTER PROSES'!#REF!</definedName>
    <definedName name="ART" localSheetId="8">'[1]MASTER PROSES'!#REF!</definedName>
    <definedName name="ART" localSheetId="22">'[1]MASTER PROSES'!#REF!</definedName>
    <definedName name="ART" localSheetId="6">'[1]MASTER PROSES'!#REF!</definedName>
    <definedName name="ART" localSheetId="5">'[1]MASTER PROSES'!#REF!</definedName>
    <definedName name="ART" localSheetId="19">'[1]MASTER PROSES'!#REF!</definedName>
    <definedName name="ART">'[1]MASTER PROSES'!#REF!</definedName>
    <definedName name="ARTIKEL">[2]Master!$C$13:$C$476</definedName>
    <definedName name="_xlnm.Database" localSheetId="20">#REF!</definedName>
    <definedName name="_xlnm.Database" localSheetId="8">#REF!</definedName>
    <definedName name="_xlnm.Database" localSheetId="22">#REF!</definedName>
    <definedName name="_xlnm.Database" localSheetId="6">#REF!</definedName>
    <definedName name="_xlnm.Database" localSheetId="5">#REF!</definedName>
    <definedName name="_xlnm.Database" localSheetId="19">#REF!</definedName>
    <definedName name="_xlnm.Database">#REF!</definedName>
    <definedName name="database2" localSheetId="20">#REF!</definedName>
    <definedName name="database2" localSheetId="8">#REF!</definedName>
    <definedName name="database2" localSheetId="6">#REF!</definedName>
    <definedName name="database2" localSheetId="5">#REF!</definedName>
    <definedName name="database2" localSheetId="19">#REF!</definedName>
    <definedName name="database2">#REF!</definedName>
    <definedName name="database3" localSheetId="20">#REF!</definedName>
    <definedName name="database3" localSheetId="8">#REF!</definedName>
    <definedName name="database3" localSheetId="6">#REF!</definedName>
    <definedName name="database3" localSheetId="5">#REF!</definedName>
    <definedName name="database3" localSheetId="19">#REF!</definedName>
    <definedName name="database3">#REF!</definedName>
    <definedName name="database4" localSheetId="20">#REF!</definedName>
    <definedName name="database4" localSheetId="8">#REF!</definedName>
    <definedName name="database4" localSheetId="6">#REF!</definedName>
    <definedName name="database4" localSheetId="5">#REF!</definedName>
    <definedName name="database4" localSheetId="19">#REF!</definedName>
    <definedName name="database4">#REF!</definedName>
    <definedName name="database5" localSheetId="20">#REF!</definedName>
    <definedName name="database5" localSheetId="8">#REF!</definedName>
    <definedName name="database5" localSheetId="6">#REF!</definedName>
    <definedName name="database5" localSheetId="5">#REF!</definedName>
    <definedName name="database5" localSheetId="19">#REF!</definedName>
    <definedName name="database5">#REF!</definedName>
    <definedName name="DIVISI" localSheetId="20">#REF!</definedName>
    <definedName name="DIVISI" localSheetId="8">#REF!</definedName>
    <definedName name="DIVISI" localSheetId="6">#REF!</definedName>
    <definedName name="DIVISI" localSheetId="5">#REF!</definedName>
    <definedName name="DIVISI" localSheetId="19">#REF!</definedName>
    <definedName name="DIVISI">#REF!</definedName>
    <definedName name="Excel_BuiltIn_Database" localSheetId="20">#REF!</definedName>
    <definedName name="Excel_BuiltIn_Database" localSheetId="8">#REF!</definedName>
    <definedName name="Excel_BuiltIn_Database" localSheetId="6">#REF!</definedName>
    <definedName name="Excel_BuiltIn_Database" localSheetId="5">#REF!</definedName>
    <definedName name="Excel_BuiltIn_Database" localSheetId="19">#REF!</definedName>
    <definedName name="Excel_BuiltIn_Database">#REF!</definedName>
    <definedName name="Excel_BuiltIn_Database_22" localSheetId="20">#REF!</definedName>
    <definedName name="Excel_BuiltIn_Database_22" localSheetId="8">#REF!</definedName>
    <definedName name="Excel_BuiltIn_Database_22" localSheetId="6">#REF!</definedName>
    <definedName name="Excel_BuiltIn_Database_22" localSheetId="5">#REF!</definedName>
    <definedName name="Excel_BuiltIn_Database_22" localSheetId="19">#REF!</definedName>
    <definedName name="Excel_BuiltIn_Database_22">#REF!</definedName>
    <definedName name="Excel_BuiltIn_Database_23" localSheetId="20">#REF!</definedName>
    <definedName name="Excel_BuiltIn_Database_23" localSheetId="8">#REF!</definedName>
    <definedName name="Excel_BuiltIn_Database_23" localSheetId="6">#REF!</definedName>
    <definedName name="Excel_BuiltIn_Database_23" localSheetId="5">#REF!</definedName>
    <definedName name="Excel_BuiltIn_Database_23" localSheetId="19">#REF!</definedName>
    <definedName name="Excel_BuiltIn_Database_23">#REF!</definedName>
    <definedName name="Excel_BuiltIn_Database_24" localSheetId="20">#REF!</definedName>
    <definedName name="Excel_BuiltIn_Database_24" localSheetId="8">#REF!</definedName>
    <definedName name="Excel_BuiltIn_Database_24" localSheetId="6">#REF!</definedName>
    <definedName name="Excel_BuiltIn_Database_24" localSheetId="5">#REF!</definedName>
    <definedName name="Excel_BuiltIn_Database_24" localSheetId="19">#REF!</definedName>
    <definedName name="Excel_BuiltIn_Database_24">#REF!</definedName>
    <definedName name="Excel_BuiltIn_Database_4" localSheetId="20">#REF!</definedName>
    <definedName name="Excel_BuiltIn_Database_4" localSheetId="8">#REF!</definedName>
    <definedName name="Excel_BuiltIn_Database_4" localSheetId="6">#REF!</definedName>
    <definedName name="Excel_BuiltIn_Database_4" localSheetId="5">#REF!</definedName>
    <definedName name="Excel_BuiltIn_Database_4" localSheetId="19">#REF!</definedName>
    <definedName name="Excel_BuiltIn_Database_4">#REF!</definedName>
    <definedName name="Excel_BuiltIn_Database_8" localSheetId="20">#REF!</definedName>
    <definedName name="Excel_BuiltIn_Database_8" localSheetId="8">#REF!</definedName>
    <definedName name="Excel_BuiltIn_Database_8" localSheetId="6">#REF!</definedName>
    <definedName name="Excel_BuiltIn_Database_8" localSheetId="5">#REF!</definedName>
    <definedName name="Excel_BuiltIn_Database_8" localSheetId="19">#REF!</definedName>
    <definedName name="Excel_BuiltIn_Database_8">#REF!</definedName>
    <definedName name="Excel_BuiltIn_Database_9" localSheetId="20">#REF!</definedName>
    <definedName name="Excel_BuiltIn_Database_9" localSheetId="8">#REF!</definedName>
    <definedName name="Excel_BuiltIn_Database_9" localSheetId="6">#REF!</definedName>
    <definedName name="Excel_BuiltIn_Database_9" localSheetId="5">#REF!</definedName>
    <definedName name="Excel_BuiltIn_Database_9" localSheetId="19">#REF!</definedName>
    <definedName name="Excel_BuiltIn_Database_9">#REF!</definedName>
    <definedName name="Excel_BuiltIn_Print_Area_1" localSheetId="20">#REF!</definedName>
    <definedName name="Excel_BuiltIn_Print_Area_1" localSheetId="8">#REF!</definedName>
    <definedName name="Excel_BuiltIn_Print_Area_1" localSheetId="6">#REF!</definedName>
    <definedName name="Excel_BuiltIn_Print_Area_1" localSheetId="5">#REF!</definedName>
    <definedName name="Excel_BuiltIn_Print_Area_1" localSheetId="19">#REF!</definedName>
    <definedName name="Excel_BuiltIn_Print_Area_1">#REF!</definedName>
    <definedName name="Excel_BuiltIn_Print_Area_1_1" localSheetId="20">#REF!</definedName>
    <definedName name="Excel_BuiltIn_Print_Area_1_1" localSheetId="8">#REF!</definedName>
    <definedName name="Excel_BuiltIn_Print_Area_1_1" localSheetId="6">#REF!</definedName>
    <definedName name="Excel_BuiltIn_Print_Area_1_1" localSheetId="5">#REF!</definedName>
    <definedName name="Excel_BuiltIn_Print_Area_1_1" localSheetId="19">#REF!</definedName>
    <definedName name="Excel_BuiltIn_Print_Area_1_1">#REF!</definedName>
    <definedName name="Excel_BuiltIn_Print_Area_1_1_1">"$#REF!.$#REF!$#REF!:$#REF!$#REF!"</definedName>
    <definedName name="Excel_BuiltIn_Print_Area_1_1_1_1">"$#REF!.$#REF!$#REF!:$#REF!$#REF!"</definedName>
    <definedName name="Excel_BuiltIn_Print_Area_1_1_1_1_1">"$#REF!.$A$1:$K$41"</definedName>
    <definedName name="Excel_BuiltIn_Print_Area_10" localSheetId="20">#REF!</definedName>
    <definedName name="Excel_BuiltIn_Print_Area_10" localSheetId="8">#REF!</definedName>
    <definedName name="Excel_BuiltIn_Print_Area_10" localSheetId="22">#REF!</definedName>
    <definedName name="Excel_BuiltIn_Print_Area_10" localSheetId="6">#REF!</definedName>
    <definedName name="Excel_BuiltIn_Print_Area_10" localSheetId="5">#REF!</definedName>
    <definedName name="Excel_BuiltIn_Print_Area_10" localSheetId="19">#REF!</definedName>
    <definedName name="Excel_BuiltIn_Print_Area_10">#REF!</definedName>
    <definedName name="Excel_BuiltIn_Print_Area_10_1" localSheetId="20">#REF!</definedName>
    <definedName name="Excel_BuiltIn_Print_Area_10_1" localSheetId="8">#REF!</definedName>
    <definedName name="Excel_BuiltIn_Print_Area_10_1" localSheetId="6">#REF!</definedName>
    <definedName name="Excel_BuiltIn_Print_Area_10_1" localSheetId="5">#REF!</definedName>
    <definedName name="Excel_BuiltIn_Print_Area_10_1" localSheetId="19">#REF!</definedName>
    <definedName name="Excel_BuiltIn_Print_Area_10_1">#REF!</definedName>
    <definedName name="Excel_BuiltIn_Print_Area_10_1_1">"$#REF!.$A$1:$K$71"</definedName>
    <definedName name="Excel_BuiltIn_Print_Area_10_1_1_1">"$#REF!.$#REF!$#REF!:$#REF!$#REF!"</definedName>
    <definedName name="Excel_BuiltIn_Print_Area_10_1_1_1_1">"$#REF!.$A$1:$K$41"</definedName>
    <definedName name="Excel_BuiltIn_Print_Area_10_1_1_1_1_1">"$#REF!.$A$1:$K$41"</definedName>
    <definedName name="Excel_BuiltIn_Print_Area_11" localSheetId="20">#REF!</definedName>
    <definedName name="Excel_BuiltIn_Print_Area_11" localSheetId="8">#REF!</definedName>
    <definedName name="Excel_BuiltIn_Print_Area_11" localSheetId="22">#REF!</definedName>
    <definedName name="Excel_BuiltIn_Print_Area_11" localSheetId="6">#REF!</definedName>
    <definedName name="Excel_BuiltIn_Print_Area_11" localSheetId="5">#REF!</definedName>
    <definedName name="Excel_BuiltIn_Print_Area_11" localSheetId="19">#REF!</definedName>
    <definedName name="Excel_BuiltIn_Print_Area_11">#REF!</definedName>
    <definedName name="Excel_BuiltIn_Print_Area_11_1" localSheetId="20">#REF!</definedName>
    <definedName name="Excel_BuiltIn_Print_Area_11_1" localSheetId="8">#REF!</definedName>
    <definedName name="Excel_BuiltIn_Print_Area_11_1" localSheetId="6">#REF!</definedName>
    <definedName name="Excel_BuiltIn_Print_Area_11_1" localSheetId="5">#REF!</definedName>
    <definedName name="Excel_BuiltIn_Print_Area_11_1" localSheetId="19">#REF!</definedName>
    <definedName name="Excel_BuiltIn_Print_Area_11_1">#REF!</definedName>
    <definedName name="Excel_BuiltIn_Print_Area_11_1_1" localSheetId="20">#REF!</definedName>
    <definedName name="Excel_BuiltIn_Print_Area_11_1_1" localSheetId="8">#REF!</definedName>
    <definedName name="Excel_BuiltIn_Print_Area_11_1_1" localSheetId="6">#REF!</definedName>
    <definedName name="Excel_BuiltIn_Print_Area_11_1_1" localSheetId="5">#REF!</definedName>
    <definedName name="Excel_BuiltIn_Print_Area_11_1_1" localSheetId="19">#REF!</definedName>
    <definedName name="Excel_BuiltIn_Print_Area_11_1_1">#REF!</definedName>
    <definedName name="Excel_BuiltIn_Print_Area_11_1_1_1">"$#REF!.$A$1:$K$71"</definedName>
    <definedName name="Excel_BuiltIn_Print_Area_11_1_1_1_1">"$#REF!.$#REF!$#REF!:$#REF!$#REF!"</definedName>
    <definedName name="Excel_BuiltIn_Print_Area_12" localSheetId="20">#REF!</definedName>
    <definedName name="Excel_BuiltIn_Print_Area_12" localSheetId="8">#REF!</definedName>
    <definedName name="Excel_BuiltIn_Print_Area_12" localSheetId="22">#REF!</definedName>
    <definedName name="Excel_BuiltIn_Print_Area_12" localSheetId="6">#REF!</definedName>
    <definedName name="Excel_BuiltIn_Print_Area_12" localSheetId="5">#REF!</definedName>
    <definedName name="Excel_BuiltIn_Print_Area_12" localSheetId="19">#REF!</definedName>
    <definedName name="Excel_BuiltIn_Print_Area_12">#REF!</definedName>
    <definedName name="Excel_BuiltIn_Print_Area_12_1" localSheetId="20">#REF!</definedName>
    <definedName name="Excel_BuiltIn_Print_Area_12_1" localSheetId="8">#REF!</definedName>
    <definedName name="Excel_BuiltIn_Print_Area_12_1" localSheetId="6">#REF!</definedName>
    <definedName name="Excel_BuiltIn_Print_Area_12_1" localSheetId="5">#REF!</definedName>
    <definedName name="Excel_BuiltIn_Print_Area_12_1" localSheetId="19">#REF!</definedName>
    <definedName name="Excel_BuiltIn_Print_Area_12_1">#REF!</definedName>
    <definedName name="Excel_BuiltIn_Print_Area_12_1_1">"$#REF!.$A$1:$K$41"</definedName>
    <definedName name="Excel_BuiltIn_Print_Area_13" localSheetId="20">#REF!</definedName>
    <definedName name="Excel_BuiltIn_Print_Area_13" localSheetId="8">#REF!</definedName>
    <definedName name="Excel_BuiltIn_Print_Area_13" localSheetId="22">#REF!</definedName>
    <definedName name="Excel_BuiltIn_Print_Area_13" localSheetId="6">#REF!</definedName>
    <definedName name="Excel_BuiltIn_Print_Area_13" localSheetId="5">#REF!</definedName>
    <definedName name="Excel_BuiltIn_Print_Area_13" localSheetId="19">#REF!</definedName>
    <definedName name="Excel_BuiltIn_Print_Area_13">#REF!</definedName>
    <definedName name="Excel_BuiltIn_Print_Area_13_1" localSheetId="20">#REF!</definedName>
    <definedName name="Excel_BuiltIn_Print_Area_13_1" localSheetId="8">#REF!</definedName>
    <definedName name="Excel_BuiltIn_Print_Area_13_1" localSheetId="6">#REF!</definedName>
    <definedName name="Excel_BuiltIn_Print_Area_13_1" localSheetId="5">#REF!</definedName>
    <definedName name="Excel_BuiltIn_Print_Area_13_1" localSheetId="19">#REF!</definedName>
    <definedName name="Excel_BuiltIn_Print_Area_13_1">#REF!</definedName>
    <definedName name="Excel_BuiltIn_Print_Area_14" localSheetId="20">#REF!</definedName>
    <definedName name="Excel_BuiltIn_Print_Area_14" localSheetId="8">#REF!</definedName>
    <definedName name="Excel_BuiltIn_Print_Area_14" localSheetId="6">#REF!</definedName>
    <definedName name="Excel_BuiltIn_Print_Area_14" localSheetId="5">#REF!</definedName>
    <definedName name="Excel_BuiltIn_Print_Area_14" localSheetId="19">#REF!</definedName>
    <definedName name="Excel_BuiltIn_Print_Area_14">#REF!</definedName>
    <definedName name="Excel_BuiltIn_Print_Area_14_1">"$#REF!.$A$1:$V$41"</definedName>
    <definedName name="Excel_BuiltIn_Print_Area_15" localSheetId="20">#REF!</definedName>
    <definedName name="Excel_BuiltIn_Print_Area_15" localSheetId="8">#REF!</definedName>
    <definedName name="Excel_BuiltIn_Print_Area_15" localSheetId="22">#REF!</definedName>
    <definedName name="Excel_BuiltIn_Print_Area_15" localSheetId="6">#REF!</definedName>
    <definedName name="Excel_BuiltIn_Print_Area_15" localSheetId="5">#REF!</definedName>
    <definedName name="Excel_BuiltIn_Print_Area_15" localSheetId="19">#REF!</definedName>
    <definedName name="Excel_BuiltIn_Print_Area_15">#REF!</definedName>
    <definedName name="Excel_BuiltIn_Print_Area_16" localSheetId="20">#REF!</definedName>
    <definedName name="Excel_BuiltIn_Print_Area_16" localSheetId="8">#REF!</definedName>
    <definedName name="Excel_BuiltIn_Print_Area_16" localSheetId="6">#REF!</definedName>
    <definedName name="Excel_BuiltIn_Print_Area_16" localSheetId="5">#REF!</definedName>
    <definedName name="Excel_BuiltIn_Print_Area_16" localSheetId="19">#REF!</definedName>
    <definedName name="Excel_BuiltIn_Print_Area_16">#REF!</definedName>
    <definedName name="Excel_BuiltIn_Print_Area_17" localSheetId="20">#REF!</definedName>
    <definedName name="Excel_BuiltIn_Print_Area_17" localSheetId="8">#REF!</definedName>
    <definedName name="Excel_BuiltIn_Print_Area_17" localSheetId="6">#REF!</definedName>
    <definedName name="Excel_BuiltIn_Print_Area_17" localSheetId="5">#REF!</definedName>
    <definedName name="Excel_BuiltIn_Print_Area_17" localSheetId="19">#REF!</definedName>
    <definedName name="Excel_BuiltIn_Print_Area_17">#REF!</definedName>
    <definedName name="Excel_BuiltIn_Print_Area_18" localSheetId="20">#REF!</definedName>
    <definedName name="Excel_BuiltIn_Print_Area_18" localSheetId="8">#REF!</definedName>
    <definedName name="Excel_BuiltIn_Print_Area_18" localSheetId="6">#REF!</definedName>
    <definedName name="Excel_BuiltIn_Print_Area_18" localSheetId="5">#REF!</definedName>
    <definedName name="Excel_BuiltIn_Print_Area_18" localSheetId="19">#REF!</definedName>
    <definedName name="Excel_BuiltIn_Print_Area_18">#REF!</definedName>
    <definedName name="Excel_BuiltIn_Print_Area_19" localSheetId="20">#REF!</definedName>
    <definedName name="Excel_BuiltIn_Print_Area_19" localSheetId="8">#REF!</definedName>
    <definedName name="Excel_BuiltIn_Print_Area_19" localSheetId="6">#REF!</definedName>
    <definedName name="Excel_BuiltIn_Print_Area_19" localSheetId="5">#REF!</definedName>
    <definedName name="Excel_BuiltIn_Print_Area_19" localSheetId="19">#REF!</definedName>
    <definedName name="Excel_BuiltIn_Print_Area_19">#REF!</definedName>
    <definedName name="Excel_BuiltIn_Print_Area_2" localSheetId="20">#REF!</definedName>
    <definedName name="Excel_BuiltIn_Print_Area_2" localSheetId="8">#REF!</definedName>
    <definedName name="Excel_BuiltIn_Print_Area_2" localSheetId="6">#REF!</definedName>
    <definedName name="Excel_BuiltIn_Print_Area_2" localSheetId="5">#REF!</definedName>
    <definedName name="Excel_BuiltIn_Print_Area_2" localSheetId="19">#REF!</definedName>
    <definedName name="Excel_BuiltIn_Print_Area_2">#REF!</definedName>
    <definedName name="Excel_BuiltIn_Print_Area_2_1" localSheetId="20">#REF!</definedName>
    <definedName name="Excel_BuiltIn_Print_Area_2_1" localSheetId="8">#REF!</definedName>
    <definedName name="Excel_BuiltIn_Print_Area_2_1" localSheetId="6">#REF!</definedName>
    <definedName name="Excel_BuiltIn_Print_Area_2_1" localSheetId="5">#REF!</definedName>
    <definedName name="Excel_BuiltIn_Print_Area_2_1" localSheetId="19">#REF!</definedName>
    <definedName name="Excel_BuiltIn_Print_Area_2_1">#REF!</definedName>
    <definedName name="Excel_BuiltIn_Print_Area_2_1_1" localSheetId="20">#REF!</definedName>
    <definedName name="Excel_BuiltIn_Print_Area_2_1_1" localSheetId="8">#REF!</definedName>
    <definedName name="Excel_BuiltIn_Print_Area_2_1_1" localSheetId="6">#REF!</definedName>
    <definedName name="Excel_BuiltIn_Print_Area_2_1_1" localSheetId="5">#REF!</definedName>
    <definedName name="Excel_BuiltIn_Print_Area_2_1_1" localSheetId="19">#REF!</definedName>
    <definedName name="Excel_BuiltIn_Print_Area_2_1_1">#REF!</definedName>
    <definedName name="Excel_BuiltIn_Print_Area_2_1_1_1">"$#REF!.$A$1:$K$41"</definedName>
    <definedName name="Excel_BuiltIn_Print_Area_2_1_1_1_1">"$#REF!.$A$1:$K$41"</definedName>
    <definedName name="Excel_BuiltIn_Print_Area_20" localSheetId="20">#REF!</definedName>
    <definedName name="Excel_BuiltIn_Print_Area_20" localSheetId="8">#REF!</definedName>
    <definedName name="Excel_BuiltIn_Print_Area_20" localSheetId="22">#REF!</definedName>
    <definedName name="Excel_BuiltIn_Print_Area_20" localSheetId="6">#REF!</definedName>
    <definedName name="Excel_BuiltIn_Print_Area_20" localSheetId="5">#REF!</definedName>
    <definedName name="Excel_BuiltIn_Print_Area_20" localSheetId="19">#REF!</definedName>
    <definedName name="Excel_BuiltIn_Print_Area_20">#REF!</definedName>
    <definedName name="Excel_BuiltIn_Print_Area_21" localSheetId="20">#REF!</definedName>
    <definedName name="Excel_BuiltIn_Print_Area_21" localSheetId="8">#REF!</definedName>
    <definedName name="Excel_BuiltIn_Print_Area_21" localSheetId="6">#REF!</definedName>
    <definedName name="Excel_BuiltIn_Print_Area_21" localSheetId="5">#REF!</definedName>
    <definedName name="Excel_BuiltIn_Print_Area_21" localSheetId="19">#REF!</definedName>
    <definedName name="Excel_BuiltIn_Print_Area_21">#REF!</definedName>
    <definedName name="Excel_BuiltIn_Print_Area_22" localSheetId="20">#REF!</definedName>
    <definedName name="Excel_BuiltIn_Print_Area_22" localSheetId="8">#REF!</definedName>
    <definedName name="Excel_BuiltIn_Print_Area_22" localSheetId="6">#REF!</definedName>
    <definedName name="Excel_BuiltIn_Print_Area_22" localSheetId="5">#REF!</definedName>
    <definedName name="Excel_BuiltIn_Print_Area_22" localSheetId="19">#REF!</definedName>
    <definedName name="Excel_BuiltIn_Print_Area_22">#REF!</definedName>
    <definedName name="Excel_BuiltIn_Print_Area_23" localSheetId="20">#REF!</definedName>
    <definedName name="Excel_BuiltIn_Print_Area_23" localSheetId="8">#REF!</definedName>
    <definedName name="Excel_BuiltIn_Print_Area_23" localSheetId="6">#REF!</definedName>
    <definedName name="Excel_BuiltIn_Print_Area_23" localSheetId="5">#REF!</definedName>
    <definedName name="Excel_BuiltIn_Print_Area_23" localSheetId="19">#REF!</definedName>
    <definedName name="Excel_BuiltIn_Print_Area_23">#REF!</definedName>
    <definedName name="Excel_BuiltIn_Print_Area_24" localSheetId="20">#REF!</definedName>
    <definedName name="Excel_BuiltIn_Print_Area_24" localSheetId="8">#REF!</definedName>
    <definedName name="Excel_BuiltIn_Print_Area_24" localSheetId="6">#REF!</definedName>
    <definedName name="Excel_BuiltIn_Print_Area_24" localSheetId="5">#REF!</definedName>
    <definedName name="Excel_BuiltIn_Print_Area_24" localSheetId="19">#REF!</definedName>
    <definedName name="Excel_BuiltIn_Print_Area_24">#REF!</definedName>
    <definedName name="Excel_BuiltIn_Print_Area_25" localSheetId="20">#REF!</definedName>
    <definedName name="Excel_BuiltIn_Print_Area_25" localSheetId="8">#REF!</definedName>
    <definedName name="Excel_BuiltIn_Print_Area_25" localSheetId="6">#REF!</definedName>
    <definedName name="Excel_BuiltIn_Print_Area_25" localSheetId="5">#REF!</definedName>
    <definedName name="Excel_BuiltIn_Print_Area_25" localSheetId="19">#REF!</definedName>
    <definedName name="Excel_BuiltIn_Print_Area_25">#REF!</definedName>
    <definedName name="Excel_BuiltIn_Print_Area_26" localSheetId="20">#REF!</definedName>
    <definedName name="Excel_BuiltIn_Print_Area_26" localSheetId="8">#REF!</definedName>
    <definedName name="Excel_BuiltIn_Print_Area_26" localSheetId="6">#REF!</definedName>
    <definedName name="Excel_BuiltIn_Print_Area_26" localSheetId="5">#REF!</definedName>
    <definedName name="Excel_BuiltIn_Print_Area_26" localSheetId="19">#REF!</definedName>
    <definedName name="Excel_BuiltIn_Print_Area_26">#REF!</definedName>
    <definedName name="Excel_BuiltIn_Print_Area_27" localSheetId="20">#REF!</definedName>
    <definedName name="Excel_BuiltIn_Print_Area_27" localSheetId="8">#REF!</definedName>
    <definedName name="Excel_BuiltIn_Print_Area_27" localSheetId="6">#REF!</definedName>
    <definedName name="Excel_BuiltIn_Print_Area_27" localSheetId="5">#REF!</definedName>
    <definedName name="Excel_BuiltIn_Print_Area_27" localSheetId="19">#REF!</definedName>
    <definedName name="Excel_BuiltIn_Print_Area_27">#REF!</definedName>
    <definedName name="Excel_BuiltIn_Print_Area_28" localSheetId="20">#REF!</definedName>
    <definedName name="Excel_BuiltIn_Print_Area_28" localSheetId="8">#REF!</definedName>
    <definedName name="Excel_BuiltIn_Print_Area_28" localSheetId="6">#REF!</definedName>
    <definedName name="Excel_BuiltIn_Print_Area_28" localSheetId="5">#REF!</definedName>
    <definedName name="Excel_BuiltIn_Print_Area_28" localSheetId="19">#REF!</definedName>
    <definedName name="Excel_BuiltIn_Print_Area_28">#REF!</definedName>
    <definedName name="Excel_BuiltIn_Print_Area_29" localSheetId="20">#REF!</definedName>
    <definedName name="Excel_BuiltIn_Print_Area_29" localSheetId="8">#REF!</definedName>
    <definedName name="Excel_BuiltIn_Print_Area_29" localSheetId="6">#REF!</definedName>
    <definedName name="Excel_BuiltIn_Print_Area_29" localSheetId="5">#REF!</definedName>
    <definedName name="Excel_BuiltIn_Print_Area_29" localSheetId="19">#REF!</definedName>
    <definedName name="Excel_BuiltIn_Print_Area_29">#REF!</definedName>
    <definedName name="Excel_BuiltIn_Print_Area_3" localSheetId="20">#REF!</definedName>
    <definedName name="Excel_BuiltIn_Print_Area_3" localSheetId="8">#REF!</definedName>
    <definedName name="Excel_BuiltIn_Print_Area_3" localSheetId="6">#REF!</definedName>
    <definedName name="Excel_BuiltIn_Print_Area_3" localSheetId="5">#REF!</definedName>
    <definedName name="Excel_BuiltIn_Print_Area_3" localSheetId="19">#REF!</definedName>
    <definedName name="Excel_BuiltIn_Print_Area_3">#REF!</definedName>
    <definedName name="Excel_BuiltIn_Print_Area_3_1" localSheetId="20">#REF!</definedName>
    <definedName name="Excel_BuiltIn_Print_Area_3_1" localSheetId="8">#REF!</definedName>
    <definedName name="Excel_BuiltIn_Print_Area_3_1" localSheetId="6">#REF!</definedName>
    <definedName name="Excel_BuiltIn_Print_Area_3_1" localSheetId="5">#REF!</definedName>
    <definedName name="Excel_BuiltIn_Print_Area_3_1" localSheetId="19">#REF!</definedName>
    <definedName name="Excel_BuiltIn_Print_Area_3_1">#REF!</definedName>
    <definedName name="Excel_BuiltIn_Print_Area_3_1_1" localSheetId="20">#REF!</definedName>
    <definedName name="Excel_BuiltIn_Print_Area_3_1_1" localSheetId="8">#REF!</definedName>
    <definedName name="Excel_BuiltIn_Print_Area_3_1_1" localSheetId="6">#REF!</definedName>
    <definedName name="Excel_BuiltIn_Print_Area_3_1_1" localSheetId="5">#REF!</definedName>
    <definedName name="Excel_BuiltIn_Print_Area_3_1_1" localSheetId="19">#REF!</definedName>
    <definedName name="Excel_BuiltIn_Print_Area_3_1_1">#REF!</definedName>
    <definedName name="Excel_BuiltIn_Print_Area_3_1_1_1">"$#REF!.$A$1:$K$71"</definedName>
    <definedName name="Excel_BuiltIn_Print_Area_3_1_1_1_1">"$#REF!.$#REF!$#REF!:$#REF!$#REF!"</definedName>
    <definedName name="Excel_BuiltIn_Print_Area_3_1_1_1_1_1">"$#REF!.$#REF!$#REF!:$#REF!$#REF!"</definedName>
    <definedName name="Excel_BuiltIn_Print_Area_3_1_1_1_1_1_1">"$#REF!.$A$1:$K$41"</definedName>
    <definedName name="Excel_BuiltIn_Print_Area_3_1_1_1_1_1_1_1">"$#REF!.$A$1:$K$41"</definedName>
    <definedName name="Excel_BuiltIn_Print_Area_30" localSheetId="20">#REF!</definedName>
    <definedName name="Excel_BuiltIn_Print_Area_30" localSheetId="8">#REF!</definedName>
    <definedName name="Excel_BuiltIn_Print_Area_30" localSheetId="22">#REF!</definedName>
    <definedName name="Excel_BuiltIn_Print_Area_30" localSheetId="6">#REF!</definedName>
    <definedName name="Excel_BuiltIn_Print_Area_30" localSheetId="5">#REF!</definedName>
    <definedName name="Excel_BuiltIn_Print_Area_30" localSheetId="19">#REF!</definedName>
    <definedName name="Excel_BuiltIn_Print_Area_30">#REF!</definedName>
    <definedName name="Excel_BuiltIn_Print_Area_31" localSheetId="20">#REF!</definedName>
    <definedName name="Excel_BuiltIn_Print_Area_31" localSheetId="8">#REF!</definedName>
    <definedName name="Excel_BuiltIn_Print_Area_31" localSheetId="6">#REF!</definedName>
    <definedName name="Excel_BuiltIn_Print_Area_31" localSheetId="5">#REF!</definedName>
    <definedName name="Excel_BuiltIn_Print_Area_31" localSheetId="19">#REF!</definedName>
    <definedName name="Excel_BuiltIn_Print_Area_31">#REF!</definedName>
    <definedName name="Excel_BuiltIn_Print_Area_32" localSheetId="20">#REF!</definedName>
    <definedName name="Excel_BuiltIn_Print_Area_32" localSheetId="8">#REF!</definedName>
    <definedName name="Excel_BuiltIn_Print_Area_32" localSheetId="6">#REF!</definedName>
    <definedName name="Excel_BuiltIn_Print_Area_32" localSheetId="5">#REF!</definedName>
    <definedName name="Excel_BuiltIn_Print_Area_32" localSheetId="19">#REF!</definedName>
    <definedName name="Excel_BuiltIn_Print_Area_32">#REF!</definedName>
    <definedName name="Excel_BuiltIn_Print_Area_33" localSheetId="20">#REF!</definedName>
    <definedName name="Excel_BuiltIn_Print_Area_33" localSheetId="8">#REF!</definedName>
    <definedName name="Excel_BuiltIn_Print_Area_33" localSheetId="6">#REF!</definedName>
    <definedName name="Excel_BuiltIn_Print_Area_33" localSheetId="5">#REF!</definedName>
    <definedName name="Excel_BuiltIn_Print_Area_33" localSheetId="19">#REF!</definedName>
    <definedName name="Excel_BuiltIn_Print_Area_33">#REF!</definedName>
    <definedName name="Excel_BuiltIn_Print_Area_34" localSheetId="20">#REF!</definedName>
    <definedName name="Excel_BuiltIn_Print_Area_34" localSheetId="8">#REF!</definedName>
    <definedName name="Excel_BuiltIn_Print_Area_34" localSheetId="6">#REF!</definedName>
    <definedName name="Excel_BuiltIn_Print_Area_34" localSheetId="5">#REF!</definedName>
    <definedName name="Excel_BuiltIn_Print_Area_34" localSheetId="19">#REF!</definedName>
    <definedName name="Excel_BuiltIn_Print_Area_34">#REF!</definedName>
    <definedName name="Excel_BuiltIn_Print_Area_35" localSheetId="20">#REF!</definedName>
    <definedName name="Excel_BuiltIn_Print_Area_35" localSheetId="8">#REF!</definedName>
    <definedName name="Excel_BuiltIn_Print_Area_35" localSheetId="6">#REF!</definedName>
    <definedName name="Excel_BuiltIn_Print_Area_35" localSheetId="5">#REF!</definedName>
    <definedName name="Excel_BuiltIn_Print_Area_35" localSheetId="19">#REF!</definedName>
    <definedName name="Excel_BuiltIn_Print_Area_35">#REF!</definedName>
    <definedName name="Excel_BuiltIn_Print_Area_36" localSheetId="20">#REF!</definedName>
    <definedName name="Excel_BuiltIn_Print_Area_36" localSheetId="8">#REF!</definedName>
    <definedName name="Excel_BuiltIn_Print_Area_36" localSheetId="6">#REF!</definedName>
    <definedName name="Excel_BuiltIn_Print_Area_36" localSheetId="5">#REF!</definedName>
    <definedName name="Excel_BuiltIn_Print_Area_36" localSheetId="19">#REF!</definedName>
    <definedName name="Excel_BuiltIn_Print_Area_36">#REF!</definedName>
    <definedName name="Excel_BuiltIn_Print_Area_37" localSheetId="20">#REF!</definedName>
    <definedName name="Excel_BuiltIn_Print_Area_37" localSheetId="8">#REF!</definedName>
    <definedName name="Excel_BuiltIn_Print_Area_37" localSheetId="6">#REF!</definedName>
    <definedName name="Excel_BuiltIn_Print_Area_37" localSheetId="5">#REF!</definedName>
    <definedName name="Excel_BuiltIn_Print_Area_37" localSheetId="19">#REF!</definedName>
    <definedName name="Excel_BuiltIn_Print_Area_37">#REF!</definedName>
    <definedName name="Excel_BuiltIn_Print_Area_38" localSheetId="20">#REF!</definedName>
    <definedName name="Excel_BuiltIn_Print_Area_38" localSheetId="8">#REF!</definedName>
    <definedName name="Excel_BuiltIn_Print_Area_38" localSheetId="6">#REF!</definedName>
    <definedName name="Excel_BuiltIn_Print_Area_38" localSheetId="5">#REF!</definedName>
    <definedName name="Excel_BuiltIn_Print_Area_38" localSheetId="19">#REF!</definedName>
    <definedName name="Excel_BuiltIn_Print_Area_38">#REF!</definedName>
    <definedName name="Excel_BuiltIn_Print_Area_39" localSheetId="20">#REF!</definedName>
    <definedName name="Excel_BuiltIn_Print_Area_39" localSheetId="8">#REF!</definedName>
    <definedName name="Excel_BuiltIn_Print_Area_39" localSheetId="6">#REF!</definedName>
    <definedName name="Excel_BuiltIn_Print_Area_39" localSheetId="5">#REF!</definedName>
    <definedName name="Excel_BuiltIn_Print_Area_39" localSheetId="19">#REF!</definedName>
    <definedName name="Excel_BuiltIn_Print_Area_39">#REF!</definedName>
    <definedName name="Excel_BuiltIn_Print_Area_4" localSheetId="20">#REF!</definedName>
    <definedName name="Excel_BuiltIn_Print_Area_4" localSheetId="8">#REF!</definedName>
    <definedName name="Excel_BuiltIn_Print_Area_4" localSheetId="6">#REF!</definedName>
    <definedName name="Excel_BuiltIn_Print_Area_4" localSheetId="5">#REF!</definedName>
    <definedName name="Excel_BuiltIn_Print_Area_4" localSheetId="19">#REF!</definedName>
    <definedName name="Excel_BuiltIn_Print_Area_4">#REF!</definedName>
    <definedName name="Excel_BuiltIn_Print_Area_4_1" localSheetId="20">#REF!</definedName>
    <definedName name="Excel_BuiltIn_Print_Area_4_1" localSheetId="8">#REF!</definedName>
    <definedName name="Excel_BuiltIn_Print_Area_4_1" localSheetId="6">#REF!</definedName>
    <definedName name="Excel_BuiltIn_Print_Area_4_1" localSheetId="5">#REF!</definedName>
    <definedName name="Excel_BuiltIn_Print_Area_4_1" localSheetId="19">#REF!</definedName>
    <definedName name="Excel_BuiltIn_Print_Area_4_1">#REF!</definedName>
    <definedName name="Excel_BuiltIn_Print_Area_4_1_1" localSheetId="20">#REF!</definedName>
    <definedName name="Excel_BuiltIn_Print_Area_4_1_1" localSheetId="8">#REF!</definedName>
    <definedName name="Excel_BuiltIn_Print_Area_4_1_1" localSheetId="6">#REF!</definedName>
    <definedName name="Excel_BuiltIn_Print_Area_4_1_1" localSheetId="5">#REF!</definedName>
    <definedName name="Excel_BuiltIn_Print_Area_4_1_1" localSheetId="19">#REF!</definedName>
    <definedName name="Excel_BuiltIn_Print_Area_4_1_1">#REF!</definedName>
    <definedName name="Excel_BuiltIn_Print_Area_4_1_1_1">"$#REF!.$A$1:$K$71"</definedName>
    <definedName name="Excel_BuiltIn_Print_Area_4_1_1_1_1">"$#REF!.$#REF!$#REF!:$#REF!$#REF!"</definedName>
    <definedName name="Excel_BuiltIn_Print_Area_4_1_1_1_1_1">"$#REF!.$#REF!$#REF!:$#REF!$#REF!"</definedName>
    <definedName name="Excel_BuiltIn_Print_Area_4_1_1_1_1_1_1">"$#REF!.$A$1:$K$41"</definedName>
    <definedName name="Excel_BuiltIn_Print_Area_40" localSheetId="20">#REF!</definedName>
    <definedName name="Excel_BuiltIn_Print_Area_40" localSheetId="8">#REF!</definedName>
    <definedName name="Excel_BuiltIn_Print_Area_40" localSheetId="22">#REF!</definedName>
    <definedName name="Excel_BuiltIn_Print_Area_40" localSheetId="6">#REF!</definedName>
    <definedName name="Excel_BuiltIn_Print_Area_40" localSheetId="5">#REF!</definedName>
    <definedName name="Excel_BuiltIn_Print_Area_40" localSheetId="19">#REF!</definedName>
    <definedName name="Excel_BuiltIn_Print_Area_40">#REF!</definedName>
    <definedName name="Excel_BuiltIn_Print_Area_41" localSheetId="20">#REF!</definedName>
    <definedName name="Excel_BuiltIn_Print_Area_41" localSheetId="8">#REF!</definedName>
    <definedName name="Excel_BuiltIn_Print_Area_41" localSheetId="6">#REF!</definedName>
    <definedName name="Excel_BuiltIn_Print_Area_41" localSheetId="5">#REF!</definedName>
    <definedName name="Excel_BuiltIn_Print_Area_41" localSheetId="19">#REF!</definedName>
    <definedName name="Excel_BuiltIn_Print_Area_41">#REF!</definedName>
    <definedName name="Excel_BuiltIn_Print_Area_42" localSheetId="20">#REF!</definedName>
    <definedName name="Excel_BuiltIn_Print_Area_42" localSheetId="8">#REF!</definedName>
    <definedName name="Excel_BuiltIn_Print_Area_42" localSheetId="6">#REF!</definedName>
    <definedName name="Excel_BuiltIn_Print_Area_42" localSheetId="5">#REF!</definedName>
    <definedName name="Excel_BuiltIn_Print_Area_42" localSheetId="19">#REF!</definedName>
    <definedName name="Excel_BuiltIn_Print_Area_42">#REF!</definedName>
    <definedName name="Excel_BuiltIn_Print_Area_5" localSheetId="20">#REF!</definedName>
    <definedName name="Excel_BuiltIn_Print_Area_5" localSheetId="8">#REF!</definedName>
    <definedName name="Excel_BuiltIn_Print_Area_5" localSheetId="6">#REF!</definedName>
    <definedName name="Excel_BuiltIn_Print_Area_5" localSheetId="5">#REF!</definedName>
    <definedName name="Excel_BuiltIn_Print_Area_5" localSheetId="19">#REF!</definedName>
    <definedName name="Excel_BuiltIn_Print_Area_5">#REF!</definedName>
    <definedName name="Excel_BuiltIn_Print_Area_5_1" localSheetId="20">#REF!</definedName>
    <definedName name="Excel_BuiltIn_Print_Area_5_1" localSheetId="8">#REF!</definedName>
    <definedName name="Excel_BuiltIn_Print_Area_5_1" localSheetId="6">#REF!</definedName>
    <definedName name="Excel_BuiltIn_Print_Area_5_1" localSheetId="5">#REF!</definedName>
    <definedName name="Excel_BuiltIn_Print_Area_5_1" localSheetId="19">#REF!</definedName>
    <definedName name="Excel_BuiltIn_Print_Area_5_1">#REF!</definedName>
    <definedName name="Excel_BuiltIn_Print_Area_5_1_1" localSheetId="20">#REF!</definedName>
    <definedName name="Excel_BuiltIn_Print_Area_5_1_1" localSheetId="8">#REF!</definedName>
    <definedName name="Excel_BuiltIn_Print_Area_5_1_1" localSheetId="6">#REF!</definedName>
    <definedName name="Excel_BuiltIn_Print_Area_5_1_1" localSheetId="5">#REF!</definedName>
    <definedName name="Excel_BuiltIn_Print_Area_5_1_1" localSheetId="19">#REF!</definedName>
    <definedName name="Excel_BuiltIn_Print_Area_5_1_1">#REF!</definedName>
    <definedName name="Excel_BuiltIn_Print_Area_5_1_1_1" localSheetId="20">#REF!</definedName>
    <definedName name="Excel_BuiltIn_Print_Area_5_1_1_1" localSheetId="8">#REF!</definedName>
    <definedName name="Excel_BuiltIn_Print_Area_5_1_1_1" localSheetId="6">#REF!</definedName>
    <definedName name="Excel_BuiltIn_Print_Area_5_1_1_1" localSheetId="5">#REF!</definedName>
    <definedName name="Excel_BuiltIn_Print_Area_5_1_1_1" localSheetId="19">#REF!</definedName>
    <definedName name="Excel_BuiltIn_Print_Area_5_1_1_1">#REF!</definedName>
    <definedName name="Excel_BuiltIn_Print_Area_5_1_1_1_1">"$#REF!.$A$1:$K$71"</definedName>
    <definedName name="Excel_BuiltIn_Print_Area_5_1_1_1_1_1">"$#REF!.$#REF!$#REF!:$#REF!$#REF!"</definedName>
    <definedName name="Excel_BuiltIn_Print_Area_5_1_1_1_1_1_1">"$#REF!.$#REF!$#REF!:$#REF!$#REF!"</definedName>
    <definedName name="Excel_BuiltIn_Print_Area_5_1_1_1_1_1_1_1">"$#REF!.$A$1:$K$41"</definedName>
    <definedName name="Excel_BuiltIn_Print_Area_5_1_1_1_1_1_1_1_1">"$#REF!.$A$1:$K$41"</definedName>
    <definedName name="Excel_BuiltIn_Print_Area_50" localSheetId="20">#REF!</definedName>
    <definedName name="Excel_BuiltIn_Print_Area_50" localSheetId="8">#REF!</definedName>
    <definedName name="Excel_BuiltIn_Print_Area_50" localSheetId="22">#REF!</definedName>
    <definedName name="Excel_BuiltIn_Print_Area_50" localSheetId="6">#REF!</definedName>
    <definedName name="Excel_BuiltIn_Print_Area_50" localSheetId="5">#REF!</definedName>
    <definedName name="Excel_BuiltIn_Print_Area_50" localSheetId="19">#REF!</definedName>
    <definedName name="Excel_BuiltIn_Print_Area_50">#REF!</definedName>
    <definedName name="Excel_BuiltIn_Print_Area_51" localSheetId="20">#REF!</definedName>
    <definedName name="Excel_BuiltIn_Print_Area_51" localSheetId="8">#REF!</definedName>
    <definedName name="Excel_BuiltIn_Print_Area_51" localSheetId="6">#REF!</definedName>
    <definedName name="Excel_BuiltIn_Print_Area_51" localSheetId="5">#REF!</definedName>
    <definedName name="Excel_BuiltIn_Print_Area_51" localSheetId="19">#REF!</definedName>
    <definedName name="Excel_BuiltIn_Print_Area_51">#REF!</definedName>
    <definedName name="Excel_BuiltIn_Print_Area_6" localSheetId="20">#REF!</definedName>
    <definedName name="Excel_BuiltIn_Print_Area_6" localSheetId="8">#REF!</definedName>
    <definedName name="Excel_BuiltIn_Print_Area_6" localSheetId="6">#REF!</definedName>
    <definedName name="Excel_BuiltIn_Print_Area_6" localSheetId="5">#REF!</definedName>
    <definedName name="Excel_BuiltIn_Print_Area_6" localSheetId="19">#REF!</definedName>
    <definedName name="Excel_BuiltIn_Print_Area_6">#REF!</definedName>
    <definedName name="Excel_BuiltIn_Print_Area_6_1" localSheetId="20">#REF!</definedName>
    <definedName name="Excel_BuiltIn_Print_Area_6_1" localSheetId="8">#REF!</definedName>
    <definedName name="Excel_BuiltIn_Print_Area_6_1" localSheetId="6">#REF!</definedName>
    <definedName name="Excel_BuiltIn_Print_Area_6_1" localSheetId="5">#REF!</definedName>
    <definedName name="Excel_BuiltIn_Print_Area_6_1" localSheetId="19">#REF!</definedName>
    <definedName name="Excel_BuiltIn_Print_Area_6_1">#REF!</definedName>
    <definedName name="Excel_BuiltIn_Print_Area_6_1_1" localSheetId="20">#REF!</definedName>
    <definedName name="Excel_BuiltIn_Print_Area_6_1_1" localSheetId="8">#REF!</definedName>
    <definedName name="Excel_BuiltIn_Print_Area_6_1_1" localSheetId="6">#REF!</definedName>
    <definedName name="Excel_BuiltIn_Print_Area_6_1_1" localSheetId="5">#REF!</definedName>
    <definedName name="Excel_BuiltIn_Print_Area_6_1_1" localSheetId="19">#REF!</definedName>
    <definedName name="Excel_BuiltIn_Print_Area_6_1_1">#REF!</definedName>
    <definedName name="Excel_BuiltIn_Print_Area_6_1_1_1" localSheetId="20">#REF!</definedName>
    <definedName name="Excel_BuiltIn_Print_Area_6_1_1_1" localSheetId="8">#REF!</definedName>
    <definedName name="Excel_BuiltIn_Print_Area_6_1_1_1" localSheetId="6">#REF!</definedName>
    <definedName name="Excel_BuiltIn_Print_Area_6_1_1_1" localSheetId="5">#REF!</definedName>
    <definedName name="Excel_BuiltIn_Print_Area_6_1_1_1" localSheetId="19">#REF!</definedName>
    <definedName name="Excel_BuiltIn_Print_Area_6_1_1_1">#REF!</definedName>
    <definedName name="Excel_BuiltIn_Print_Area_6_1_1_1_1">"$#REF!.$A$1:$K$71"</definedName>
    <definedName name="Excel_BuiltIn_Print_Area_6_1_1_1_1_1">"$#REF!.$#REF!$#REF!:$#REF!$#REF!"</definedName>
    <definedName name="Excel_BuiltIn_Print_Area_6_1_1_1_1_1_1">"$#REF!.$A$1:$K$41"</definedName>
    <definedName name="Excel_BuiltIn_Print_Area_6_1_1_1_1_1_1_1">"$#REF!.$A$1:$K$41"</definedName>
    <definedName name="Excel_BuiltIn_Print_Area_7" localSheetId="20">#REF!</definedName>
    <definedName name="Excel_BuiltIn_Print_Area_7" localSheetId="8">#REF!</definedName>
    <definedName name="Excel_BuiltIn_Print_Area_7" localSheetId="22">#REF!</definedName>
    <definedName name="Excel_BuiltIn_Print_Area_7" localSheetId="6">#REF!</definedName>
    <definedName name="Excel_BuiltIn_Print_Area_7" localSheetId="5">#REF!</definedName>
    <definedName name="Excel_BuiltIn_Print_Area_7" localSheetId="19">#REF!</definedName>
    <definedName name="Excel_BuiltIn_Print_Area_7">#REF!</definedName>
    <definedName name="Excel_BuiltIn_Print_Area_7_1" localSheetId="20">#REF!</definedName>
    <definedName name="Excel_BuiltIn_Print_Area_7_1" localSheetId="8">#REF!</definedName>
    <definedName name="Excel_BuiltIn_Print_Area_7_1" localSheetId="6">#REF!</definedName>
    <definedName name="Excel_BuiltIn_Print_Area_7_1" localSheetId="5">#REF!</definedName>
    <definedName name="Excel_BuiltIn_Print_Area_7_1" localSheetId="19">#REF!</definedName>
    <definedName name="Excel_BuiltIn_Print_Area_7_1">#REF!</definedName>
    <definedName name="Excel_BuiltIn_Print_Area_7_1_1" localSheetId="20">#REF!</definedName>
    <definedName name="Excel_BuiltIn_Print_Area_7_1_1" localSheetId="8">#REF!</definedName>
    <definedName name="Excel_BuiltIn_Print_Area_7_1_1" localSheetId="6">#REF!</definedName>
    <definedName name="Excel_BuiltIn_Print_Area_7_1_1" localSheetId="5">#REF!</definedName>
    <definedName name="Excel_BuiltIn_Print_Area_7_1_1" localSheetId="19">#REF!</definedName>
    <definedName name="Excel_BuiltIn_Print_Area_7_1_1">#REF!</definedName>
    <definedName name="Excel_BuiltIn_Print_Area_7_1_1_1">"$#REF!.$A$1:$K$71"</definedName>
    <definedName name="Excel_BuiltIn_Print_Area_7_1_1_1_1">"$#REF!.$#REF!$#REF!:$#REF!$#REF!"</definedName>
    <definedName name="Excel_BuiltIn_Print_Area_7_1_1_1_1_1">"$#REF!.$A$1:$K$41"</definedName>
    <definedName name="Excel_BuiltIn_Print_Area_7_1_1_1_1_1_1">"$#REF!.$A$1:$K$41"</definedName>
    <definedName name="Excel_BuiltIn_Print_Area_8" localSheetId="20">#REF!</definedName>
    <definedName name="Excel_BuiltIn_Print_Area_8" localSheetId="8">#REF!</definedName>
    <definedName name="Excel_BuiltIn_Print_Area_8" localSheetId="22">#REF!</definedName>
    <definedName name="Excel_BuiltIn_Print_Area_8" localSheetId="6">#REF!</definedName>
    <definedName name="Excel_BuiltIn_Print_Area_8" localSheetId="5">#REF!</definedName>
    <definedName name="Excel_BuiltIn_Print_Area_8" localSheetId="19">#REF!</definedName>
    <definedName name="Excel_BuiltIn_Print_Area_8">#REF!</definedName>
    <definedName name="Excel_BuiltIn_Print_Area_8_1" localSheetId="20">#REF!</definedName>
    <definedName name="Excel_BuiltIn_Print_Area_8_1" localSheetId="8">#REF!</definedName>
    <definedName name="Excel_BuiltIn_Print_Area_8_1" localSheetId="6">#REF!</definedName>
    <definedName name="Excel_BuiltIn_Print_Area_8_1" localSheetId="5">#REF!</definedName>
    <definedName name="Excel_BuiltIn_Print_Area_8_1" localSheetId="19">#REF!</definedName>
    <definedName name="Excel_BuiltIn_Print_Area_8_1">#REF!</definedName>
    <definedName name="Excel_BuiltIn_Print_Area_8_1_1" localSheetId="20">#REF!</definedName>
    <definedName name="Excel_BuiltIn_Print_Area_8_1_1" localSheetId="8">#REF!</definedName>
    <definedName name="Excel_BuiltIn_Print_Area_8_1_1" localSheetId="6">#REF!</definedName>
    <definedName name="Excel_BuiltIn_Print_Area_8_1_1" localSheetId="5">#REF!</definedName>
    <definedName name="Excel_BuiltIn_Print_Area_8_1_1" localSheetId="19">#REF!</definedName>
    <definedName name="Excel_BuiltIn_Print_Area_8_1_1">#REF!</definedName>
    <definedName name="Excel_BuiltIn_Print_Area_8_1_1_1">"$#REF!.$A$1:$K$71"</definedName>
    <definedName name="Excel_BuiltIn_Print_Area_8_1_1_1_1">"$#REF!.$#REF!$#REF!:$#REF!$#REF!"</definedName>
    <definedName name="Excel_BuiltIn_Print_Area_8_1_1_1_1_1">"$#REF!.$A$1:$K$41"</definedName>
    <definedName name="Excel_BuiltIn_Print_Area_9" localSheetId="20">#REF!</definedName>
    <definedName name="Excel_BuiltIn_Print_Area_9" localSheetId="8">#REF!</definedName>
    <definedName name="Excel_BuiltIn_Print_Area_9" localSheetId="22">#REF!</definedName>
    <definedName name="Excel_BuiltIn_Print_Area_9" localSheetId="6">#REF!</definedName>
    <definedName name="Excel_BuiltIn_Print_Area_9" localSheetId="5">#REF!</definedName>
    <definedName name="Excel_BuiltIn_Print_Area_9" localSheetId="19">#REF!</definedName>
    <definedName name="Excel_BuiltIn_Print_Area_9">#REF!</definedName>
    <definedName name="Excel_BuiltIn_Print_Area_9_1" localSheetId="20">#REF!</definedName>
    <definedName name="Excel_BuiltIn_Print_Area_9_1" localSheetId="8">#REF!</definedName>
    <definedName name="Excel_BuiltIn_Print_Area_9_1" localSheetId="6">#REF!</definedName>
    <definedName name="Excel_BuiltIn_Print_Area_9_1" localSheetId="5">#REF!</definedName>
    <definedName name="Excel_BuiltIn_Print_Area_9_1" localSheetId="19">#REF!</definedName>
    <definedName name="Excel_BuiltIn_Print_Area_9_1">#REF!</definedName>
    <definedName name="Excel_BuiltIn_Print_Area_9_1_1" localSheetId="20">#REF!</definedName>
    <definedName name="Excel_BuiltIn_Print_Area_9_1_1" localSheetId="8">#REF!</definedName>
    <definedName name="Excel_BuiltIn_Print_Area_9_1_1" localSheetId="6">#REF!</definedName>
    <definedName name="Excel_BuiltIn_Print_Area_9_1_1" localSheetId="5">#REF!</definedName>
    <definedName name="Excel_BuiltIn_Print_Area_9_1_1" localSheetId="19">#REF!</definedName>
    <definedName name="Excel_BuiltIn_Print_Area_9_1_1">#REF!</definedName>
    <definedName name="Excel_BuiltIn_Print_Area_9_1_1_1">"$#REF!.$A$1:$K$71"</definedName>
    <definedName name="Excel_BuiltIn_Print_Area_9_1_1_1_1">"$#REF!.$#REF!$#REF!:$#REF!$#REF!"</definedName>
    <definedName name="Excel_BuiltIn_Print_Area_9_1_1_1_1_1">"$#REF!.$A$1:$K$41"</definedName>
    <definedName name="Excel_BuiltIn_Print_Titles_1">"$#REF!.$A$1:$AMJ$7"</definedName>
    <definedName name="Excel_BuiltIn_Print_Titles_1_1">"$#REF!.$A$1:$AMJ$6"</definedName>
    <definedName name="Excel_BuiltIn_Print_Titles_10_1">"$#REF!.$A$1:$AMJ$7"</definedName>
    <definedName name="Excel_BuiltIn_Print_Titles_11">"$#REF!.$A$1:$AMJ$7"</definedName>
    <definedName name="Excel_BuiltIn_Print_Titles_12_1">"$#REF!.$A$1:$AMJ$7"</definedName>
    <definedName name="Excel_BuiltIn_Print_Titles_15" localSheetId="20">#REF!</definedName>
    <definedName name="Excel_BuiltIn_Print_Titles_15" localSheetId="8">#REF!</definedName>
    <definedName name="Excel_BuiltIn_Print_Titles_15" localSheetId="22">#REF!</definedName>
    <definedName name="Excel_BuiltIn_Print_Titles_15" localSheetId="6">#REF!</definedName>
    <definedName name="Excel_BuiltIn_Print_Titles_15" localSheetId="5">#REF!</definedName>
    <definedName name="Excel_BuiltIn_Print_Titles_15" localSheetId="19">#REF!</definedName>
    <definedName name="Excel_BuiltIn_Print_Titles_15">#REF!</definedName>
    <definedName name="Excel_BuiltIn_Print_Titles_16" localSheetId="20">#REF!</definedName>
    <definedName name="Excel_BuiltIn_Print_Titles_16" localSheetId="8">#REF!</definedName>
    <definedName name="Excel_BuiltIn_Print_Titles_16" localSheetId="6">#REF!</definedName>
    <definedName name="Excel_BuiltIn_Print_Titles_16" localSheetId="5">#REF!</definedName>
    <definedName name="Excel_BuiltIn_Print_Titles_16" localSheetId="19">#REF!</definedName>
    <definedName name="Excel_BuiltIn_Print_Titles_16">#REF!</definedName>
    <definedName name="Excel_BuiltIn_Print_Titles_2">"$#REF!.$A$1:$AMJ$6"</definedName>
    <definedName name="Excel_BuiltIn_Print_Titles_2_1" localSheetId="20">#REF!</definedName>
    <definedName name="Excel_BuiltIn_Print_Titles_2_1" localSheetId="8">#REF!</definedName>
    <definedName name="Excel_BuiltIn_Print_Titles_2_1" localSheetId="22">#REF!</definedName>
    <definedName name="Excel_BuiltIn_Print_Titles_2_1" localSheetId="6">#REF!</definedName>
    <definedName name="Excel_BuiltIn_Print_Titles_2_1" localSheetId="5">#REF!</definedName>
    <definedName name="Excel_BuiltIn_Print_Titles_2_1" localSheetId="19">#REF!</definedName>
    <definedName name="Excel_BuiltIn_Print_Titles_2_1">#REF!</definedName>
    <definedName name="Excel_BuiltIn_Print_Titles_22" localSheetId="20">#REF!</definedName>
    <definedName name="Excel_BuiltIn_Print_Titles_22" localSheetId="8">#REF!</definedName>
    <definedName name="Excel_BuiltIn_Print_Titles_22" localSheetId="6">#REF!</definedName>
    <definedName name="Excel_BuiltIn_Print_Titles_22" localSheetId="5">#REF!</definedName>
    <definedName name="Excel_BuiltIn_Print_Titles_22" localSheetId="19">#REF!</definedName>
    <definedName name="Excel_BuiltIn_Print_Titles_22">#REF!</definedName>
    <definedName name="Excel_BuiltIn_Print_Titles_3" localSheetId="20">#REF!</definedName>
    <definedName name="Excel_BuiltIn_Print_Titles_3" localSheetId="8">#REF!</definedName>
    <definedName name="Excel_BuiltIn_Print_Titles_3" localSheetId="6">#REF!</definedName>
    <definedName name="Excel_BuiltIn_Print_Titles_3" localSheetId="5">#REF!</definedName>
    <definedName name="Excel_BuiltIn_Print_Titles_3" localSheetId="19">#REF!</definedName>
    <definedName name="Excel_BuiltIn_Print_Titles_3">#REF!</definedName>
    <definedName name="Excel_BuiltIn_Print_Titles_3_1">"$#REF!.$A$1:$AMJ$6"</definedName>
    <definedName name="Excel_BuiltIn_Print_Titles_32" localSheetId="20">#REF!</definedName>
    <definedName name="Excel_BuiltIn_Print_Titles_32" localSheetId="8">#REF!</definedName>
    <definedName name="Excel_BuiltIn_Print_Titles_32" localSheetId="22">#REF!</definedName>
    <definedName name="Excel_BuiltIn_Print_Titles_32" localSheetId="6">#REF!</definedName>
    <definedName name="Excel_BuiltIn_Print_Titles_32" localSheetId="5">#REF!</definedName>
    <definedName name="Excel_BuiltIn_Print_Titles_32" localSheetId="19">#REF!</definedName>
    <definedName name="Excel_BuiltIn_Print_Titles_32">#REF!</definedName>
    <definedName name="Excel_BuiltIn_Print_Titles_38" localSheetId="20">#REF!</definedName>
    <definedName name="Excel_BuiltIn_Print_Titles_38" localSheetId="8">#REF!</definedName>
    <definedName name="Excel_BuiltIn_Print_Titles_38" localSheetId="6">#REF!</definedName>
    <definedName name="Excel_BuiltIn_Print_Titles_38" localSheetId="5">#REF!</definedName>
    <definedName name="Excel_BuiltIn_Print_Titles_38" localSheetId="19">#REF!</definedName>
    <definedName name="Excel_BuiltIn_Print_Titles_38">#REF!</definedName>
    <definedName name="Excel_BuiltIn_Print_Titles_4" localSheetId="20">#REF!</definedName>
    <definedName name="Excel_BuiltIn_Print_Titles_4" localSheetId="8">#REF!</definedName>
    <definedName name="Excel_BuiltIn_Print_Titles_4" localSheetId="6">#REF!</definedName>
    <definedName name="Excel_BuiltIn_Print_Titles_4" localSheetId="5">#REF!</definedName>
    <definedName name="Excel_BuiltIn_Print_Titles_4" localSheetId="19">#REF!</definedName>
    <definedName name="Excel_BuiltIn_Print_Titles_4">#REF!</definedName>
    <definedName name="Excel_BuiltIn_Print_Titles_4_1">"$#REF!.$A$4:$AMJ$6"</definedName>
    <definedName name="Excel_BuiltIn_Print_Titles_42" localSheetId="20">#REF!</definedName>
    <definedName name="Excel_BuiltIn_Print_Titles_42" localSheetId="8">#REF!</definedName>
    <definedName name="Excel_BuiltIn_Print_Titles_42" localSheetId="22">#REF!</definedName>
    <definedName name="Excel_BuiltIn_Print_Titles_42" localSheetId="6">#REF!</definedName>
    <definedName name="Excel_BuiltIn_Print_Titles_42" localSheetId="5">#REF!</definedName>
    <definedName name="Excel_BuiltIn_Print_Titles_42" localSheetId="19">#REF!</definedName>
    <definedName name="Excel_BuiltIn_Print_Titles_42">#REF!</definedName>
    <definedName name="Excel_BuiltIn_Print_Titles_5" localSheetId="20">#REF!</definedName>
    <definedName name="Excel_BuiltIn_Print_Titles_5" localSheetId="8">#REF!</definedName>
    <definedName name="Excel_BuiltIn_Print_Titles_5" localSheetId="6">#REF!</definedName>
    <definedName name="Excel_BuiltIn_Print_Titles_5" localSheetId="5">#REF!</definedName>
    <definedName name="Excel_BuiltIn_Print_Titles_5" localSheetId="19">#REF!</definedName>
    <definedName name="Excel_BuiltIn_Print_Titles_5">#REF!</definedName>
    <definedName name="Excel_BuiltIn_Print_Titles_5_1">"$#REF!.$A$1:$AMJ$6"</definedName>
    <definedName name="Excel_BuiltIn_Print_Titles_50" localSheetId="20">#REF!</definedName>
    <definedName name="Excel_BuiltIn_Print_Titles_50" localSheetId="8">#REF!</definedName>
    <definedName name="Excel_BuiltIn_Print_Titles_50" localSheetId="22">#REF!</definedName>
    <definedName name="Excel_BuiltIn_Print_Titles_50" localSheetId="6">#REF!</definedName>
    <definedName name="Excel_BuiltIn_Print_Titles_50" localSheetId="5">#REF!</definedName>
    <definedName name="Excel_BuiltIn_Print_Titles_50" localSheetId="19">#REF!</definedName>
    <definedName name="Excel_BuiltIn_Print_Titles_50">#REF!</definedName>
    <definedName name="Excel_BuiltIn_Print_Titles_6_1">"$#REF!.$A$1:$AMJ$6"</definedName>
    <definedName name="Excel_BuiltIn_Print_Titles_7_1">"$#REF!.$A$1:$AMJ$6"</definedName>
    <definedName name="Excel_BuiltIn_Print_Titles_8_1">"$#REF!.$A$1:$AMJ$6"</definedName>
    <definedName name="Excel_BuiltIn_Print_Titles_9_1">"$#REF!.$A$1:$AMJ$6"</definedName>
    <definedName name="FORM" localSheetId="20">#REF!</definedName>
    <definedName name="FORM" localSheetId="8">#REF!</definedName>
    <definedName name="FORM" localSheetId="22">#REF!</definedName>
    <definedName name="FORM" localSheetId="6">#REF!</definedName>
    <definedName name="FORM" localSheetId="5">#REF!</definedName>
    <definedName name="FORM" localSheetId="19">#REF!</definedName>
    <definedName name="FORM">#REF!</definedName>
    <definedName name="LINE">'[3]List Price &amp; SMV'!$T$9:$T$19</definedName>
    <definedName name="multi" localSheetId="20">#REF!</definedName>
    <definedName name="multi" localSheetId="8">#REF!</definedName>
    <definedName name="multi" localSheetId="22">#REF!</definedName>
    <definedName name="multi" localSheetId="6">#REF!</definedName>
    <definedName name="multi" localSheetId="5">#REF!</definedName>
    <definedName name="multi" localSheetId="19">#REF!</definedName>
    <definedName name="multi">#REF!</definedName>
    <definedName name="_xlnm.Print_Area" localSheetId="29">ALUS!$B$2:$H$65</definedName>
    <definedName name="_xlnm.Print_Area" localSheetId="0">'BSC CORP CINT'!$A$4:$E$40</definedName>
    <definedName name="_xlnm.Print_Area" localSheetId="6">PLANNING!$B$1:$O$73</definedName>
    <definedName name="_xlnm.Print_Area" localSheetId="5">'REALISASI S1 dan S2'!$B$1:$O$73</definedName>
    <definedName name="_xlnm.Print_Area" localSheetId="13">ROBOTISASI!$B$1:$U$38</definedName>
    <definedName name="_xlnm.Print_Titles" localSheetId="6">PLANNING!$2:$5</definedName>
    <definedName name="_xlnm.Print_Titles" localSheetId="5">'REALISASI S1 dan S2'!$2:$5</definedName>
    <definedName name="S7AC_20" localSheetId="20">#REF!</definedName>
    <definedName name="S7AC_20" localSheetId="8">#REF!</definedName>
    <definedName name="S7AC_20" localSheetId="22">#REF!</definedName>
    <definedName name="S7AC_20" localSheetId="6">#REF!</definedName>
    <definedName name="S7AC_20" localSheetId="5">#REF!</definedName>
    <definedName name="S7AC_20" localSheetId="19">#REF!</definedName>
    <definedName name="S7AC_20">#REF!</definedName>
    <definedName name="WI" localSheetId="20">#REF!</definedName>
    <definedName name="WI" localSheetId="8">#REF!</definedName>
    <definedName name="WI" localSheetId="6">#REF!</definedName>
    <definedName name="WI" localSheetId="5">#REF!</definedName>
    <definedName name="WI" localSheetId="19">#REF!</definedName>
    <definedName name="WI">#REF!</definedName>
    <definedName name="WII" localSheetId="20">#REF!</definedName>
    <definedName name="WII" localSheetId="8">#REF!</definedName>
    <definedName name="WII" localSheetId="6">#REF!</definedName>
    <definedName name="WII" localSheetId="5">#REF!</definedName>
    <definedName name="WII" localSheetId="19">#REF!</definedName>
    <definedName name="WII">#REF!</definedName>
    <definedName name="WIII" localSheetId="20">#REF!</definedName>
    <definedName name="WIII" localSheetId="8">#REF!</definedName>
    <definedName name="WIII" localSheetId="6">#REF!</definedName>
    <definedName name="WIII" localSheetId="5">#REF!</definedName>
    <definedName name="WIII" localSheetId="19">#REF!</definedName>
    <definedName name="WIII">#REF!</definedName>
    <definedName name="WIV" localSheetId="20">#REF!</definedName>
    <definedName name="WIV" localSheetId="8">#REF!</definedName>
    <definedName name="WIV" localSheetId="6">#REF!</definedName>
    <definedName name="WIV" localSheetId="5">#REF!</definedName>
    <definedName name="WIV" localSheetId="19">#REF!</definedName>
    <definedName name="WIV">#REF!</definedName>
    <definedName name="WV" localSheetId="20">#REF!</definedName>
    <definedName name="WV" localSheetId="8">#REF!</definedName>
    <definedName name="WV" localSheetId="6">#REF!</definedName>
    <definedName name="WV" localSheetId="5">#REF!</definedName>
    <definedName name="WV" localSheetId="19">#REF!</definedName>
    <definedName name="WV">#REF!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8" i="95" l="1"/>
  <c r="D67" i="95"/>
  <c r="C18" i="93"/>
  <c r="C17" i="93"/>
  <c r="C16" i="93"/>
  <c r="C15" i="93"/>
  <c r="C14" i="93"/>
  <c r="C13" i="93"/>
  <c r="C12" i="93"/>
  <c r="C11" i="93"/>
  <c r="C10" i="93"/>
  <c r="C9" i="93"/>
  <c r="C8" i="93"/>
  <c r="C7" i="93"/>
  <c r="C6" i="93"/>
  <c r="C5" i="93"/>
  <c r="T4" i="93"/>
  <c r="S4" i="93"/>
  <c r="R4" i="93"/>
  <c r="Q4" i="93"/>
  <c r="P4" i="93"/>
  <c r="O4" i="93"/>
  <c r="N4" i="93"/>
  <c r="M4" i="93"/>
  <c r="L4" i="93"/>
  <c r="K4" i="93"/>
  <c r="J4" i="93"/>
  <c r="I4" i="93"/>
  <c r="I25" i="92"/>
  <c r="I24" i="92"/>
  <c r="I23" i="92"/>
  <c r="I22" i="92"/>
  <c r="I21" i="92"/>
  <c r="I20" i="92"/>
  <c r="I19" i="92"/>
  <c r="I18" i="92"/>
  <c r="I17" i="92"/>
  <c r="I16" i="92"/>
  <c r="I15" i="92"/>
  <c r="I14" i="92"/>
  <c r="I13" i="92"/>
  <c r="I12" i="92"/>
  <c r="I11" i="92"/>
  <c r="I10" i="92"/>
  <c r="I9" i="92"/>
  <c r="I8" i="92"/>
  <c r="I7" i="92"/>
  <c r="I6" i="92"/>
  <c r="I5" i="92"/>
  <c r="I4" i="92"/>
  <c r="AZ34" i="91"/>
  <c r="AX34" i="91"/>
  <c r="AV34" i="91"/>
  <c r="AT34" i="91"/>
  <c r="AR34" i="91"/>
  <c r="AP34" i="91"/>
  <c r="AN34" i="91"/>
  <c r="AL34" i="91"/>
  <c r="AJ34" i="91"/>
  <c r="AH34" i="91"/>
  <c r="AF34" i="91"/>
  <c r="AD34" i="91"/>
  <c r="AB34" i="91"/>
  <c r="Z34" i="91"/>
  <c r="X34" i="91"/>
  <c r="V34" i="91"/>
  <c r="T34" i="91"/>
  <c r="R34" i="91"/>
  <c r="P34" i="91"/>
  <c r="N34" i="91"/>
  <c r="L34" i="91"/>
  <c r="J34" i="91"/>
  <c r="H34" i="91"/>
  <c r="BB34" i="91" s="1"/>
  <c r="BB32" i="91"/>
  <c r="AY32" i="91"/>
  <c r="AU32" i="91"/>
  <c r="AQ32" i="91"/>
  <c r="AM32" i="91"/>
  <c r="AI32" i="91"/>
  <c r="AE32" i="91"/>
  <c r="AA32" i="91"/>
  <c r="W32" i="91"/>
  <c r="S32" i="91"/>
  <c r="O32" i="91"/>
  <c r="K32" i="91"/>
  <c r="G32" i="91"/>
  <c r="BB31" i="91"/>
  <c r="AY31" i="91"/>
  <c r="AU31" i="91"/>
  <c r="AQ31" i="91"/>
  <c r="AM31" i="91"/>
  <c r="AI31" i="91"/>
  <c r="AE31" i="91"/>
  <c r="AA31" i="91"/>
  <c r="W31" i="91"/>
  <c r="S31" i="91"/>
  <c r="O31" i="91"/>
  <c r="K31" i="91"/>
  <c r="G31" i="91"/>
  <c r="BB30" i="91"/>
  <c r="AY30" i="91"/>
  <c r="AU30" i="91"/>
  <c r="AQ30" i="91"/>
  <c r="AM30" i="91"/>
  <c r="AI30" i="91"/>
  <c r="AE30" i="91"/>
  <c r="AA30" i="91"/>
  <c r="W30" i="91"/>
  <c r="S30" i="91"/>
  <c r="O30" i="91"/>
  <c r="K30" i="91"/>
  <c r="G30" i="91"/>
  <c r="BB29" i="91"/>
  <c r="AY29" i="91"/>
  <c r="AU29" i="91"/>
  <c r="AQ29" i="91"/>
  <c r="AM29" i="91"/>
  <c r="AI29" i="91"/>
  <c r="AE29" i="91"/>
  <c r="AA29" i="91"/>
  <c r="W29" i="91"/>
  <c r="S29" i="91"/>
  <c r="O29" i="91"/>
  <c r="K29" i="91"/>
  <c r="G29" i="91"/>
  <c r="BB27" i="91"/>
  <c r="AY27" i="91"/>
  <c r="AU27" i="91"/>
  <c r="AQ27" i="91"/>
  <c r="AM27" i="91"/>
  <c r="AI27" i="91"/>
  <c r="AE27" i="91"/>
  <c r="AA27" i="91"/>
  <c r="W27" i="91"/>
  <c r="S27" i="91"/>
  <c r="O27" i="91"/>
  <c r="K27" i="91"/>
  <c r="G27" i="91"/>
  <c r="BB26" i="91"/>
  <c r="AY26" i="91"/>
  <c r="AU26" i="91"/>
  <c r="AQ26" i="91"/>
  <c r="AM26" i="91"/>
  <c r="AI26" i="91"/>
  <c r="AE26" i="91"/>
  <c r="AA26" i="91"/>
  <c r="W26" i="91"/>
  <c r="S26" i="91"/>
  <c r="O26" i="91"/>
  <c r="K26" i="91"/>
  <c r="G26" i="91"/>
  <c r="BB25" i="91"/>
  <c r="AY25" i="91"/>
  <c r="AU25" i="91"/>
  <c r="AQ25" i="91"/>
  <c r="AM25" i="91"/>
  <c r="AI25" i="91"/>
  <c r="AE25" i="91"/>
  <c r="AA25" i="91"/>
  <c r="W25" i="91"/>
  <c r="S25" i="91"/>
  <c r="O25" i="91"/>
  <c r="K25" i="91"/>
  <c r="G25" i="91"/>
  <c r="BB24" i="91"/>
  <c r="AY24" i="91"/>
  <c r="AU24" i="91"/>
  <c r="AQ24" i="91"/>
  <c r="AM24" i="91"/>
  <c r="AI24" i="91"/>
  <c r="AE24" i="91"/>
  <c r="AA24" i="91"/>
  <c r="W24" i="91"/>
  <c r="S24" i="91"/>
  <c r="O24" i="91"/>
  <c r="K24" i="91"/>
  <c r="G24" i="91"/>
  <c r="BB23" i="91"/>
  <c r="AY23" i="91"/>
  <c r="AU23" i="91"/>
  <c r="AQ23" i="91"/>
  <c r="AM23" i="91"/>
  <c r="AI23" i="91"/>
  <c r="AE23" i="91"/>
  <c r="AA23" i="91"/>
  <c r="W23" i="91"/>
  <c r="S23" i="91"/>
  <c r="O23" i="91"/>
  <c r="K23" i="91"/>
  <c r="G23" i="91"/>
  <c r="BB22" i="91"/>
  <c r="AY22" i="91"/>
  <c r="AU22" i="91"/>
  <c r="AQ22" i="91"/>
  <c r="AM22" i="91"/>
  <c r="AI22" i="91"/>
  <c r="AE22" i="91"/>
  <c r="AA22" i="91"/>
  <c r="W22" i="91"/>
  <c r="S22" i="91"/>
  <c r="O22" i="91"/>
  <c r="K22" i="91"/>
  <c r="G22" i="91"/>
  <c r="BB21" i="91"/>
  <c r="AY21" i="91"/>
  <c r="AU21" i="91"/>
  <c r="AQ21" i="91"/>
  <c r="AM21" i="91"/>
  <c r="AI21" i="91"/>
  <c r="AE21" i="91"/>
  <c r="AA21" i="91"/>
  <c r="W21" i="91"/>
  <c r="S21" i="91"/>
  <c r="O21" i="91"/>
  <c r="K21" i="91"/>
  <c r="G21" i="91"/>
  <c r="BB20" i="91"/>
  <c r="AY20" i="91"/>
  <c r="AU20" i="91"/>
  <c r="AQ20" i="91"/>
  <c r="AM20" i="91"/>
  <c r="AI20" i="91"/>
  <c r="AE20" i="91"/>
  <c r="AA20" i="91"/>
  <c r="W20" i="91"/>
  <c r="S20" i="91"/>
  <c r="O20" i="91"/>
  <c r="K20" i="91"/>
  <c r="G20" i="91"/>
  <c r="BB19" i="91"/>
  <c r="AY19" i="91"/>
  <c r="AU19" i="91"/>
  <c r="AQ19" i="91"/>
  <c r="AM19" i="91"/>
  <c r="AI19" i="91"/>
  <c r="AE19" i="91"/>
  <c r="AA19" i="91"/>
  <c r="W19" i="91"/>
  <c r="S19" i="91"/>
  <c r="O19" i="91"/>
  <c r="K19" i="91"/>
  <c r="G19" i="91"/>
  <c r="BB18" i="91"/>
  <c r="AY18" i="91"/>
  <c r="AU18" i="91"/>
  <c r="AQ18" i="91"/>
  <c r="AM18" i="91"/>
  <c r="AI18" i="91"/>
  <c r="AE18" i="91"/>
  <c r="AA18" i="91"/>
  <c r="W18" i="91"/>
  <c r="S18" i="91"/>
  <c r="O18" i="91"/>
  <c r="K18" i="91"/>
  <c r="G18" i="91"/>
  <c r="BB17" i="91"/>
  <c r="AY17" i="91"/>
  <c r="AU17" i="91"/>
  <c r="AQ17" i="91"/>
  <c r="AM17" i="91"/>
  <c r="AI17" i="91"/>
  <c r="AE17" i="91"/>
  <c r="AA17" i="91"/>
  <c r="W17" i="91"/>
  <c r="S17" i="91"/>
  <c r="O17" i="91"/>
  <c r="K17" i="91"/>
  <c r="G17" i="91"/>
  <c r="BB16" i="91"/>
  <c r="AY16" i="91"/>
  <c r="AU16" i="91"/>
  <c r="AQ16" i="91"/>
  <c r="AM16" i="91"/>
  <c r="AI16" i="91"/>
  <c r="AE16" i="91"/>
  <c r="AA16" i="91"/>
  <c r="W16" i="91"/>
  <c r="S16" i="91"/>
  <c r="O16" i="91"/>
  <c r="K16" i="91"/>
  <c r="G16" i="91"/>
  <c r="BB15" i="91"/>
  <c r="AY15" i="91"/>
  <c r="AU15" i="91"/>
  <c r="AQ15" i="91"/>
  <c r="AM15" i="91"/>
  <c r="AI15" i="91"/>
  <c r="AE15" i="91"/>
  <c r="AA15" i="91"/>
  <c r="W15" i="91"/>
  <c r="S15" i="91"/>
  <c r="O15" i="91"/>
  <c r="K15" i="91"/>
  <c r="G15" i="91"/>
  <c r="BB14" i="91"/>
  <c r="AY14" i="91"/>
  <c r="AU14" i="91"/>
  <c r="AQ14" i="91"/>
  <c r="AM14" i="91"/>
  <c r="AI14" i="91"/>
  <c r="AE14" i="91"/>
  <c r="AA14" i="91"/>
  <c r="W14" i="91"/>
  <c r="S14" i="91"/>
  <c r="O14" i="91"/>
  <c r="K14" i="91"/>
  <c r="G14" i="91"/>
  <c r="BB13" i="91"/>
  <c r="AY13" i="91"/>
  <c r="AU13" i="91"/>
  <c r="AQ13" i="91"/>
  <c r="AM13" i="91"/>
  <c r="AI13" i="91"/>
  <c r="AE13" i="91"/>
  <c r="AA13" i="91"/>
  <c r="AA34" i="91" s="1"/>
  <c r="W13" i="91"/>
  <c r="S13" i="91"/>
  <c r="O13" i="91"/>
  <c r="K13" i="91"/>
  <c r="G13" i="91"/>
  <c r="BB12" i="91"/>
  <c r="AY12" i="91"/>
  <c r="AU12" i="91"/>
  <c r="AQ12" i="91"/>
  <c r="AM12" i="91"/>
  <c r="AI12" i="91"/>
  <c r="AE12" i="91"/>
  <c r="AA12" i="91"/>
  <c r="W12" i="91"/>
  <c r="S12" i="91"/>
  <c r="O12" i="91"/>
  <c r="K12" i="91"/>
  <c r="G12" i="91"/>
  <c r="BB11" i="91"/>
  <c r="AY11" i="91"/>
  <c r="AU11" i="91"/>
  <c r="AQ11" i="91"/>
  <c r="AM11" i="91"/>
  <c r="AI11" i="91"/>
  <c r="AH3" i="91" s="1"/>
  <c r="AE11" i="91"/>
  <c r="AA11" i="91"/>
  <c r="W11" i="91"/>
  <c r="S11" i="91"/>
  <c r="O11" i="91"/>
  <c r="K11" i="91"/>
  <c r="G11" i="91"/>
  <c r="BB10" i="91"/>
  <c r="AY10" i="91"/>
  <c r="AU10" i="91"/>
  <c r="AQ10" i="91"/>
  <c r="AM10" i="91"/>
  <c r="AI10" i="91"/>
  <c r="AE10" i="91"/>
  <c r="AA10" i="91"/>
  <c r="W10" i="91"/>
  <c r="S10" i="91"/>
  <c r="O10" i="91"/>
  <c r="K10" i="91"/>
  <c r="G10" i="91"/>
  <c r="BB9" i="91"/>
  <c r="AY9" i="91"/>
  <c r="AU9" i="91"/>
  <c r="AQ9" i="91"/>
  <c r="AP3" i="91" s="1"/>
  <c r="AM9" i="91"/>
  <c r="AI9" i="91"/>
  <c r="AE9" i="91"/>
  <c r="AA9" i="91"/>
  <c r="W9" i="91"/>
  <c r="S9" i="91"/>
  <c r="O9" i="91"/>
  <c r="K9" i="91"/>
  <c r="J3" i="91" s="1"/>
  <c r="G9" i="91"/>
  <c r="BB8" i="91"/>
  <c r="AY8" i="91"/>
  <c r="AU8" i="91"/>
  <c r="AQ8" i="91"/>
  <c r="AM8" i="91"/>
  <c r="AI8" i="91"/>
  <c r="AE8" i="91"/>
  <c r="AD3" i="91" s="1"/>
  <c r="AA8" i="91"/>
  <c r="W8" i="91"/>
  <c r="S8" i="91"/>
  <c r="O8" i="91"/>
  <c r="K8" i="91"/>
  <c r="G8" i="91"/>
  <c r="BB7" i="91"/>
  <c r="AY7" i="91"/>
  <c r="AU7" i="91"/>
  <c r="AQ7" i="91"/>
  <c r="AM7" i="91"/>
  <c r="AI7" i="91"/>
  <c r="AE7" i="91"/>
  <c r="AA7" i="91"/>
  <c r="W7" i="91"/>
  <c r="S7" i="91"/>
  <c r="O7" i="91"/>
  <c r="K7" i="91"/>
  <c r="G7" i="91"/>
  <c r="BB6" i="91"/>
  <c r="AY6" i="91"/>
  <c r="AY34" i="91" s="1"/>
  <c r="AU6" i="91"/>
  <c r="AT3" i="91" s="1"/>
  <c r="AQ6" i="91"/>
  <c r="AQ34" i="91" s="1"/>
  <c r="AM6" i="91"/>
  <c r="AL3" i="91" s="1"/>
  <c r="AI6" i="91"/>
  <c r="AI34" i="91" s="1"/>
  <c r="AE6" i="91"/>
  <c r="AE34" i="91" s="1"/>
  <c r="AA6" i="91"/>
  <c r="Z3" i="91" s="1"/>
  <c r="W6" i="91"/>
  <c r="W34" i="91" s="1"/>
  <c r="S6" i="91"/>
  <c r="S34" i="91" s="1"/>
  <c r="O6" i="91"/>
  <c r="N3" i="91" s="1"/>
  <c r="K6" i="91"/>
  <c r="K34" i="91" s="1"/>
  <c r="G6" i="91"/>
  <c r="F3" i="91" s="1"/>
  <c r="V3" i="91"/>
  <c r="G15" i="90"/>
  <c r="H15" i="90" s="1"/>
  <c r="G14" i="90"/>
  <c r="H14" i="90" s="1"/>
  <c r="G13" i="90"/>
  <c r="H13" i="90" s="1"/>
  <c r="H12" i="90"/>
  <c r="G12" i="90"/>
  <c r="G11" i="90"/>
  <c r="H11" i="90" s="1"/>
  <c r="G10" i="90"/>
  <c r="H10" i="90" s="1"/>
  <c r="G9" i="90"/>
  <c r="H9" i="90" s="1"/>
  <c r="H8" i="90"/>
  <c r="G8" i="90"/>
  <c r="G7" i="90"/>
  <c r="H7" i="90" s="1"/>
  <c r="G6" i="90"/>
  <c r="H6" i="90" s="1"/>
  <c r="G5" i="90"/>
  <c r="H5" i="90" s="1"/>
  <c r="H4" i="90"/>
  <c r="G4" i="90"/>
  <c r="D35" i="88"/>
  <c r="D34" i="88"/>
  <c r="Q31" i="88"/>
  <c r="Q30" i="88"/>
  <c r="Q29" i="88"/>
  <c r="Q28" i="88"/>
  <c r="Q27" i="88"/>
  <c r="Q26" i="88"/>
  <c r="Q25" i="88"/>
  <c r="Q24" i="88"/>
  <c r="Q23" i="88"/>
  <c r="Q22" i="88"/>
  <c r="Q21" i="88"/>
  <c r="Q20" i="88"/>
  <c r="Q19" i="88"/>
  <c r="Q18" i="88"/>
  <c r="Q17" i="88"/>
  <c r="Q16" i="88"/>
  <c r="Q15" i="88"/>
  <c r="Q14" i="88"/>
  <c r="Q13" i="88"/>
  <c r="Q12" i="88"/>
  <c r="Q11" i="88"/>
  <c r="Q10" i="88"/>
  <c r="Q9" i="88"/>
  <c r="Q8" i="88"/>
  <c r="Q7" i="88"/>
  <c r="Q6" i="88"/>
  <c r="X4" i="88"/>
  <c r="P4" i="88"/>
  <c r="P3" i="88" s="1"/>
  <c r="O4" i="88"/>
  <c r="N4" i="88"/>
  <c r="M4" i="88"/>
  <c r="M3" i="88" s="1"/>
  <c r="L4" i="88"/>
  <c r="K4" i="88"/>
  <c r="K3" i="88" s="1"/>
  <c r="J4" i="88"/>
  <c r="J3" i="88" s="1"/>
  <c r="I4" i="88"/>
  <c r="H4" i="88"/>
  <c r="H3" i="88" s="1"/>
  <c r="G4" i="88"/>
  <c r="F4" i="88"/>
  <c r="E4" i="88"/>
  <c r="E3" i="88" s="1"/>
  <c r="Q3" i="88"/>
  <c r="O3" i="88"/>
  <c r="N3" i="88"/>
  <c r="L3" i="88"/>
  <c r="I3" i="88"/>
  <c r="G3" i="88"/>
  <c r="F3" i="88"/>
  <c r="O17" i="83"/>
  <c r="N17" i="83"/>
  <c r="M17" i="83"/>
  <c r="L17" i="83"/>
  <c r="H17" i="83"/>
  <c r="G17" i="83"/>
  <c r="D17" i="83"/>
  <c r="I16" i="83"/>
  <c r="J16" i="83" s="1"/>
  <c r="P16" i="83" s="1"/>
  <c r="J15" i="83"/>
  <c r="P15" i="83" s="1"/>
  <c r="I15" i="83"/>
  <c r="J14" i="83"/>
  <c r="P14" i="83" s="1"/>
  <c r="I14" i="83"/>
  <c r="J13" i="83"/>
  <c r="P13" i="83" s="1"/>
  <c r="I13" i="83"/>
  <c r="P12" i="83"/>
  <c r="J12" i="83"/>
  <c r="I12" i="83"/>
  <c r="I11" i="83"/>
  <c r="J11" i="83" s="1"/>
  <c r="P11" i="83" s="1"/>
  <c r="I10" i="83"/>
  <c r="J10" i="83" s="1"/>
  <c r="P10" i="83" s="1"/>
  <c r="I9" i="83"/>
  <c r="J9" i="83" s="1"/>
  <c r="P9" i="83" s="1"/>
  <c r="I8" i="83"/>
  <c r="J8" i="83" s="1"/>
  <c r="P8" i="83" s="1"/>
  <c r="J7" i="83"/>
  <c r="P7" i="83" s="1"/>
  <c r="I7" i="83"/>
  <c r="J6" i="83"/>
  <c r="P6" i="83" s="1"/>
  <c r="I6" i="83"/>
  <c r="J5" i="83"/>
  <c r="P5" i="83" s="1"/>
  <c r="I5" i="83"/>
  <c r="AW561" i="82"/>
  <c r="AV561" i="82"/>
  <c r="AU561" i="82"/>
  <c r="AS561" i="82"/>
  <c r="AR561" i="82"/>
  <c r="AN561" i="82"/>
  <c r="AJ561" i="82"/>
  <c r="AF561" i="82"/>
  <c r="S561" i="82"/>
  <c r="AU560" i="82"/>
  <c r="AV560" i="82" s="1"/>
  <c r="AS560" i="82"/>
  <c r="AR560" i="82"/>
  <c r="AN560" i="82"/>
  <c r="AJ560" i="82"/>
  <c r="AF560" i="82"/>
  <c r="S560" i="82"/>
  <c r="AV559" i="82"/>
  <c r="AU559" i="82"/>
  <c r="AS559" i="82"/>
  <c r="AW559" i="82" s="1"/>
  <c r="AR559" i="82"/>
  <c r="AN559" i="82"/>
  <c r="AJ559" i="82"/>
  <c r="AF559" i="82"/>
  <c r="S559" i="82"/>
  <c r="AU558" i="82"/>
  <c r="AV558" i="82" s="1"/>
  <c r="AS558" i="82"/>
  <c r="AW558" i="82" s="1"/>
  <c r="AR558" i="82"/>
  <c r="AN558" i="82"/>
  <c r="AJ558" i="82"/>
  <c r="AF558" i="82"/>
  <c r="S558" i="82"/>
  <c r="AU557" i="82"/>
  <c r="AV557" i="82" s="1"/>
  <c r="AR557" i="82"/>
  <c r="AN557" i="82"/>
  <c r="AK557" i="82"/>
  <c r="AS557" i="82" s="1"/>
  <c r="AW557" i="82" s="1"/>
  <c r="AJ557" i="82"/>
  <c r="AF557" i="82"/>
  <c r="S557" i="82"/>
  <c r="AU556" i="82"/>
  <c r="AS556" i="82"/>
  <c r="AR556" i="82"/>
  <c r="AN556" i="82"/>
  <c r="AK556" i="82"/>
  <c r="AJ556" i="82"/>
  <c r="AF556" i="82"/>
  <c r="S556" i="82"/>
  <c r="AW555" i="82"/>
  <c r="AV555" i="82"/>
  <c r="AU555" i="82"/>
  <c r="AS555" i="82"/>
  <c r="AR555" i="82"/>
  <c r="AN555" i="82"/>
  <c r="AJ555" i="82"/>
  <c r="AF555" i="82"/>
  <c r="S555" i="82"/>
  <c r="AU554" i="82"/>
  <c r="AV554" i="82" s="1"/>
  <c r="AS554" i="82"/>
  <c r="AR554" i="82"/>
  <c r="AN554" i="82"/>
  <c r="AJ554" i="82"/>
  <c r="AF554" i="82"/>
  <c r="S554" i="82"/>
  <c r="AV553" i="82"/>
  <c r="AU553" i="82"/>
  <c r="AS553" i="82"/>
  <c r="AW553" i="82" s="1"/>
  <c r="AR553" i="82"/>
  <c r="AN553" i="82"/>
  <c r="AJ553" i="82"/>
  <c r="AF553" i="82"/>
  <c r="S553" i="82"/>
  <c r="AW552" i="82"/>
  <c r="AU552" i="82"/>
  <c r="AV552" i="82" s="1"/>
  <c r="AS552" i="82"/>
  <c r="AR552" i="82"/>
  <c r="AN552" i="82"/>
  <c r="AJ552" i="82"/>
  <c r="AF552" i="82"/>
  <c r="S552" i="82"/>
  <c r="AU551" i="82"/>
  <c r="AV551" i="82" s="1"/>
  <c r="AR551" i="82"/>
  <c r="AN551" i="82"/>
  <c r="AG551" i="82"/>
  <c r="AJ551" i="82" s="1"/>
  <c r="AF551" i="82"/>
  <c r="S551" i="82"/>
  <c r="AU550" i="82"/>
  <c r="AS550" i="82"/>
  <c r="AR550" i="82"/>
  <c r="AN550" i="82"/>
  <c r="AJ550" i="82"/>
  <c r="AF550" i="82"/>
  <c r="S550" i="82"/>
  <c r="AV549" i="82"/>
  <c r="AU549" i="82"/>
  <c r="AS549" i="82"/>
  <c r="AW549" i="82" s="1"/>
  <c r="AR549" i="82"/>
  <c r="AN549" i="82"/>
  <c r="AJ549" i="82"/>
  <c r="AF549" i="82"/>
  <c r="S549" i="82"/>
  <c r="AW548" i="82"/>
  <c r="AV548" i="82"/>
  <c r="AU548" i="82"/>
  <c r="AS548" i="82"/>
  <c r="AR548" i="82"/>
  <c r="AN548" i="82"/>
  <c r="AJ548" i="82"/>
  <c r="AF548" i="82"/>
  <c r="S548" i="82"/>
  <c r="AU547" i="82"/>
  <c r="AV547" i="82" s="1"/>
  <c r="AS547" i="82"/>
  <c r="AW547" i="82" s="1"/>
  <c r="AR547" i="82"/>
  <c r="AN547" i="82"/>
  <c r="AJ547" i="82"/>
  <c r="AF547" i="82"/>
  <c r="AC547" i="82"/>
  <c r="S547" i="82"/>
  <c r="AW546" i="82"/>
  <c r="AV546" i="82"/>
  <c r="AU546" i="82"/>
  <c r="AS546" i="82"/>
  <c r="AR546" i="82"/>
  <c r="AN546" i="82"/>
  <c r="AJ546" i="82"/>
  <c r="AF546" i="82"/>
  <c r="S546" i="82"/>
  <c r="AU545" i="82"/>
  <c r="AV545" i="82" s="1"/>
  <c r="AR545" i="82"/>
  <c r="AN545" i="82"/>
  <c r="AJ545" i="82"/>
  <c r="AC545" i="82"/>
  <c r="AF545" i="82" s="1"/>
  <c r="S545" i="82"/>
  <c r="AU544" i="82"/>
  <c r="AS544" i="82"/>
  <c r="AR544" i="82"/>
  <c r="AN544" i="82"/>
  <c r="AJ544" i="82"/>
  <c r="AF544" i="82"/>
  <c r="S544" i="82"/>
  <c r="AV543" i="82"/>
  <c r="AU543" i="82"/>
  <c r="AS543" i="82"/>
  <c r="AW543" i="82" s="1"/>
  <c r="AR543" i="82"/>
  <c r="AN543" i="82"/>
  <c r="AJ543" i="82"/>
  <c r="AF543" i="82"/>
  <c r="S543" i="82"/>
  <c r="AW542" i="82"/>
  <c r="AV542" i="82"/>
  <c r="AU542" i="82"/>
  <c r="AS542" i="82"/>
  <c r="AR542" i="82"/>
  <c r="AN542" i="82"/>
  <c r="AJ542" i="82"/>
  <c r="AF542" i="82"/>
  <c r="S542" i="82"/>
  <c r="AU541" i="82"/>
  <c r="AV541" i="82" s="1"/>
  <c r="AS541" i="82"/>
  <c r="AW541" i="82" s="1"/>
  <c r="AR541" i="82"/>
  <c r="AN541" i="82"/>
  <c r="AJ541" i="82"/>
  <c r="AF541" i="82"/>
  <c r="S541" i="82"/>
  <c r="AU540" i="82"/>
  <c r="AV540" i="82" s="1"/>
  <c r="AS540" i="82"/>
  <c r="AW540" i="82" s="1"/>
  <c r="AR540" i="82"/>
  <c r="AN540" i="82"/>
  <c r="AJ540" i="82"/>
  <c r="AF540" i="82"/>
  <c r="S540" i="82"/>
  <c r="AW539" i="82"/>
  <c r="AV539" i="82"/>
  <c r="AU539" i="82"/>
  <c r="AS539" i="82"/>
  <c r="AR539" i="82"/>
  <c r="AN539" i="82"/>
  <c r="AJ539" i="82"/>
  <c r="AF539" i="82"/>
  <c r="S539" i="82"/>
  <c r="AW538" i="82"/>
  <c r="AU538" i="82"/>
  <c r="AV538" i="82" s="1"/>
  <c r="AS538" i="82"/>
  <c r="AR538" i="82"/>
  <c r="AN538" i="82"/>
  <c r="AJ538" i="82"/>
  <c r="AF538" i="82"/>
  <c r="S538" i="82"/>
  <c r="AV537" i="82"/>
  <c r="AU537" i="82"/>
  <c r="AS537" i="82"/>
  <c r="AW537" i="82" s="1"/>
  <c r="AR537" i="82"/>
  <c r="AN537" i="82"/>
  <c r="AJ537" i="82"/>
  <c r="AF537" i="82"/>
  <c r="S537" i="82"/>
  <c r="AU536" i="82"/>
  <c r="AV536" i="82" s="1"/>
  <c r="AR536" i="82"/>
  <c r="AK536" i="82"/>
  <c r="AN536" i="82" s="1"/>
  <c r="AJ536" i="82"/>
  <c r="AF536" i="82"/>
  <c r="S536" i="82"/>
  <c r="AW535" i="82"/>
  <c r="AV535" i="82"/>
  <c r="AU535" i="82"/>
  <c r="AS535" i="82"/>
  <c r="AR535" i="82"/>
  <c r="AN535" i="82"/>
  <c r="AJ535" i="82"/>
  <c r="AG535" i="82"/>
  <c r="AF535" i="82"/>
  <c r="S535" i="82"/>
  <c r="AU534" i="82"/>
  <c r="AV534" i="82" s="1"/>
  <c r="AR534" i="82"/>
  <c r="AN534" i="82"/>
  <c r="AJ534" i="82"/>
  <c r="AG534" i="82"/>
  <c r="AS534" i="82" s="1"/>
  <c r="AW534" i="82" s="1"/>
  <c r="AF534" i="82"/>
  <c r="S534" i="82"/>
  <c r="AU533" i="82"/>
  <c r="AV533" i="82" s="1"/>
  <c r="AR533" i="82"/>
  <c r="AN533" i="82"/>
  <c r="AG533" i="82"/>
  <c r="AJ533" i="82" s="1"/>
  <c r="AF533" i="82"/>
  <c r="S533" i="82"/>
  <c r="AU532" i="82"/>
  <c r="AS532" i="82"/>
  <c r="AR532" i="82"/>
  <c r="AN532" i="82"/>
  <c r="AJ532" i="82"/>
  <c r="AG532" i="82"/>
  <c r="AF532" i="82"/>
  <c r="S532" i="82"/>
  <c r="AW531" i="82"/>
  <c r="AV531" i="82"/>
  <c r="AU531" i="82"/>
  <c r="AS531" i="82"/>
  <c r="AR531" i="82"/>
  <c r="AN531" i="82"/>
  <c r="AJ531" i="82"/>
  <c r="AG531" i="82"/>
  <c r="AF531" i="82"/>
  <c r="S531" i="82"/>
  <c r="AU530" i="82"/>
  <c r="AV530" i="82" s="1"/>
  <c r="AR530" i="82"/>
  <c r="AN530" i="82"/>
  <c r="AJ530" i="82"/>
  <c r="AG530" i="82"/>
  <c r="AS530" i="82" s="1"/>
  <c r="AW530" i="82" s="1"/>
  <c r="AF530" i="82"/>
  <c r="S530" i="82"/>
  <c r="AU529" i="82"/>
  <c r="AV529" i="82" s="1"/>
  <c r="AR529" i="82"/>
  <c r="AN529" i="82"/>
  <c r="AJ529" i="82"/>
  <c r="AC529" i="82"/>
  <c r="AF529" i="82" s="1"/>
  <c r="S529" i="82"/>
  <c r="AU528" i="82"/>
  <c r="AV528" i="82" s="1"/>
  <c r="AR528" i="82"/>
  <c r="AN528" i="82"/>
  <c r="AJ528" i="82"/>
  <c r="AC528" i="82"/>
  <c r="AF528" i="82" s="1"/>
  <c r="S528" i="82"/>
  <c r="AW527" i="82"/>
  <c r="AV527" i="82"/>
  <c r="AU527" i="82"/>
  <c r="AS527" i="82"/>
  <c r="AR527" i="82"/>
  <c r="AN527" i="82"/>
  <c r="AJ527" i="82"/>
  <c r="AF527" i="82"/>
  <c r="S527" i="82"/>
  <c r="AU526" i="82"/>
  <c r="AV526" i="82" s="1"/>
  <c r="AS526" i="82"/>
  <c r="AW526" i="82" s="1"/>
  <c r="AR526" i="82"/>
  <c r="AN526" i="82"/>
  <c r="AJ526" i="82"/>
  <c r="AF526" i="82"/>
  <c r="AC526" i="82"/>
  <c r="S526" i="82"/>
  <c r="AV525" i="82"/>
  <c r="AU525" i="82"/>
  <c r="AR525" i="82"/>
  <c r="AN525" i="82"/>
  <c r="AJ525" i="82"/>
  <c r="AC525" i="82"/>
  <c r="AF525" i="82" s="1"/>
  <c r="S525" i="82"/>
  <c r="AV524" i="82"/>
  <c r="AU524" i="82"/>
  <c r="AS524" i="82"/>
  <c r="AW524" i="82" s="1"/>
  <c r="AR524" i="82"/>
  <c r="AN524" i="82"/>
  <c r="AJ524" i="82"/>
  <c r="AF524" i="82"/>
  <c r="S524" i="82"/>
  <c r="AU523" i="82"/>
  <c r="AV523" i="82" s="1"/>
  <c r="AR523" i="82"/>
  <c r="AN523" i="82"/>
  <c r="AJ523" i="82"/>
  <c r="AC523" i="82"/>
  <c r="AF523" i="82" s="1"/>
  <c r="S523" i="82"/>
  <c r="AW522" i="82"/>
  <c r="AU522" i="82"/>
  <c r="AT522" i="82"/>
  <c r="AV522" i="82" s="1"/>
  <c r="AS522" i="82"/>
  <c r="AO522" i="82"/>
  <c r="AR522" i="82" s="1"/>
  <c r="AN522" i="82"/>
  <c r="AJ522" i="82"/>
  <c r="AF522" i="82"/>
  <c r="S522" i="82"/>
  <c r="AV521" i="82"/>
  <c r="AU521" i="82"/>
  <c r="AT521" i="82"/>
  <c r="AR521" i="82"/>
  <c r="AO521" i="82"/>
  <c r="AS521" i="82" s="1"/>
  <c r="AW521" i="82" s="1"/>
  <c r="AN521" i="82"/>
  <c r="AJ521" i="82"/>
  <c r="AF521" i="82"/>
  <c r="S521" i="82"/>
  <c r="AU520" i="82"/>
  <c r="AT520" i="82"/>
  <c r="AO520" i="82"/>
  <c r="AS520" i="82" s="1"/>
  <c r="AW520" i="82" s="1"/>
  <c r="AN520" i="82"/>
  <c r="AJ520" i="82"/>
  <c r="AF520" i="82"/>
  <c r="S520" i="82"/>
  <c r="AU519" i="82"/>
  <c r="AT519" i="82"/>
  <c r="AV519" i="82" s="1"/>
  <c r="AS519" i="82"/>
  <c r="AW519" i="82" s="1"/>
  <c r="AR519" i="82"/>
  <c r="AN519" i="82"/>
  <c r="AJ519" i="82"/>
  <c r="AF519" i="82"/>
  <c r="S519" i="82"/>
  <c r="AV518" i="82"/>
  <c r="AU518" i="82"/>
  <c r="AT518" i="82"/>
  <c r="AR518" i="82"/>
  <c r="AO518" i="82"/>
  <c r="AS518" i="82" s="1"/>
  <c r="AW518" i="82" s="1"/>
  <c r="AN518" i="82"/>
  <c r="AJ518" i="82"/>
  <c r="AF518" i="82"/>
  <c r="S518" i="82"/>
  <c r="AU517" i="82"/>
  <c r="AW517" i="82" s="1"/>
  <c r="AT517" i="82"/>
  <c r="AS517" i="82"/>
  <c r="AR517" i="82"/>
  <c r="AN517" i="82"/>
  <c r="AJ517" i="82"/>
  <c r="AF517" i="82"/>
  <c r="S517" i="82"/>
  <c r="AW516" i="82"/>
  <c r="AU516" i="82"/>
  <c r="AT516" i="82"/>
  <c r="AV516" i="82" s="1"/>
  <c r="AS516" i="82"/>
  <c r="AO516" i="82"/>
  <c r="AR516" i="82" s="1"/>
  <c r="AN516" i="82"/>
  <c r="AJ516" i="82"/>
  <c r="AF516" i="82"/>
  <c r="S516" i="82"/>
  <c r="AV515" i="82"/>
  <c r="AU515" i="82"/>
  <c r="AT515" i="82"/>
  <c r="AR515" i="82"/>
  <c r="AN515" i="82"/>
  <c r="AK515" i="82"/>
  <c r="AS515" i="82" s="1"/>
  <c r="AW515" i="82" s="1"/>
  <c r="AJ515" i="82"/>
  <c r="AF515" i="82"/>
  <c r="S515" i="82"/>
  <c r="AU514" i="82"/>
  <c r="AW514" i="82" s="1"/>
  <c r="AT514" i="82"/>
  <c r="AV514" i="82" s="1"/>
  <c r="AS514" i="82"/>
  <c r="AR514" i="82"/>
  <c r="AN514" i="82"/>
  <c r="AJ514" i="82"/>
  <c r="AF514" i="82"/>
  <c r="S514" i="82"/>
  <c r="AW513" i="82"/>
  <c r="AU513" i="82"/>
  <c r="AT513" i="82"/>
  <c r="AV513" i="82" s="1"/>
  <c r="AS513" i="82"/>
  <c r="AR513" i="82"/>
  <c r="AN513" i="82"/>
  <c r="AJ513" i="82"/>
  <c r="AF513" i="82"/>
  <c r="S513" i="82"/>
  <c r="AU512" i="82"/>
  <c r="AV512" i="82" s="1"/>
  <c r="AT512" i="82"/>
  <c r="AS512" i="82"/>
  <c r="AW512" i="82" s="1"/>
  <c r="AR512" i="82"/>
  <c r="AN512" i="82"/>
  <c r="AK512" i="82"/>
  <c r="AJ512" i="82"/>
  <c r="AF512" i="82"/>
  <c r="S512" i="82"/>
  <c r="AU511" i="82"/>
  <c r="AT511" i="82"/>
  <c r="AV511" i="82" s="1"/>
  <c r="AR511" i="82"/>
  <c r="AK511" i="82"/>
  <c r="AN511" i="82" s="1"/>
  <c r="AJ511" i="82"/>
  <c r="AF511" i="82"/>
  <c r="S511" i="82"/>
  <c r="AW510" i="82"/>
  <c r="AU510" i="82"/>
  <c r="AT510" i="82"/>
  <c r="AV510" i="82" s="1"/>
  <c r="AS510" i="82"/>
  <c r="AR510" i="82"/>
  <c r="AN510" i="82"/>
  <c r="AJ510" i="82"/>
  <c r="AF510" i="82"/>
  <c r="S510" i="82"/>
  <c r="AU509" i="82"/>
  <c r="AV509" i="82" s="1"/>
  <c r="AT509" i="82"/>
  <c r="AS509" i="82"/>
  <c r="AW509" i="82" s="1"/>
  <c r="AR509" i="82"/>
  <c r="AN509" i="82"/>
  <c r="AJ509" i="82"/>
  <c r="AF509" i="82"/>
  <c r="S509" i="82"/>
  <c r="AU508" i="82"/>
  <c r="AV508" i="82" s="1"/>
  <c r="AT508" i="82"/>
  <c r="AS508" i="82"/>
  <c r="AW508" i="82" s="1"/>
  <c r="AR508" i="82"/>
  <c r="AN508" i="82"/>
  <c r="AJ508" i="82"/>
  <c r="AF508" i="82"/>
  <c r="S508" i="82"/>
  <c r="AU507" i="82"/>
  <c r="AT507" i="82"/>
  <c r="AR507" i="82"/>
  <c r="AN507" i="82"/>
  <c r="AG507" i="82"/>
  <c r="AS507" i="82" s="1"/>
  <c r="AF507" i="82"/>
  <c r="S507" i="82"/>
  <c r="AU506" i="82"/>
  <c r="AT506" i="82"/>
  <c r="AV506" i="82" s="1"/>
  <c r="AS506" i="82"/>
  <c r="AW506" i="82" s="1"/>
  <c r="AR506" i="82"/>
  <c r="AN506" i="82"/>
  <c r="AJ506" i="82"/>
  <c r="AG506" i="82"/>
  <c r="AF506" i="82"/>
  <c r="S506" i="82"/>
  <c r="AU505" i="82"/>
  <c r="AV505" i="82" s="1"/>
  <c r="AT505" i="82"/>
  <c r="AS505" i="82"/>
  <c r="AW505" i="82" s="1"/>
  <c r="AR505" i="82"/>
  <c r="AN505" i="82"/>
  <c r="AG505" i="82"/>
  <c r="AJ505" i="82" s="1"/>
  <c r="AF505" i="82"/>
  <c r="S505" i="82"/>
  <c r="AV504" i="82"/>
  <c r="AU504" i="82"/>
  <c r="AT504" i="82"/>
  <c r="AS504" i="82"/>
  <c r="AW504" i="82" s="1"/>
  <c r="AR504" i="82"/>
  <c r="AN504" i="82"/>
  <c r="AJ504" i="82"/>
  <c r="AG504" i="82"/>
  <c r="AF504" i="82"/>
  <c r="S504" i="82"/>
  <c r="AU503" i="82"/>
  <c r="AV503" i="82" s="1"/>
  <c r="AT503" i="82"/>
  <c r="AS503" i="82"/>
  <c r="AW503" i="82" s="1"/>
  <c r="AR503" i="82"/>
  <c r="AN503" i="82"/>
  <c r="AJ503" i="82"/>
  <c r="AG503" i="82"/>
  <c r="AF503" i="82"/>
  <c r="S503" i="82"/>
  <c r="AU502" i="82"/>
  <c r="AT502" i="82"/>
  <c r="AV502" i="82" s="1"/>
  <c r="AS502" i="82"/>
  <c r="AR502" i="82"/>
  <c r="AN502" i="82"/>
  <c r="AJ502" i="82"/>
  <c r="AF502" i="82"/>
  <c r="S502" i="82"/>
  <c r="AV501" i="82"/>
  <c r="AU501" i="82"/>
  <c r="AT501" i="82"/>
  <c r="AS501" i="82"/>
  <c r="AW501" i="82" s="1"/>
  <c r="AR501" i="82"/>
  <c r="AN501" i="82"/>
  <c r="AJ501" i="82"/>
  <c r="AF501" i="82"/>
  <c r="S501" i="82"/>
  <c r="AU500" i="82"/>
  <c r="AT500" i="82"/>
  <c r="AV500" i="82" s="1"/>
  <c r="AS500" i="82"/>
  <c r="AW500" i="82" s="1"/>
  <c r="AR500" i="82"/>
  <c r="AN500" i="82"/>
  <c r="AJ500" i="82"/>
  <c r="AF500" i="82"/>
  <c r="S500" i="82"/>
  <c r="AV499" i="82"/>
  <c r="AU499" i="82"/>
  <c r="AT499" i="82"/>
  <c r="AW499" i="82" s="1"/>
  <c r="AS499" i="82"/>
  <c r="AR499" i="82"/>
  <c r="AN499" i="82"/>
  <c r="AJ499" i="82"/>
  <c r="AF499" i="82"/>
  <c r="S499" i="82"/>
  <c r="AU498" i="82"/>
  <c r="AT498" i="82"/>
  <c r="AV498" i="82" s="1"/>
  <c r="AS498" i="82"/>
  <c r="AW498" i="82" s="1"/>
  <c r="AR498" i="82"/>
  <c r="AN498" i="82"/>
  <c r="AJ498" i="82"/>
  <c r="AF498" i="82"/>
  <c r="S498" i="82"/>
  <c r="AV497" i="82"/>
  <c r="AU497" i="82"/>
  <c r="AT497" i="82"/>
  <c r="AS497" i="82"/>
  <c r="AW497" i="82" s="1"/>
  <c r="AR497" i="82"/>
  <c r="AN497" i="82"/>
  <c r="AJ497" i="82"/>
  <c r="AF497" i="82"/>
  <c r="S497" i="82"/>
  <c r="AU496" i="82"/>
  <c r="AT496" i="82"/>
  <c r="AV496" i="82" s="1"/>
  <c r="AS496" i="82"/>
  <c r="AW496" i="82" s="1"/>
  <c r="AR496" i="82"/>
  <c r="AN496" i="82"/>
  <c r="AJ496" i="82"/>
  <c r="AF496" i="82"/>
  <c r="AC496" i="82"/>
  <c r="S496" i="82"/>
  <c r="AU495" i="82"/>
  <c r="AV495" i="82" s="1"/>
  <c r="AT495" i="82"/>
  <c r="AS495" i="82"/>
  <c r="AW495" i="82" s="1"/>
  <c r="AR495" i="82"/>
  <c r="AN495" i="82"/>
  <c r="AJ495" i="82"/>
  <c r="AF495" i="82"/>
  <c r="AC495" i="82"/>
  <c r="S495" i="82"/>
  <c r="AV494" i="82"/>
  <c r="AU494" i="82"/>
  <c r="AT494" i="82"/>
  <c r="AR494" i="82"/>
  <c r="AN494" i="82"/>
  <c r="AJ494" i="82"/>
  <c r="AC494" i="82"/>
  <c r="S494" i="82"/>
  <c r="AU493" i="82"/>
  <c r="AV493" i="82" s="1"/>
  <c r="AT493" i="82"/>
  <c r="AR493" i="82"/>
  <c r="AN493" i="82"/>
  <c r="AJ493" i="82"/>
  <c r="AC493" i="82"/>
  <c r="AF493" i="82" s="1"/>
  <c r="S493" i="82"/>
  <c r="AU492" i="82"/>
  <c r="AT492" i="82"/>
  <c r="AV492" i="82" s="1"/>
  <c r="AS492" i="82"/>
  <c r="AR492" i="82"/>
  <c r="AN492" i="82"/>
  <c r="AJ492" i="82"/>
  <c r="AF492" i="82"/>
  <c r="S492" i="82"/>
  <c r="AV491" i="82"/>
  <c r="AU491" i="82"/>
  <c r="AT491" i="82"/>
  <c r="AS491" i="82"/>
  <c r="AW491" i="82" s="1"/>
  <c r="AR491" i="82"/>
  <c r="AN491" i="82"/>
  <c r="AJ491" i="82"/>
  <c r="AF491" i="82"/>
  <c r="S491" i="82"/>
  <c r="AU490" i="82"/>
  <c r="AT490" i="82"/>
  <c r="AV490" i="82" s="1"/>
  <c r="AS490" i="82"/>
  <c r="AW490" i="82" s="1"/>
  <c r="AR490" i="82"/>
  <c r="AO490" i="82"/>
  <c r="AN490" i="82"/>
  <c r="AJ490" i="82"/>
  <c r="AF490" i="82"/>
  <c r="S490" i="82"/>
  <c r="AU489" i="82"/>
  <c r="AV489" i="82" s="1"/>
  <c r="AT489" i="82"/>
  <c r="AS489" i="82"/>
  <c r="AW489" i="82" s="1"/>
  <c r="AR489" i="82"/>
  <c r="AO489" i="82"/>
  <c r="AN489" i="82"/>
  <c r="AJ489" i="82"/>
  <c r="AF489" i="82"/>
  <c r="S489" i="82"/>
  <c r="AV488" i="82"/>
  <c r="AU488" i="82"/>
  <c r="AT488" i="82"/>
  <c r="AS488" i="82"/>
  <c r="AW488" i="82" s="1"/>
  <c r="AR488" i="82"/>
  <c r="AN488" i="82"/>
  <c r="AJ488" i="82"/>
  <c r="AF488" i="82"/>
  <c r="S488" i="82"/>
  <c r="AU487" i="82"/>
  <c r="AT487" i="82"/>
  <c r="AV487" i="82" s="1"/>
  <c r="AR487" i="82"/>
  <c r="AK487" i="82"/>
  <c r="AJ487" i="82"/>
  <c r="AF487" i="82"/>
  <c r="S487" i="82"/>
  <c r="AU486" i="82"/>
  <c r="AV486" i="82" s="1"/>
  <c r="AT486" i="82"/>
  <c r="AS486" i="82"/>
  <c r="AW486" i="82" s="1"/>
  <c r="AR486" i="82"/>
  <c r="AK486" i="82"/>
  <c r="AN486" i="82" s="1"/>
  <c r="AJ486" i="82"/>
  <c r="AF486" i="82"/>
  <c r="S486" i="82"/>
  <c r="AV485" i="82"/>
  <c r="AU485" i="82"/>
  <c r="AT485" i="82"/>
  <c r="AS485" i="82"/>
  <c r="AW485" i="82" s="1"/>
  <c r="AR485" i="82"/>
  <c r="AN485" i="82"/>
  <c r="AJ485" i="82"/>
  <c r="AG485" i="82"/>
  <c r="AF485" i="82"/>
  <c r="S485" i="82"/>
  <c r="AU484" i="82"/>
  <c r="AV484" i="82" s="1"/>
  <c r="AT484" i="82"/>
  <c r="AS484" i="82"/>
  <c r="AW484" i="82" s="1"/>
  <c r="AR484" i="82"/>
  <c r="AN484" i="82"/>
  <c r="AJ484" i="82"/>
  <c r="AF484" i="82"/>
  <c r="S484" i="82"/>
  <c r="AU483" i="82"/>
  <c r="AV483" i="82" s="1"/>
  <c r="AT483" i="82"/>
  <c r="AS483" i="82"/>
  <c r="AW483" i="82" s="1"/>
  <c r="AR483" i="82"/>
  <c r="AN483" i="82"/>
  <c r="AG483" i="82"/>
  <c r="AJ483" i="82" s="1"/>
  <c r="AF483" i="82"/>
  <c r="S483" i="82"/>
  <c r="AV482" i="82"/>
  <c r="AU482" i="82"/>
  <c r="AT482" i="82"/>
  <c r="AS482" i="82"/>
  <c r="AW482" i="82" s="1"/>
  <c r="AR482" i="82"/>
  <c r="AN482" i="82"/>
  <c r="AJ482" i="82"/>
  <c r="AG482" i="82"/>
  <c r="AF482" i="82"/>
  <c r="S482" i="82"/>
  <c r="AU481" i="82"/>
  <c r="AV481" i="82" s="1"/>
  <c r="AT481" i="82"/>
  <c r="AS481" i="82"/>
  <c r="AW481" i="82" s="1"/>
  <c r="AR481" i="82"/>
  <c r="AN481" i="82"/>
  <c r="AJ481" i="82"/>
  <c r="AG481" i="82"/>
  <c r="AF481" i="82"/>
  <c r="S481" i="82"/>
  <c r="AU480" i="82"/>
  <c r="AT480" i="82"/>
  <c r="AV480" i="82" s="1"/>
  <c r="AS480" i="82"/>
  <c r="AR480" i="82"/>
  <c r="AN480" i="82"/>
  <c r="AJ480" i="82"/>
  <c r="AF480" i="82"/>
  <c r="S480" i="82"/>
  <c r="AV479" i="82"/>
  <c r="AU479" i="82"/>
  <c r="AT479" i="82"/>
  <c r="AS479" i="82"/>
  <c r="AW479" i="82" s="1"/>
  <c r="AR479" i="82"/>
  <c r="AN479" i="82"/>
  <c r="AJ479" i="82"/>
  <c r="AG479" i="82"/>
  <c r="AF479" i="82"/>
  <c r="S479" i="82"/>
  <c r="AU478" i="82"/>
  <c r="AV478" i="82" s="1"/>
  <c r="AT478" i="82"/>
  <c r="AS478" i="82"/>
  <c r="AW478" i="82" s="1"/>
  <c r="AR478" i="82"/>
  <c r="AN478" i="82"/>
  <c r="AJ478" i="82"/>
  <c r="AG478" i="82"/>
  <c r="AF478" i="82"/>
  <c r="S478" i="82"/>
  <c r="AU477" i="82"/>
  <c r="AT477" i="82"/>
  <c r="AV477" i="82" s="1"/>
  <c r="AS477" i="82"/>
  <c r="AR477" i="82"/>
  <c r="AN477" i="82"/>
  <c r="AJ477" i="82"/>
  <c r="AF477" i="82"/>
  <c r="S477" i="82"/>
  <c r="AV476" i="82"/>
  <c r="AU476" i="82"/>
  <c r="AT476" i="82"/>
  <c r="AR476" i="82"/>
  <c r="AN476" i="82"/>
  <c r="AJ476" i="82"/>
  <c r="AC476" i="82"/>
  <c r="S476" i="82"/>
  <c r="AU475" i="82"/>
  <c r="AV475" i="82" s="1"/>
  <c r="AT475" i="82"/>
  <c r="AS475" i="82"/>
  <c r="AW475" i="82" s="1"/>
  <c r="AR475" i="82"/>
  <c r="AN475" i="82"/>
  <c r="AJ475" i="82"/>
  <c r="AF475" i="82"/>
  <c r="S475" i="82"/>
  <c r="AU474" i="82"/>
  <c r="AV474" i="82" s="1"/>
  <c r="AT474" i="82"/>
  <c r="AS474" i="82"/>
  <c r="AW474" i="82" s="1"/>
  <c r="AR474" i="82"/>
  <c r="AN474" i="82"/>
  <c r="AJ474" i="82"/>
  <c r="AF474" i="82"/>
  <c r="S474" i="82"/>
  <c r="AU473" i="82"/>
  <c r="AT473" i="82"/>
  <c r="AV473" i="82" s="1"/>
  <c r="AR473" i="82"/>
  <c r="AN473" i="82"/>
  <c r="AJ473" i="82"/>
  <c r="AF473" i="82"/>
  <c r="AC473" i="82"/>
  <c r="AS473" i="82" s="1"/>
  <c r="S473" i="82"/>
  <c r="AU472" i="82"/>
  <c r="AT472" i="82"/>
  <c r="AV472" i="82" s="1"/>
  <c r="AS472" i="82"/>
  <c r="AR472" i="82"/>
  <c r="AN472" i="82"/>
  <c r="AJ472" i="82"/>
  <c r="AF472" i="82"/>
  <c r="S472" i="82"/>
  <c r="AV471" i="82"/>
  <c r="AU471" i="82"/>
  <c r="AT471" i="82"/>
  <c r="AW471" i="82" s="1"/>
  <c r="AS471" i="82"/>
  <c r="AR471" i="82"/>
  <c r="AN471" i="82"/>
  <c r="AJ471" i="82"/>
  <c r="AF471" i="82"/>
  <c r="S471" i="82"/>
  <c r="AU470" i="82"/>
  <c r="AT470" i="82"/>
  <c r="AV470" i="82" s="1"/>
  <c r="AS470" i="82"/>
  <c r="AR470" i="82"/>
  <c r="AN470" i="82"/>
  <c r="AJ470" i="82"/>
  <c r="AF470" i="82"/>
  <c r="S470" i="82"/>
  <c r="AV469" i="82"/>
  <c r="AU469" i="82"/>
  <c r="AT469" i="82"/>
  <c r="AS469" i="82"/>
  <c r="AW469" i="82" s="1"/>
  <c r="AR469" i="82"/>
  <c r="AO469" i="82"/>
  <c r="AN469" i="82"/>
  <c r="AJ469" i="82"/>
  <c r="AF469" i="82"/>
  <c r="S469" i="82"/>
  <c r="AU468" i="82"/>
  <c r="AV468" i="82" s="1"/>
  <c r="AT468" i="82"/>
  <c r="AO468" i="82"/>
  <c r="AN468" i="82"/>
  <c r="AJ468" i="82"/>
  <c r="AF468" i="82"/>
  <c r="S468" i="82"/>
  <c r="AU467" i="82"/>
  <c r="AT467" i="82"/>
  <c r="AV467" i="82" s="1"/>
  <c r="AO467" i="82"/>
  <c r="AR467" i="82" s="1"/>
  <c r="AN467" i="82"/>
  <c r="AJ467" i="82"/>
  <c r="AF467" i="82"/>
  <c r="S467" i="82"/>
  <c r="AW466" i="82"/>
  <c r="AU466" i="82"/>
  <c r="AT466" i="82"/>
  <c r="AV466" i="82" s="1"/>
  <c r="AS466" i="82"/>
  <c r="AO466" i="82"/>
  <c r="AR466" i="82" s="1"/>
  <c r="AN466" i="82"/>
  <c r="AJ466" i="82"/>
  <c r="AF466" i="82"/>
  <c r="S466" i="82"/>
  <c r="AV465" i="82"/>
  <c r="AU465" i="82"/>
  <c r="AT465" i="82"/>
  <c r="AR465" i="82"/>
  <c r="AO465" i="82"/>
  <c r="AS465" i="82" s="1"/>
  <c r="AW465" i="82" s="1"/>
  <c r="AN465" i="82"/>
  <c r="AJ465" i="82"/>
  <c r="AF465" i="82"/>
  <c r="S465" i="82"/>
  <c r="AU464" i="82"/>
  <c r="AW464" i="82" s="1"/>
  <c r="AT464" i="82"/>
  <c r="AV464" i="82" s="1"/>
  <c r="AS464" i="82"/>
  <c r="AR464" i="82"/>
  <c r="AN464" i="82"/>
  <c r="AJ464" i="82"/>
  <c r="AF464" i="82"/>
  <c r="S464" i="82"/>
  <c r="AW463" i="82"/>
  <c r="AU463" i="82"/>
  <c r="AT463" i="82"/>
  <c r="AV463" i="82" s="1"/>
  <c r="AS463" i="82"/>
  <c r="AR463" i="82"/>
  <c r="AN463" i="82"/>
  <c r="AJ463" i="82"/>
  <c r="AF463" i="82"/>
  <c r="S463" i="82"/>
  <c r="AU462" i="82"/>
  <c r="AV462" i="82" s="1"/>
  <c r="AT462" i="82"/>
  <c r="AS462" i="82"/>
  <c r="AW462" i="82" s="1"/>
  <c r="AR462" i="82"/>
  <c r="AN462" i="82"/>
  <c r="AK462" i="82"/>
  <c r="AJ462" i="82"/>
  <c r="AF462" i="82"/>
  <c r="S462" i="82"/>
  <c r="AU461" i="82"/>
  <c r="AT461" i="82"/>
  <c r="AV461" i="82" s="1"/>
  <c r="AR461" i="82"/>
  <c r="AK461" i="82"/>
  <c r="AN461" i="82" s="1"/>
  <c r="AJ461" i="82"/>
  <c r="AF461" i="82"/>
  <c r="S461" i="82"/>
  <c r="AW460" i="82"/>
  <c r="AU460" i="82"/>
  <c r="AT460" i="82"/>
  <c r="AV460" i="82" s="1"/>
  <c r="AS460" i="82"/>
  <c r="AR460" i="82"/>
  <c r="AN460" i="82"/>
  <c r="AJ460" i="82"/>
  <c r="AF460" i="82"/>
  <c r="S460" i="82"/>
  <c r="AU459" i="82"/>
  <c r="AV459" i="82" s="1"/>
  <c r="AT459" i="82"/>
  <c r="AS459" i="82"/>
  <c r="AW459" i="82" s="1"/>
  <c r="AR459" i="82"/>
  <c r="AN459" i="82"/>
  <c r="AJ459" i="82"/>
  <c r="AF459" i="82"/>
  <c r="S459" i="82"/>
  <c r="AU458" i="82"/>
  <c r="AV458" i="82" s="1"/>
  <c r="AT458" i="82"/>
  <c r="AS458" i="82"/>
  <c r="AW458" i="82" s="1"/>
  <c r="AR458" i="82"/>
  <c r="AN458" i="82"/>
  <c r="AJ458" i="82"/>
  <c r="AF458" i="82"/>
  <c r="S458" i="82"/>
  <c r="AU457" i="82"/>
  <c r="AW457" i="82" s="1"/>
  <c r="AT457" i="82"/>
  <c r="AS457" i="82"/>
  <c r="AR457" i="82"/>
  <c r="AN457" i="82"/>
  <c r="AJ457" i="82"/>
  <c r="AF457" i="82"/>
  <c r="S457" i="82"/>
  <c r="AW456" i="82"/>
  <c r="AU456" i="82"/>
  <c r="AT456" i="82"/>
  <c r="AV456" i="82" s="1"/>
  <c r="AS456" i="82"/>
  <c r="AR456" i="82"/>
  <c r="AN456" i="82"/>
  <c r="AJ456" i="82"/>
  <c r="AF456" i="82"/>
  <c r="S456" i="82"/>
  <c r="AU455" i="82"/>
  <c r="AV455" i="82" s="1"/>
  <c r="AT455" i="82"/>
  <c r="AS455" i="82"/>
  <c r="AW455" i="82" s="1"/>
  <c r="AR455" i="82"/>
  <c r="AN455" i="82"/>
  <c r="AJ455" i="82"/>
  <c r="AG455" i="82"/>
  <c r="AF455" i="82"/>
  <c r="S455" i="82"/>
  <c r="AU454" i="82"/>
  <c r="AT454" i="82"/>
  <c r="AV454" i="82" s="1"/>
  <c r="AS454" i="82"/>
  <c r="AW454" i="82" s="1"/>
  <c r="AR454" i="82"/>
  <c r="AN454" i="82"/>
  <c r="AJ454" i="82"/>
  <c r="AF454" i="82"/>
  <c r="S454" i="82"/>
  <c r="AV453" i="82"/>
  <c r="AU453" i="82"/>
  <c r="AT453" i="82"/>
  <c r="AS453" i="82"/>
  <c r="AW453" i="82" s="1"/>
  <c r="AR453" i="82"/>
  <c r="AN453" i="82"/>
  <c r="AJ453" i="82"/>
  <c r="AF453" i="82"/>
  <c r="S453" i="82"/>
  <c r="AU452" i="82"/>
  <c r="AT452" i="82"/>
  <c r="AV452" i="82" s="1"/>
  <c r="AS452" i="82"/>
  <c r="AR452" i="82"/>
  <c r="AN452" i="82"/>
  <c r="AJ452" i="82"/>
  <c r="AF452" i="82"/>
  <c r="S452" i="82"/>
  <c r="AV451" i="82"/>
  <c r="AU451" i="82"/>
  <c r="AT451" i="82"/>
  <c r="AW451" i="82" s="1"/>
  <c r="AS451" i="82"/>
  <c r="AR451" i="82"/>
  <c r="AN451" i="82"/>
  <c r="AJ451" i="82"/>
  <c r="AF451" i="82"/>
  <c r="S451" i="82"/>
  <c r="AU450" i="82"/>
  <c r="AT450" i="82"/>
  <c r="AV450" i="82" s="1"/>
  <c r="AR450" i="82"/>
  <c r="AN450" i="82"/>
  <c r="AJ450" i="82"/>
  <c r="AC450" i="82"/>
  <c r="AF450" i="82" s="1"/>
  <c r="S450" i="82"/>
  <c r="AW449" i="82"/>
  <c r="AU449" i="82"/>
  <c r="AT449" i="82"/>
  <c r="AV449" i="82" s="1"/>
  <c r="AS449" i="82"/>
  <c r="AR449" i="82"/>
  <c r="AN449" i="82"/>
  <c r="AJ449" i="82"/>
  <c r="AF449" i="82"/>
  <c r="S449" i="82"/>
  <c r="AU448" i="82"/>
  <c r="AV448" i="82" s="1"/>
  <c r="AT448" i="82"/>
  <c r="AS448" i="82"/>
  <c r="AW448" i="82" s="1"/>
  <c r="AR448" i="82"/>
  <c r="AN448" i="82"/>
  <c r="AJ448" i="82"/>
  <c r="AF448" i="82"/>
  <c r="S448" i="82"/>
  <c r="AU447" i="82"/>
  <c r="AV447" i="82" s="1"/>
  <c r="AT447" i="82"/>
  <c r="AS447" i="82"/>
  <c r="AW447" i="82" s="1"/>
  <c r="AR447" i="82"/>
  <c r="AO447" i="82"/>
  <c r="AN447" i="82"/>
  <c r="AJ447" i="82"/>
  <c r="AF447" i="82"/>
  <c r="S447" i="82"/>
  <c r="AV446" i="82"/>
  <c r="AU446" i="82"/>
  <c r="AT446" i="82"/>
  <c r="AS446" i="82"/>
  <c r="AW446" i="82" s="1"/>
  <c r="AR446" i="82"/>
  <c r="AN446" i="82"/>
  <c r="AJ446" i="82"/>
  <c r="AF446" i="82"/>
  <c r="S446" i="82"/>
  <c r="AU445" i="82"/>
  <c r="AT445" i="82"/>
  <c r="AV445" i="82" s="1"/>
  <c r="AS445" i="82"/>
  <c r="AR445" i="82"/>
  <c r="AN445" i="82"/>
  <c r="AJ445" i="82"/>
  <c r="AF445" i="82"/>
  <c r="S445" i="82"/>
  <c r="AV444" i="82"/>
  <c r="AU444" i="82"/>
  <c r="AT444" i="82"/>
  <c r="AR444" i="82"/>
  <c r="AO444" i="82"/>
  <c r="AS444" i="82" s="1"/>
  <c r="AW444" i="82" s="1"/>
  <c r="AN444" i="82"/>
  <c r="AJ444" i="82"/>
  <c r="AF444" i="82"/>
  <c r="S444" i="82"/>
  <c r="AU443" i="82"/>
  <c r="AT443" i="82"/>
  <c r="AV443" i="82" s="1"/>
  <c r="AO443" i="82"/>
  <c r="AS443" i="82" s="1"/>
  <c r="AW443" i="82" s="1"/>
  <c r="AN443" i="82"/>
  <c r="AJ443" i="82"/>
  <c r="AF443" i="82"/>
  <c r="S443" i="82"/>
  <c r="AU442" i="82"/>
  <c r="AT442" i="82"/>
  <c r="AV442" i="82" s="1"/>
  <c r="AS442" i="82"/>
  <c r="AR442" i="82"/>
  <c r="AO442" i="82"/>
  <c r="AN442" i="82"/>
  <c r="AJ442" i="82"/>
  <c r="AF442" i="82"/>
  <c r="S442" i="82"/>
  <c r="AU441" i="82"/>
  <c r="AV441" i="82" s="1"/>
  <c r="AT441" i="82"/>
  <c r="AS441" i="82"/>
  <c r="AW441" i="82" s="1"/>
  <c r="AR441" i="82"/>
  <c r="AN441" i="82"/>
  <c r="AJ441" i="82"/>
  <c r="AF441" i="82"/>
  <c r="S441" i="82"/>
  <c r="AU440" i="82"/>
  <c r="AT440" i="82"/>
  <c r="AV440" i="82" s="1"/>
  <c r="AO440" i="82"/>
  <c r="AS440" i="82" s="1"/>
  <c r="AW440" i="82" s="1"/>
  <c r="AN440" i="82"/>
  <c r="AJ440" i="82"/>
  <c r="AF440" i="82"/>
  <c r="S440" i="82"/>
  <c r="AU439" i="82"/>
  <c r="AT439" i="82"/>
  <c r="AV439" i="82" s="1"/>
  <c r="AS439" i="82"/>
  <c r="AR439" i="82"/>
  <c r="AN439" i="82"/>
  <c r="AJ439" i="82"/>
  <c r="AF439" i="82"/>
  <c r="S439" i="82"/>
  <c r="AV438" i="82"/>
  <c r="AU438" i="82"/>
  <c r="AT438" i="82"/>
  <c r="AW438" i="82" s="1"/>
  <c r="AS438" i="82"/>
  <c r="AR438" i="82"/>
  <c r="AN438" i="82"/>
  <c r="AJ438" i="82"/>
  <c r="AF438" i="82"/>
  <c r="S438" i="82"/>
  <c r="AU437" i="82"/>
  <c r="AT437" i="82"/>
  <c r="AV437" i="82" s="1"/>
  <c r="AS437" i="82"/>
  <c r="AR437" i="82"/>
  <c r="AN437" i="82"/>
  <c r="AJ437" i="82"/>
  <c r="AF437" i="82"/>
  <c r="S437" i="82"/>
  <c r="AV436" i="82"/>
  <c r="AU436" i="82"/>
  <c r="AT436" i="82"/>
  <c r="AR436" i="82"/>
  <c r="AK436" i="82"/>
  <c r="AS436" i="82" s="1"/>
  <c r="AW436" i="82" s="1"/>
  <c r="AJ436" i="82"/>
  <c r="AF436" i="82"/>
  <c r="S436" i="82"/>
  <c r="AU435" i="82"/>
  <c r="AV435" i="82" s="1"/>
  <c r="AT435" i="82"/>
  <c r="AS435" i="82"/>
  <c r="AW435" i="82" s="1"/>
  <c r="AR435" i="82"/>
  <c r="AN435" i="82"/>
  <c r="AJ435" i="82"/>
  <c r="AF435" i="82"/>
  <c r="S435" i="82"/>
  <c r="AU434" i="82"/>
  <c r="AV434" i="82" s="1"/>
  <c r="AT434" i="82"/>
  <c r="AS434" i="82"/>
  <c r="AW434" i="82" s="1"/>
  <c r="AR434" i="82"/>
  <c r="AN434" i="82"/>
  <c r="AJ434" i="82"/>
  <c r="AF434" i="82"/>
  <c r="S434" i="82"/>
  <c r="AU433" i="82"/>
  <c r="AW433" i="82" s="1"/>
  <c r="AT433" i="82"/>
  <c r="AV433" i="82" s="1"/>
  <c r="AS433" i="82"/>
  <c r="AR433" i="82"/>
  <c r="AN433" i="82"/>
  <c r="AJ433" i="82"/>
  <c r="AF433" i="82"/>
  <c r="S433" i="82"/>
  <c r="AU432" i="82"/>
  <c r="AT432" i="82"/>
  <c r="AV432" i="82" s="1"/>
  <c r="AR432" i="82"/>
  <c r="AN432" i="82"/>
  <c r="AG432" i="82"/>
  <c r="AF432" i="82"/>
  <c r="S432" i="82"/>
  <c r="AV431" i="82"/>
  <c r="AU431" i="82"/>
  <c r="AT431" i="82"/>
  <c r="AR431" i="82"/>
  <c r="AN431" i="82"/>
  <c r="AG431" i="82"/>
  <c r="AJ431" i="82" s="1"/>
  <c r="AF431" i="82"/>
  <c r="S431" i="82"/>
  <c r="AU430" i="82"/>
  <c r="AW430" i="82" s="1"/>
  <c r="AT430" i="82"/>
  <c r="AV430" i="82" s="1"/>
  <c r="AS430" i="82"/>
  <c r="AR430" i="82"/>
  <c r="AN430" i="82"/>
  <c r="AJ430" i="82"/>
  <c r="AF430" i="82"/>
  <c r="S430" i="82"/>
  <c r="AU429" i="82"/>
  <c r="AT429" i="82"/>
  <c r="AV429" i="82" s="1"/>
  <c r="AR429" i="82"/>
  <c r="AN429" i="82"/>
  <c r="AG429" i="82"/>
  <c r="AF429" i="82"/>
  <c r="S429" i="82"/>
  <c r="AV428" i="82"/>
  <c r="AU428" i="82"/>
  <c r="AT428" i="82"/>
  <c r="AR428" i="82"/>
  <c r="AN428" i="82"/>
  <c r="AG428" i="82"/>
  <c r="AJ428" i="82" s="1"/>
  <c r="AF428" i="82"/>
  <c r="S428" i="82"/>
  <c r="AU427" i="82"/>
  <c r="AT427" i="82"/>
  <c r="AV427" i="82" s="1"/>
  <c r="AR427" i="82"/>
  <c r="AN427" i="82"/>
  <c r="AG427" i="82"/>
  <c r="AS427" i="82" s="1"/>
  <c r="AF427" i="82"/>
  <c r="S427" i="82"/>
  <c r="AU426" i="82"/>
  <c r="AT426" i="82"/>
  <c r="AV426" i="82" s="1"/>
  <c r="AS426" i="82"/>
  <c r="AW426" i="82" s="1"/>
  <c r="AR426" i="82"/>
  <c r="AN426" i="82"/>
  <c r="AJ426" i="82"/>
  <c r="AF426" i="82"/>
  <c r="S426" i="82"/>
  <c r="AV425" i="82"/>
  <c r="AU425" i="82"/>
  <c r="AT425" i="82"/>
  <c r="AR425" i="82"/>
  <c r="AN425" i="82"/>
  <c r="AG425" i="82"/>
  <c r="AJ425" i="82" s="1"/>
  <c r="AF425" i="82"/>
  <c r="S425" i="82"/>
  <c r="AU424" i="82"/>
  <c r="AW424" i="82" s="1"/>
  <c r="AT424" i="82"/>
  <c r="AV424" i="82" s="1"/>
  <c r="AS424" i="82"/>
  <c r="AR424" i="82"/>
  <c r="AN424" i="82"/>
  <c r="AJ424" i="82"/>
  <c r="AF424" i="82"/>
  <c r="S424" i="82"/>
  <c r="AW423" i="82"/>
  <c r="AU423" i="82"/>
  <c r="AT423" i="82"/>
  <c r="AV423" i="82" s="1"/>
  <c r="AS423" i="82"/>
  <c r="AR423" i="82"/>
  <c r="AN423" i="82"/>
  <c r="AJ423" i="82"/>
  <c r="AF423" i="82"/>
  <c r="S423" i="82"/>
  <c r="AU422" i="82"/>
  <c r="AV422" i="82" s="1"/>
  <c r="AT422" i="82"/>
  <c r="AR422" i="82"/>
  <c r="AN422" i="82"/>
  <c r="AJ422" i="82"/>
  <c r="AC422" i="82"/>
  <c r="AF422" i="82" s="1"/>
  <c r="S422" i="82"/>
  <c r="AU421" i="82"/>
  <c r="AT421" i="82"/>
  <c r="AV421" i="82" s="1"/>
  <c r="AR421" i="82"/>
  <c r="AN421" i="82"/>
  <c r="AJ421" i="82"/>
  <c r="AC421" i="82"/>
  <c r="AF421" i="82" s="1"/>
  <c r="S421" i="82"/>
  <c r="AW420" i="82"/>
  <c r="AU420" i="82"/>
  <c r="AT420" i="82"/>
  <c r="AV420" i="82" s="1"/>
  <c r="AS420" i="82"/>
  <c r="AR420" i="82"/>
  <c r="AN420" i="82"/>
  <c r="AJ420" i="82"/>
  <c r="AF420" i="82"/>
  <c r="S420" i="82"/>
  <c r="AU419" i="82"/>
  <c r="AV419" i="82" s="1"/>
  <c r="AT419" i="82"/>
  <c r="AR419" i="82"/>
  <c r="AN419" i="82"/>
  <c r="AJ419" i="82"/>
  <c r="AC419" i="82"/>
  <c r="AF419" i="82" s="1"/>
  <c r="S419" i="82"/>
  <c r="AU418" i="82"/>
  <c r="AT418" i="82"/>
  <c r="AV418" i="82" s="1"/>
  <c r="AS418" i="82"/>
  <c r="AW418" i="82" s="1"/>
  <c r="AR418" i="82"/>
  <c r="AN418" i="82"/>
  <c r="AJ418" i="82"/>
  <c r="AF418" i="82"/>
  <c r="S418" i="82"/>
  <c r="AV417" i="82"/>
  <c r="AU417" i="82"/>
  <c r="AT417" i="82"/>
  <c r="AS417" i="82"/>
  <c r="AW417" i="82" s="1"/>
  <c r="AR417" i="82"/>
  <c r="AN417" i="82"/>
  <c r="AJ417" i="82"/>
  <c r="AF417" i="82"/>
  <c r="S417" i="82"/>
  <c r="AU416" i="82"/>
  <c r="AT416" i="82"/>
  <c r="AV416" i="82" s="1"/>
  <c r="AS416" i="82"/>
  <c r="AW416" i="82" s="1"/>
  <c r="AR416" i="82"/>
  <c r="AN416" i="82"/>
  <c r="AJ416" i="82"/>
  <c r="AF416" i="82"/>
  <c r="S416" i="82"/>
  <c r="AV415" i="82"/>
  <c r="AU415" i="82"/>
  <c r="AT415" i="82"/>
  <c r="AW415" i="82" s="1"/>
  <c r="AS415" i="82"/>
  <c r="AR415" i="82"/>
  <c r="AN415" i="82"/>
  <c r="AJ415" i="82"/>
  <c r="AF415" i="82"/>
  <c r="S415" i="82"/>
  <c r="AU414" i="82"/>
  <c r="AT414" i="82"/>
  <c r="AV414" i="82" s="1"/>
  <c r="AS414" i="82"/>
  <c r="AR414" i="82"/>
  <c r="AN414" i="82"/>
  <c r="AJ414" i="82"/>
  <c r="AF414" i="82"/>
  <c r="S414" i="82"/>
  <c r="AV413" i="82"/>
  <c r="AU413" i="82"/>
  <c r="AT413" i="82"/>
  <c r="AS413" i="82"/>
  <c r="AW413" i="82" s="1"/>
  <c r="AR413" i="82"/>
  <c r="AN413" i="82"/>
  <c r="AJ413" i="82"/>
  <c r="AF413" i="82"/>
  <c r="S413" i="82"/>
  <c r="AU412" i="82"/>
  <c r="AT412" i="82"/>
  <c r="AV412" i="82" s="1"/>
  <c r="AS412" i="82"/>
  <c r="AW412" i="82" s="1"/>
  <c r="AR412" i="82"/>
  <c r="AN412" i="82"/>
  <c r="AJ412" i="82"/>
  <c r="AF412" i="82"/>
  <c r="S412" i="82"/>
  <c r="AU411" i="82"/>
  <c r="AT411" i="82"/>
  <c r="AW411" i="82" s="1"/>
  <c r="AS411" i="82"/>
  <c r="AR411" i="82"/>
  <c r="AN411" i="82"/>
  <c r="AJ411" i="82"/>
  <c r="AF411" i="82"/>
  <c r="S411" i="82"/>
  <c r="AU410" i="82"/>
  <c r="AT410" i="82"/>
  <c r="AV410" i="82" s="1"/>
  <c r="AS410" i="82"/>
  <c r="AR410" i="82"/>
  <c r="AN410" i="82"/>
  <c r="AJ410" i="82"/>
  <c r="AF410" i="82"/>
  <c r="S410" i="82"/>
  <c r="AV409" i="82"/>
  <c r="AU409" i="82"/>
  <c r="AT409" i="82"/>
  <c r="AS409" i="82"/>
  <c r="AW409" i="82" s="1"/>
  <c r="AR409" i="82"/>
  <c r="AN409" i="82"/>
  <c r="AJ409" i="82"/>
  <c r="AF409" i="82"/>
  <c r="S409" i="82"/>
  <c r="AU408" i="82"/>
  <c r="AT408" i="82"/>
  <c r="AV408" i="82" s="1"/>
  <c r="AS408" i="82"/>
  <c r="AW408" i="82" s="1"/>
  <c r="AR408" i="82"/>
  <c r="AN408" i="82"/>
  <c r="AJ408" i="82"/>
  <c r="AF408" i="82"/>
  <c r="S408" i="82"/>
  <c r="AU407" i="82"/>
  <c r="AT407" i="82"/>
  <c r="AW407" i="82" s="1"/>
  <c r="AS407" i="82"/>
  <c r="AR407" i="82"/>
  <c r="AN407" i="82"/>
  <c r="AJ407" i="82"/>
  <c r="AF407" i="82"/>
  <c r="S407" i="82"/>
  <c r="AU406" i="82"/>
  <c r="AT406" i="82"/>
  <c r="AV406" i="82" s="1"/>
  <c r="AS406" i="82"/>
  <c r="AW406" i="82" s="1"/>
  <c r="AR406" i="82"/>
  <c r="AN406" i="82"/>
  <c r="AJ406" i="82"/>
  <c r="AF406" i="82"/>
  <c r="S406" i="82"/>
  <c r="AV405" i="82"/>
  <c r="AU405" i="82"/>
  <c r="AT405" i="82"/>
  <c r="AS405" i="82"/>
  <c r="AW405" i="82" s="1"/>
  <c r="AR405" i="82"/>
  <c r="AN405" i="82"/>
  <c r="AJ405" i="82"/>
  <c r="AF405" i="82"/>
  <c r="S405" i="82"/>
  <c r="AU404" i="82"/>
  <c r="AT404" i="82"/>
  <c r="AV404" i="82" s="1"/>
  <c r="AS404" i="82"/>
  <c r="AW404" i="82" s="1"/>
  <c r="AR404" i="82"/>
  <c r="AN404" i="82"/>
  <c r="AJ404" i="82"/>
  <c r="AF404" i="82"/>
  <c r="S404" i="82"/>
  <c r="AU403" i="82"/>
  <c r="AT403" i="82"/>
  <c r="AW403" i="82" s="1"/>
  <c r="AS403" i="82"/>
  <c r="AR403" i="82"/>
  <c r="AN403" i="82"/>
  <c r="AJ403" i="82"/>
  <c r="AF403" i="82"/>
  <c r="S403" i="82"/>
  <c r="AU402" i="82"/>
  <c r="AT402" i="82"/>
  <c r="AV402" i="82" s="1"/>
  <c r="AS402" i="82"/>
  <c r="AW402" i="82" s="1"/>
  <c r="AR402" i="82"/>
  <c r="AN402" i="82"/>
  <c r="AJ402" i="82"/>
  <c r="AF402" i="82"/>
  <c r="S402" i="82"/>
  <c r="AV401" i="82"/>
  <c r="AU401" i="82"/>
  <c r="AT401" i="82"/>
  <c r="AS401" i="82"/>
  <c r="AW401" i="82" s="1"/>
  <c r="AR401" i="82"/>
  <c r="AN401" i="82"/>
  <c r="AJ401" i="82"/>
  <c r="AF401" i="82"/>
  <c r="S401" i="82"/>
  <c r="AU400" i="82"/>
  <c r="AT400" i="82"/>
  <c r="AV400" i="82" s="1"/>
  <c r="AS400" i="82"/>
  <c r="AW400" i="82" s="1"/>
  <c r="AR400" i="82"/>
  <c r="AN400" i="82"/>
  <c r="AJ400" i="82"/>
  <c r="AF400" i="82"/>
  <c r="S400" i="82"/>
  <c r="AU399" i="82"/>
  <c r="AT399" i="82"/>
  <c r="AV399" i="82" s="1"/>
  <c r="AS399" i="82"/>
  <c r="AW399" i="82" s="1"/>
  <c r="AR399" i="82"/>
  <c r="AN399" i="82"/>
  <c r="AJ399" i="82"/>
  <c r="AF399" i="82"/>
  <c r="S399" i="82"/>
  <c r="AU398" i="82"/>
  <c r="AT398" i="82"/>
  <c r="AV398" i="82" s="1"/>
  <c r="AS398" i="82"/>
  <c r="AR398" i="82"/>
  <c r="AN398" i="82"/>
  <c r="AJ398" i="82"/>
  <c r="AF398" i="82"/>
  <c r="S398" i="82"/>
  <c r="AV397" i="82"/>
  <c r="AU397" i="82"/>
  <c r="AT397" i="82"/>
  <c r="AS397" i="82"/>
  <c r="AW397" i="82" s="1"/>
  <c r="AR397" i="82"/>
  <c r="AN397" i="82"/>
  <c r="AJ397" i="82"/>
  <c r="AF397" i="82"/>
  <c r="S397" i="82"/>
  <c r="AU396" i="82"/>
  <c r="AT396" i="82"/>
  <c r="AV396" i="82" s="1"/>
  <c r="AS396" i="82"/>
  <c r="AW396" i="82" s="1"/>
  <c r="AR396" i="82"/>
  <c r="AN396" i="82"/>
  <c r="AJ396" i="82"/>
  <c r="AF396" i="82"/>
  <c r="S396" i="82"/>
  <c r="AU395" i="82"/>
  <c r="AT395" i="82"/>
  <c r="AV395" i="82" s="1"/>
  <c r="AS395" i="82"/>
  <c r="AW395" i="82" s="1"/>
  <c r="AR395" i="82"/>
  <c r="AN395" i="82"/>
  <c r="AJ395" i="82"/>
  <c r="AF395" i="82"/>
  <c r="S395" i="82"/>
  <c r="AU394" i="82"/>
  <c r="AT394" i="82"/>
  <c r="AV394" i="82" s="1"/>
  <c r="AS394" i="82"/>
  <c r="AR394" i="82"/>
  <c r="AN394" i="82"/>
  <c r="AJ394" i="82"/>
  <c r="AF394" i="82"/>
  <c r="S394" i="82"/>
  <c r="AW393" i="82"/>
  <c r="AV393" i="82"/>
  <c r="AU393" i="82"/>
  <c r="AT393" i="82"/>
  <c r="AS393" i="82"/>
  <c r="AR393" i="82"/>
  <c r="AN393" i="82"/>
  <c r="AJ393" i="82"/>
  <c r="AF393" i="82"/>
  <c r="S393" i="82"/>
  <c r="AU392" i="82"/>
  <c r="AT392" i="82"/>
  <c r="AV392" i="82" s="1"/>
  <c r="AS392" i="82"/>
  <c r="AW392" i="82" s="1"/>
  <c r="AR392" i="82"/>
  <c r="AN392" i="82"/>
  <c r="AJ392" i="82"/>
  <c r="AF392" i="82"/>
  <c r="S392" i="82"/>
  <c r="AU391" i="82"/>
  <c r="AT391" i="82"/>
  <c r="AV391" i="82" s="1"/>
  <c r="AS391" i="82"/>
  <c r="AW391" i="82" s="1"/>
  <c r="AR391" i="82"/>
  <c r="AN391" i="82"/>
  <c r="AJ391" i="82"/>
  <c r="AF391" i="82"/>
  <c r="S391" i="82"/>
  <c r="AU390" i="82"/>
  <c r="AT390" i="82"/>
  <c r="AV390" i="82" s="1"/>
  <c r="AS390" i="82"/>
  <c r="AW390" i="82" s="1"/>
  <c r="AR390" i="82"/>
  <c r="AN390" i="82"/>
  <c r="AJ390" i="82"/>
  <c r="AF390" i="82"/>
  <c r="S390" i="82"/>
  <c r="AW389" i="82"/>
  <c r="AV389" i="82"/>
  <c r="AU389" i="82"/>
  <c r="AT389" i="82"/>
  <c r="AS389" i="82"/>
  <c r="AR389" i="82"/>
  <c r="AN389" i="82"/>
  <c r="AJ389" i="82"/>
  <c r="AF389" i="82"/>
  <c r="S389" i="82"/>
  <c r="AU388" i="82"/>
  <c r="AT388" i="82"/>
  <c r="AV388" i="82" s="1"/>
  <c r="AS388" i="82"/>
  <c r="AW388" i="82" s="1"/>
  <c r="AR388" i="82"/>
  <c r="AN388" i="82"/>
  <c r="AJ388" i="82"/>
  <c r="AF388" i="82"/>
  <c r="S388" i="82"/>
  <c r="AU387" i="82"/>
  <c r="AT387" i="82"/>
  <c r="AV387" i="82" s="1"/>
  <c r="AS387" i="82"/>
  <c r="AW387" i="82" s="1"/>
  <c r="AR387" i="82"/>
  <c r="AN387" i="82"/>
  <c r="AJ387" i="82"/>
  <c r="AF387" i="82"/>
  <c r="S387" i="82"/>
  <c r="AU386" i="82"/>
  <c r="AT386" i="82"/>
  <c r="AV386" i="82" s="1"/>
  <c r="AS386" i="82"/>
  <c r="AR386" i="82"/>
  <c r="AN386" i="82"/>
  <c r="AJ386" i="82"/>
  <c r="AF386" i="82"/>
  <c r="S386" i="82"/>
  <c r="AW385" i="82"/>
  <c r="AV385" i="82"/>
  <c r="AU385" i="82"/>
  <c r="AT385" i="82"/>
  <c r="AS385" i="82"/>
  <c r="AR385" i="82"/>
  <c r="AN385" i="82"/>
  <c r="AJ385" i="82"/>
  <c r="AF385" i="82"/>
  <c r="S385" i="82"/>
  <c r="AU384" i="82"/>
  <c r="AT384" i="82"/>
  <c r="AV384" i="82" s="1"/>
  <c r="AS384" i="82"/>
  <c r="AW384" i="82" s="1"/>
  <c r="AR384" i="82"/>
  <c r="AN384" i="82"/>
  <c r="AJ384" i="82"/>
  <c r="AF384" i="82"/>
  <c r="S384" i="82"/>
  <c r="AU383" i="82"/>
  <c r="AT383" i="82"/>
  <c r="AV383" i="82" s="1"/>
  <c r="AS383" i="82"/>
  <c r="AW383" i="82" s="1"/>
  <c r="AR383" i="82"/>
  <c r="AN383" i="82"/>
  <c r="AJ383" i="82"/>
  <c r="AF383" i="82"/>
  <c r="S383" i="82"/>
  <c r="AU382" i="82"/>
  <c r="AT382" i="82"/>
  <c r="AV382" i="82" s="1"/>
  <c r="AS382" i="82"/>
  <c r="AW382" i="82" s="1"/>
  <c r="AR382" i="82"/>
  <c r="AN382" i="82"/>
  <c r="AJ382" i="82"/>
  <c r="AF382" i="82"/>
  <c r="S382" i="82"/>
  <c r="AW381" i="82"/>
  <c r="AV381" i="82"/>
  <c r="AU381" i="82"/>
  <c r="AT381" i="82"/>
  <c r="AS381" i="82"/>
  <c r="AR381" i="82"/>
  <c r="AN381" i="82"/>
  <c r="AJ381" i="82"/>
  <c r="AF381" i="82"/>
  <c r="S381" i="82"/>
  <c r="AU380" i="82"/>
  <c r="AT380" i="82"/>
  <c r="AV380" i="82" s="1"/>
  <c r="AS380" i="82"/>
  <c r="AW380" i="82" s="1"/>
  <c r="AR380" i="82"/>
  <c r="AN380" i="82"/>
  <c r="AJ380" i="82"/>
  <c r="AF380" i="82"/>
  <c r="S380" i="82"/>
  <c r="AU379" i="82"/>
  <c r="AT379" i="82"/>
  <c r="AV379" i="82" s="1"/>
  <c r="AS379" i="82"/>
  <c r="AW379" i="82" s="1"/>
  <c r="AR379" i="82"/>
  <c r="AN379" i="82"/>
  <c r="AJ379" i="82"/>
  <c r="AF379" i="82"/>
  <c r="S379" i="82"/>
  <c r="AU378" i="82"/>
  <c r="AT378" i="82"/>
  <c r="AV378" i="82" s="1"/>
  <c r="AS378" i="82"/>
  <c r="AR378" i="82"/>
  <c r="AN378" i="82"/>
  <c r="AJ378" i="82"/>
  <c r="AF378" i="82"/>
  <c r="S378" i="82"/>
  <c r="AW377" i="82"/>
  <c r="AV377" i="82"/>
  <c r="AU377" i="82"/>
  <c r="AT377" i="82"/>
  <c r="AS377" i="82"/>
  <c r="AR377" i="82"/>
  <c r="AN377" i="82"/>
  <c r="AJ377" i="82"/>
  <c r="AF377" i="82"/>
  <c r="S377" i="82"/>
  <c r="AU376" i="82"/>
  <c r="AT376" i="82"/>
  <c r="AV376" i="82" s="1"/>
  <c r="AS376" i="82"/>
  <c r="AW376" i="82" s="1"/>
  <c r="AR376" i="82"/>
  <c r="AN376" i="82"/>
  <c r="AJ376" i="82"/>
  <c r="AF376" i="82"/>
  <c r="S376" i="82"/>
  <c r="AU375" i="82"/>
  <c r="AT375" i="82"/>
  <c r="AV375" i="82" s="1"/>
  <c r="AS375" i="82"/>
  <c r="AW375" i="82" s="1"/>
  <c r="AR375" i="82"/>
  <c r="AN375" i="82"/>
  <c r="AJ375" i="82"/>
  <c r="AF375" i="82"/>
  <c r="S375" i="82"/>
  <c r="AU374" i="82"/>
  <c r="AT374" i="82"/>
  <c r="AV374" i="82" s="1"/>
  <c r="AS374" i="82"/>
  <c r="AW374" i="82" s="1"/>
  <c r="AR374" i="82"/>
  <c r="AN374" i="82"/>
  <c r="AJ374" i="82"/>
  <c r="AF374" i="82"/>
  <c r="S374" i="82"/>
  <c r="AW373" i="82"/>
  <c r="AV373" i="82"/>
  <c r="AU373" i="82"/>
  <c r="AT373" i="82"/>
  <c r="AS373" i="82"/>
  <c r="AR373" i="82"/>
  <c r="AN373" i="82"/>
  <c r="AJ373" i="82"/>
  <c r="AF373" i="82"/>
  <c r="S373" i="82"/>
  <c r="AU372" i="82"/>
  <c r="AT372" i="82"/>
  <c r="AV372" i="82" s="1"/>
  <c r="AS372" i="82"/>
  <c r="AW372" i="82" s="1"/>
  <c r="AR372" i="82"/>
  <c r="AN372" i="82"/>
  <c r="AJ372" i="82"/>
  <c r="AF372" i="82"/>
  <c r="S372" i="82"/>
  <c r="AU371" i="82"/>
  <c r="AT371" i="82"/>
  <c r="AV371" i="82" s="1"/>
  <c r="AS371" i="82"/>
  <c r="AW371" i="82" s="1"/>
  <c r="AR371" i="82"/>
  <c r="AN371" i="82"/>
  <c r="AJ371" i="82"/>
  <c r="AF371" i="82"/>
  <c r="S371" i="82"/>
  <c r="AU370" i="82"/>
  <c r="AT370" i="82"/>
  <c r="AV370" i="82" s="1"/>
  <c r="AS370" i="82"/>
  <c r="AR370" i="82"/>
  <c r="AN370" i="82"/>
  <c r="AJ370" i="82"/>
  <c r="AF370" i="82"/>
  <c r="S370" i="82"/>
  <c r="AW369" i="82"/>
  <c r="AV369" i="82"/>
  <c r="AU369" i="82"/>
  <c r="AT369" i="82"/>
  <c r="AS369" i="82"/>
  <c r="AR369" i="82"/>
  <c r="AN369" i="82"/>
  <c r="AJ369" i="82"/>
  <c r="AF369" i="82"/>
  <c r="S369" i="82"/>
  <c r="AU368" i="82"/>
  <c r="AT368" i="82"/>
  <c r="AV368" i="82" s="1"/>
  <c r="AS368" i="82"/>
  <c r="AW368" i="82" s="1"/>
  <c r="AR368" i="82"/>
  <c r="AN368" i="82"/>
  <c r="AJ368" i="82"/>
  <c r="AF368" i="82"/>
  <c r="S368" i="82"/>
  <c r="AU367" i="82"/>
  <c r="AT367" i="82"/>
  <c r="AV367" i="82" s="1"/>
  <c r="AS367" i="82"/>
  <c r="AW367" i="82" s="1"/>
  <c r="AR367" i="82"/>
  <c r="AN367" i="82"/>
  <c r="AJ367" i="82"/>
  <c r="AF367" i="82"/>
  <c r="S367" i="82"/>
  <c r="AU366" i="82"/>
  <c r="AT366" i="82"/>
  <c r="AV366" i="82" s="1"/>
  <c r="AS366" i="82"/>
  <c r="AW366" i="82" s="1"/>
  <c r="AR366" i="82"/>
  <c r="AN366" i="82"/>
  <c r="AJ366" i="82"/>
  <c r="AF366" i="82"/>
  <c r="S366" i="82"/>
  <c r="AW365" i="82"/>
  <c r="AV365" i="82"/>
  <c r="AU365" i="82"/>
  <c r="AT365" i="82"/>
  <c r="AS365" i="82"/>
  <c r="AR365" i="82"/>
  <c r="AN365" i="82"/>
  <c r="AJ365" i="82"/>
  <c r="AF365" i="82"/>
  <c r="S365" i="82"/>
  <c r="AU364" i="82"/>
  <c r="AT364" i="82"/>
  <c r="AV364" i="82" s="1"/>
  <c r="AS364" i="82"/>
  <c r="AW364" i="82" s="1"/>
  <c r="AR364" i="82"/>
  <c r="AN364" i="82"/>
  <c r="AJ364" i="82"/>
  <c r="AF364" i="82"/>
  <c r="S364" i="82"/>
  <c r="AU363" i="82"/>
  <c r="AT363" i="82"/>
  <c r="AV363" i="82" s="1"/>
  <c r="AS363" i="82"/>
  <c r="AW363" i="82" s="1"/>
  <c r="AR363" i="82"/>
  <c r="AN363" i="82"/>
  <c r="AJ363" i="82"/>
  <c r="AF363" i="82"/>
  <c r="S363" i="82"/>
  <c r="AU362" i="82"/>
  <c r="AT362" i="82"/>
  <c r="AS362" i="82"/>
  <c r="AR362" i="82"/>
  <c r="AN362" i="82"/>
  <c r="AJ362" i="82"/>
  <c r="AF362" i="82"/>
  <c r="S362" i="82"/>
  <c r="AW361" i="82"/>
  <c r="AV361" i="82"/>
  <c r="AU361" i="82"/>
  <c r="AT361" i="82"/>
  <c r="AS361" i="82"/>
  <c r="AR361" i="82"/>
  <c r="AN361" i="82"/>
  <c r="AJ361" i="82"/>
  <c r="AF361" i="82"/>
  <c r="S361" i="82"/>
  <c r="AU360" i="82"/>
  <c r="AT360" i="82"/>
  <c r="AV360" i="82" s="1"/>
  <c r="AS360" i="82"/>
  <c r="AW360" i="82" s="1"/>
  <c r="AR360" i="82"/>
  <c r="AN360" i="82"/>
  <c r="AJ360" i="82"/>
  <c r="AF360" i="82"/>
  <c r="S360" i="82"/>
  <c r="AU359" i="82"/>
  <c r="AT359" i="82"/>
  <c r="AV359" i="82" s="1"/>
  <c r="AS359" i="82"/>
  <c r="AW359" i="82" s="1"/>
  <c r="AR359" i="82"/>
  <c r="AN359" i="82"/>
  <c r="AJ359" i="82"/>
  <c r="AF359" i="82"/>
  <c r="S359" i="82"/>
  <c r="AU358" i="82"/>
  <c r="AT358" i="82"/>
  <c r="AV358" i="82" s="1"/>
  <c r="AS358" i="82"/>
  <c r="AW358" i="82" s="1"/>
  <c r="AR358" i="82"/>
  <c r="AN358" i="82"/>
  <c r="AJ358" i="82"/>
  <c r="AF358" i="82"/>
  <c r="S358" i="82"/>
  <c r="AW357" i="82"/>
  <c r="AV357" i="82"/>
  <c r="AU357" i="82"/>
  <c r="AT357" i="82"/>
  <c r="AS357" i="82"/>
  <c r="AR357" i="82"/>
  <c r="AN357" i="82"/>
  <c r="AJ357" i="82"/>
  <c r="AF357" i="82"/>
  <c r="S357" i="82"/>
  <c r="AU356" i="82"/>
  <c r="AT356" i="82"/>
  <c r="AV356" i="82" s="1"/>
  <c r="AS356" i="82"/>
  <c r="AW356" i="82" s="1"/>
  <c r="AR356" i="82"/>
  <c r="AN356" i="82"/>
  <c r="AJ356" i="82"/>
  <c r="AF356" i="82"/>
  <c r="S356" i="82"/>
  <c r="AU355" i="82"/>
  <c r="AT355" i="82"/>
  <c r="AV355" i="82" s="1"/>
  <c r="AS355" i="82"/>
  <c r="AW355" i="82" s="1"/>
  <c r="AR355" i="82"/>
  <c r="AN355" i="82"/>
  <c r="AJ355" i="82"/>
  <c r="AF355" i="82"/>
  <c r="S355" i="82"/>
  <c r="AU354" i="82"/>
  <c r="AT354" i="82"/>
  <c r="AS354" i="82"/>
  <c r="AR354" i="82"/>
  <c r="AN354" i="82"/>
  <c r="AJ354" i="82"/>
  <c r="AF354" i="82"/>
  <c r="S354" i="82"/>
  <c r="AW353" i="82"/>
  <c r="AV353" i="82"/>
  <c r="AU353" i="82"/>
  <c r="AT353" i="82"/>
  <c r="AS353" i="82"/>
  <c r="AR353" i="82"/>
  <c r="AN353" i="82"/>
  <c r="AJ353" i="82"/>
  <c r="AF353" i="82"/>
  <c r="S353" i="82"/>
  <c r="AU352" i="82"/>
  <c r="AT352" i="82"/>
  <c r="AV352" i="82" s="1"/>
  <c r="AS352" i="82"/>
  <c r="AW352" i="82" s="1"/>
  <c r="AR352" i="82"/>
  <c r="AN352" i="82"/>
  <c r="AJ352" i="82"/>
  <c r="AF352" i="82"/>
  <c r="S352" i="82"/>
  <c r="AU351" i="82"/>
  <c r="AT351" i="82"/>
  <c r="AV351" i="82" s="1"/>
  <c r="AS351" i="82"/>
  <c r="AW351" i="82" s="1"/>
  <c r="AR351" i="82"/>
  <c r="AN351" i="82"/>
  <c r="AJ351" i="82"/>
  <c r="AF351" i="82"/>
  <c r="S351" i="82"/>
  <c r="AU350" i="82"/>
  <c r="AT350" i="82"/>
  <c r="AV350" i="82" s="1"/>
  <c r="AS350" i="82"/>
  <c r="AW350" i="82" s="1"/>
  <c r="AR350" i="82"/>
  <c r="AN350" i="82"/>
  <c r="AJ350" i="82"/>
  <c r="AF350" i="82"/>
  <c r="S350" i="82"/>
  <c r="AW349" i="82"/>
  <c r="AV349" i="82"/>
  <c r="AU349" i="82"/>
  <c r="AT349" i="82"/>
  <c r="AS349" i="82"/>
  <c r="AR349" i="82"/>
  <c r="AN349" i="82"/>
  <c r="AJ349" i="82"/>
  <c r="AF349" i="82"/>
  <c r="S349" i="82"/>
  <c r="AU348" i="82"/>
  <c r="AT348" i="82"/>
  <c r="AV348" i="82" s="1"/>
  <c r="AS348" i="82"/>
  <c r="AW348" i="82" s="1"/>
  <c r="AR348" i="82"/>
  <c r="AN348" i="82"/>
  <c r="AJ348" i="82"/>
  <c r="AF348" i="82"/>
  <c r="S348" i="82"/>
  <c r="AU347" i="82"/>
  <c r="AT347" i="82"/>
  <c r="AV347" i="82" s="1"/>
  <c r="AS347" i="82"/>
  <c r="AW347" i="82" s="1"/>
  <c r="AR347" i="82"/>
  <c r="AN347" i="82"/>
  <c r="AJ347" i="82"/>
  <c r="AF347" i="82"/>
  <c r="S347" i="82"/>
  <c r="AU346" i="82"/>
  <c r="AT346" i="82"/>
  <c r="AS346" i="82"/>
  <c r="AR346" i="82"/>
  <c r="AN346" i="82"/>
  <c r="AJ346" i="82"/>
  <c r="AF346" i="82"/>
  <c r="S346" i="82"/>
  <c r="AW345" i="82"/>
  <c r="AV345" i="82"/>
  <c r="AU345" i="82"/>
  <c r="AT345" i="82"/>
  <c r="AS345" i="82"/>
  <c r="AR345" i="82"/>
  <c r="AN345" i="82"/>
  <c r="AJ345" i="82"/>
  <c r="AF345" i="82"/>
  <c r="S345" i="82"/>
  <c r="AU344" i="82"/>
  <c r="AT344" i="82"/>
  <c r="AV344" i="82" s="1"/>
  <c r="AS344" i="82"/>
  <c r="AW344" i="82" s="1"/>
  <c r="AR344" i="82"/>
  <c r="AN344" i="82"/>
  <c r="AJ344" i="82"/>
  <c r="AF344" i="82"/>
  <c r="S344" i="82"/>
  <c r="AU343" i="82"/>
  <c r="AT343" i="82"/>
  <c r="AV343" i="82" s="1"/>
  <c r="AS343" i="82"/>
  <c r="AW343" i="82" s="1"/>
  <c r="AR343" i="82"/>
  <c r="AN343" i="82"/>
  <c r="AJ343" i="82"/>
  <c r="AF343" i="82"/>
  <c r="S343" i="82"/>
  <c r="AU342" i="82"/>
  <c r="AT342" i="82"/>
  <c r="AS342" i="82"/>
  <c r="AW342" i="82" s="1"/>
  <c r="AR342" i="82"/>
  <c r="AN342" i="82"/>
  <c r="AJ342" i="82"/>
  <c r="AF342" i="82"/>
  <c r="S342" i="82"/>
  <c r="AW341" i="82"/>
  <c r="AV341" i="82"/>
  <c r="AU341" i="82"/>
  <c r="AT341" i="82"/>
  <c r="AS341" i="82"/>
  <c r="AR341" i="82"/>
  <c r="AN341" i="82"/>
  <c r="AJ341" i="82"/>
  <c r="AF341" i="82"/>
  <c r="S341" i="82"/>
  <c r="AU340" i="82"/>
  <c r="AT340" i="82"/>
  <c r="AV340" i="82" s="1"/>
  <c r="AS340" i="82"/>
  <c r="AW340" i="82" s="1"/>
  <c r="AR340" i="82"/>
  <c r="AN340" i="82"/>
  <c r="AJ340" i="82"/>
  <c r="AF340" i="82"/>
  <c r="S340" i="82"/>
  <c r="AU339" i="82"/>
  <c r="AT339" i="82"/>
  <c r="AV339" i="82" s="1"/>
  <c r="AS339" i="82"/>
  <c r="AR339" i="82"/>
  <c r="AN339" i="82"/>
  <c r="AJ339" i="82"/>
  <c r="AF339" i="82"/>
  <c r="S339" i="82"/>
  <c r="AV338" i="82"/>
  <c r="AU338" i="82"/>
  <c r="AT338" i="82"/>
  <c r="AS338" i="82"/>
  <c r="AR338" i="82"/>
  <c r="AN338" i="82"/>
  <c r="AJ338" i="82"/>
  <c r="AF338" i="82"/>
  <c r="S338" i="82"/>
  <c r="AW337" i="82"/>
  <c r="AV337" i="82"/>
  <c r="AU337" i="82"/>
  <c r="AT337" i="82"/>
  <c r="AS337" i="82"/>
  <c r="AR337" i="82"/>
  <c r="AN337" i="82"/>
  <c r="AJ337" i="82"/>
  <c r="AF337" i="82"/>
  <c r="S337" i="82"/>
  <c r="AU336" i="82"/>
  <c r="AT336" i="82"/>
  <c r="AV336" i="82" s="1"/>
  <c r="AS336" i="82"/>
  <c r="AW336" i="82" s="1"/>
  <c r="AR336" i="82"/>
  <c r="AN336" i="82"/>
  <c r="AJ336" i="82"/>
  <c r="AF336" i="82"/>
  <c r="S336" i="82"/>
  <c r="AU335" i="82"/>
  <c r="AT335" i="82"/>
  <c r="AV335" i="82" s="1"/>
  <c r="AS335" i="82"/>
  <c r="AR335" i="82"/>
  <c r="AN335" i="82"/>
  <c r="AJ335" i="82"/>
  <c r="AF335" i="82"/>
  <c r="S335" i="82"/>
  <c r="AU334" i="82"/>
  <c r="AT334" i="82"/>
  <c r="AV334" i="82" s="1"/>
  <c r="AS334" i="82"/>
  <c r="AR334" i="82"/>
  <c r="AN334" i="82"/>
  <c r="AJ334" i="82"/>
  <c r="AF334" i="82"/>
  <c r="S334" i="82"/>
  <c r="AW333" i="82"/>
  <c r="AV333" i="82"/>
  <c r="AU333" i="82"/>
  <c r="AT333" i="82"/>
  <c r="AS333" i="82"/>
  <c r="AR333" i="82"/>
  <c r="AN333" i="82"/>
  <c r="AJ333" i="82"/>
  <c r="AF333" i="82"/>
  <c r="S333" i="82"/>
  <c r="AU332" i="82"/>
  <c r="AT332" i="82"/>
  <c r="AV332" i="82" s="1"/>
  <c r="AS332" i="82"/>
  <c r="AW332" i="82" s="1"/>
  <c r="AR332" i="82"/>
  <c r="AN332" i="82"/>
  <c r="AJ332" i="82"/>
  <c r="AF332" i="82"/>
  <c r="S332" i="82"/>
  <c r="AU331" i="82"/>
  <c r="AT331" i="82"/>
  <c r="AV331" i="82" s="1"/>
  <c r="AS331" i="82"/>
  <c r="AW331" i="82" s="1"/>
  <c r="AR331" i="82"/>
  <c r="AN331" i="82"/>
  <c r="AJ331" i="82"/>
  <c r="AF331" i="82"/>
  <c r="S331" i="82"/>
  <c r="AU330" i="82"/>
  <c r="AT330" i="82"/>
  <c r="AV330" i="82" s="1"/>
  <c r="AS330" i="82"/>
  <c r="AR330" i="82"/>
  <c r="AN330" i="82"/>
  <c r="AJ330" i="82"/>
  <c r="AF330" i="82"/>
  <c r="S330" i="82"/>
  <c r="AV329" i="82"/>
  <c r="AU329" i="82"/>
  <c r="AT329" i="82"/>
  <c r="AS329" i="82"/>
  <c r="AW329" i="82" s="1"/>
  <c r="AR329" i="82"/>
  <c r="AN329" i="82"/>
  <c r="AJ329" i="82"/>
  <c r="AF329" i="82"/>
  <c r="S329" i="82"/>
  <c r="AU328" i="82"/>
  <c r="AT328" i="82"/>
  <c r="AV328" i="82" s="1"/>
  <c r="AS328" i="82"/>
  <c r="AW328" i="82" s="1"/>
  <c r="AR328" i="82"/>
  <c r="AN328" i="82"/>
  <c r="AJ328" i="82"/>
  <c r="AF328" i="82"/>
  <c r="S328" i="82"/>
  <c r="AV327" i="82"/>
  <c r="AU327" i="82"/>
  <c r="AT327" i="82"/>
  <c r="AS327" i="82"/>
  <c r="AW327" i="82" s="1"/>
  <c r="AR327" i="82"/>
  <c r="AN327" i="82"/>
  <c r="AJ327" i="82"/>
  <c r="AF327" i="82"/>
  <c r="S327" i="82"/>
  <c r="AU326" i="82"/>
  <c r="AT326" i="82"/>
  <c r="AS326" i="82"/>
  <c r="AR326" i="82"/>
  <c r="AN326" i="82"/>
  <c r="AJ326" i="82"/>
  <c r="AF326" i="82"/>
  <c r="S326" i="82"/>
  <c r="AV325" i="82"/>
  <c r="AU325" i="82"/>
  <c r="AT325" i="82"/>
  <c r="AS325" i="82"/>
  <c r="AW325" i="82" s="1"/>
  <c r="AR325" i="82"/>
  <c r="AN325" i="82"/>
  <c r="AJ325" i="82"/>
  <c r="AF325" i="82"/>
  <c r="S325" i="82"/>
  <c r="AU324" i="82"/>
  <c r="AT324" i="82"/>
  <c r="AV324" i="82" s="1"/>
  <c r="AS324" i="82"/>
  <c r="AW324" i="82" s="1"/>
  <c r="AO324" i="82"/>
  <c r="AR324" i="82" s="1"/>
  <c r="AN324" i="82"/>
  <c r="AJ324" i="82"/>
  <c r="AF324" i="82"/>
  <c r="S324" i="82"/>
  <c r="AV323" i="82"/>
  <c r="AU323" i="82"/>
  <c r="AT323" i="82"/>
  <c r="AS323" i="82"/>
  <c r="AW323" i="82" s="1"/>
  <c r="AR323" i="82"/>
  <c r="AN323" i="82"/>
  <c r="AJ323" i="82"/>
  <c r="AF323" i="82"/>
  <c r="S323" i="82"/>
  <c r="AU322" i="82"/>
  <c r="AT322" i="82"/>
  <c r="AV322" i="82" s="1"/>
  <c r="AS322" i="82"/>
  <c r="AW322" i="82" s="1"/>
  <c r="AR322" i="82"/>
  <c r="AN322" i="82"/>
  <c r="AJ322" i="82"/>
  <c r="AF322" i="82"/>
  <c r="S322" i="82"/>
  <c r="AW321" i="82"/>
  <c r="AU321" i="82"/>
  <c r="AT321" i="82"/>
  <c r="AV321" i="82" s="1"/>
  <c r="AS321" i="82"/>
  <c r="AR321" i="82"/>
  <c r="AO321" i="82"/>
  <c r="AN321" i="82"/>
  <c r="AJ321" i="82"/>
  <c r="AF321" i="82"/>
  <c r="S321" i="82"/>
  <c r="AV320" i="82"/>
  <c r="AU320" i="82"/>
  <c r="AT320" i="82"/>
  <c r="AR320" i="82"/>
  <c r="AO320" i="82"/>
  <c r="AS320" i="82" s="1"/>
  <c r="AW320" i="82" s="1"/>
  <c r="AN320" i="82"/>
  <c r="AJ320" i="82"/>
  <c r="AF320" i="82"/>
  <c r="S320" i="82"/>
  <c r="AU319" i="82"/>
  <c r="AT319" i="82"/>
  <c r="AV319" i="82" s="1"/>
  <c r="AO319" i="82"/>
  <c r="AS319" i="82" s="1"/>
  <c r="AN319" i="82"/>
  <c r="AJ319" i="82"/>
  <c r="AF319" i="82"/>
  <c r="S319" i="82"/>
  <c r="AU318" i="82"/>
  <c r="AT318" i="82"/>
  <c r="AV318" i="82" s="1"/>
  <c r="AO318" i="82"/>
  <c r="AS318" i="82" s="1"/>
  <c r="AW318" i="82" s="1"/>
  <c r="AN318" i="82"/>
  <c r="AJ318" i="82"/>
  <c r="AF318" i="82"/>
  <c r="S318" i="82"/>
  <c r="AU317" i="82"/>
  <c r="AT317" i="82"/>
  <c r="AV317" i="82" s="1"/>
  <c r="AS317" i="82"/>
  <c r="AW317" i="82" s="1"/>
  <c r="AO317" i="82"/>
  <c r="AR317" i="82" s="1"/>
  <c r="AN317" i="82"/>
  <c r="AJ317" i="82"/>
  <c r="AF317" i="82"/>
  <c r="S317" i="82"/>
  <c r="AV316" i="82"/>
  <c r="AU316" i="82"/>
  <c r="AT316" i="82"/>
  <c r="AR316" i="82"/>
  <c r="AO316" i="82"/>
  <c r="AS316" i="82" s="1"/>
  <c r="AW316" i="82" s="1"/>
  <c r="AN316" i="82"/>
  <c r="AJ316" i="82"/>
  <c r="AF316" i="82"/>
  <c r="S316" i="82"/>
  <c r="AU315" i="82"/>
  <c r="AT315" i="82"/>
  <c r="AV315" i="82" s="1"/>
  <c r="AO315" i="82"/>
  <c r="AN315" i="82"/>
  <c r="AJ315" i="82"/>
  <c r="AF315" i="82"/>
  <c r="S315" i="82"/>
  <c r="AU314" i="82"/>
  <c r="AT314" i="82"/>
  <c r="AS314" i="82"/>
  <c r="AR314" i="82"/>
  <c r="AN314" i="82"/>
  <c r="AJ314" i="82"/>
  <c r="AF314" i="82"/>
  <c r="S314" i="82"/>
  <c r="AW313" i="82"/>
  <c r="AV313" i="82"/>
  <c r="AU313" i="82"/>
  <c r="AT313" i="82"/>
  <c r="AS313" i="82"/>
  <c r="AR313" i="82"/>
  <c r="AN313" i="82"/>
  <c r="AJ313" i="82"/>
  <c r="AF313" i="82"/>
  <c r="S313" i="82"/>
  <c r="L11" i="82" s="1"/>
  <c r="AU312" i="82"/>
  <c r="AT312" i="82"/>
  <c r="AV312" i="82" s="1"/>
  <c r="AS312" i="82"/>
  <c r="AW312" i="82" s="1"/>
  <c r="AR312" i="82"/>
  <c r="AN312" i="82"/>
  <c r="AJ312" i="82"/>
  <c r="AF312" i="82"/>
  <c r="S312" i="82"/>
  <c r="AV311" i="82"/>
  <c r="AU311" i="82"/>
  <c r="AT311" i="82"/>
  <c r="AS311" i="82"/>
  <c r="AW311" i="82" s="1"/>
  <c r="AR311" i="82"/>
  <c r="AN311" i="82"/>
  <c r="AG311" i="82"/>
  <c r="AJ311" i="82" s="1"/>
  <c r="AF311" i="82"/>
  <c r="S311" i="82"/>
  <c r="AU310" i="82"/>
  <c r="AV310" i="82" s="1"/>
  <c r="AT310" i="82"/>
  <c r="AS310" i="82"/>
  <c r="AW310" i="82" s="1"/>
  <c r="AR310" i="82"/>
  <c r="AN310" i="82"/>
  <c r="AJ310" i="82"/>
  <c r="AG310" i="82"/>
  <c r="AF310" i="82"/>
  <c r="S310" i="82"/>
  <c r="AU309" i="82"/>
  <c r="AT309" i="82"/>
  <c r="AV309" i="82" s="1"/>
  <c r="AS309" i="82"/>
  <c r="AW309" i="82" s="1"/>
  <c r="AR309" i="82"/>
  <c r="AN309" i="82"/>
  <c r="AJ309" i="82"/>
  <c r="AF309" i="82"/>
  <c r="S309" i="82"/>
  <c r="AV308" i="82"/>
  <c r="AU308" i="82"/>
  <c r="AT308" i="82"/>
  <c r="AS308" i="82"/>
  <c r="AW308" i="82" s="1"/>
  <c r="AR308" i="82"/>
  <c r="AN308" i="82"/>
  <c r="AG308" i="82"/>
  <c r="AJ308" i="82" s="1"/>
  <c r="AF308" i="82"/>
  <c r="S308" i="82"/>
  <c r="AU307" i="82"/>
  <c r="AV307" i="82" s="1"/>
  <c r="AT307" i="82"/>
  <c r="AR307" i="82"/>
  <c r="AN307" i="82"/>
  <c r="AJ307" i="82"/>
  <c r="AC307" i="82"/>
  <c r="AS307" i="82" s="1"/>
  <c r="S307" i="82"/>
  <c r="AU306" i="82"/>
  <c r="AT306" i="82"/>
  <c r="AV306" i="82" s="1"/>
  <c r="AS306" i="82"/>
  <c r="AW306" i="82" s="1"/>
  <c r="AR306" i="82"/>
  <c r="AN306" i="82"/>
  <c r="AJ306" i="82"/>
  <c r="AF306" i="82"/>
  <c r="AC306" i="82"/>
  <c r="S306" i="82"/>
  <c r="AU305" i="82"/>
  <c r="AT305" i="82"/>
  <c r="AV305" i="82" s="1"/>
  <c r="AS305" i="82"/>
  <c r="AW305" i="82" s="1"/>
  <c r="AR305" i="82"/>
  <c r="AN305" i="82"/>
  <c r="AJ305" i="82"/>
  <c r="AF305" i="82"/>
  <c r="AC305" i="82"/>
  <c r="S305" i="82"/>
  <c r="AV304" i="82"/>
  <c r="AU304" i="82"/>
  <c r="AT304" i="82"/>
  <c r="AR304" i="82"/>
  <c r="AN304" i="82"/>
  <c r="AJ304" i="82"/>
  <c r="AC304" i="82"/>
  <c r="S304" i="82"/>
  <c r="AU303" i="82"/>
  <c r="AT303" i="82"/>
  <c r="AV303" i="82" s="1"/>
  <c r="AR303" i="82"/>
  <c r="AN303" i="82"/>
  <c r="AJ303" i="82"/>
  <c r="AC303" i="82"/>
  <c r="AF303" i="82" s="1"/>
  <c r="S303" i="82"/>
  <c r="AU302" i="82"/>
  <c r="AT302" i="82"/>
  <c r="AS302" i="82"/>
  <c r="AR302" i="82"/>
  <c r="AN302" i="82"/>
  <c r="AJ302" i="82"/>
  <c r="AF302" i="82"/>
  <c r="AC302" i="82"/>
  <c r="S302" i="82"/>
  <c r="AW301" i="82"/>
  <c r="AV301" i="82"/>
  <c r="AU301" i="82"/>
  <c r="AT301" i="82"/>
  <c r="AS301" i="82"/>
  <c r="AR301" i="82"/>
  <c r="AN301" i="82"/>
  <c r="AJ301" i="82"/>
  <c r="AF301" i="82"/>
  <c r="AC301" i="82"/>
  <c r="S301" i="82"/>
  <c r="AV300" i="82"/>
  <c r="AU300" i="82"/>
  <c r="AT300" i="82"/>
  <c r="AS300" i="82"/>
  <c r="AW300" i="82" s="1"/>
  <c r="AR300" i="82"/>
  <c r="AO300" i="82"/>
  <c r="AN300" i="82"/>
  <c r="AJ300" i="82"/>
  <c r="AF300" i="82"/>
  <c r="S300" i="82"/>
  <c r="AU299" i="82"/>
  <c r="AV299" i="82" s="1"/>
  <c r="AT299" i="82"/>
  <c r="AO299" i="82"/>
  <c r="AS299" i="82" s="1"/>
  <c r="AW299" i="82" s="1"/>
  <c r="AN299" i="82"/>
  <c r="AJ299" i="82"/>
  <c r="AF299" i="82"/>
  <c r="S299" i="82"/>
  <c r="F11" i="82" s="1"/>
  <c r="AU298" i="82"/>
  <c r="AT298" i="82"/>
  <c r="AV298" i="82" s="1"/>
  <c r="AO298" i="82"/>
  <c r="AS298" i="82" s="1"/>
  <c r="AW298" i="82" s="1"/>
  <c r="AN298" i="82"/>
  <c r="AJ298" i="82"/>
  <c r="AF298" i="82"/>
  <c r="S298" i="82"/>
  <c r="AU297" i="82"/>
  <c r="AT297" i="82"/>
  <c r="AV297" i="82" s="1"/>
  <c r="AS297" i="82"/>
  <c r="AW297" i="82" s="1"/>
  <c r="AR297" i="82"/>
  <c r="AO297" i="82"/>
  <c r="AN297" i="82"/>
  <c r="AJ297" i="82"/>
  <c r="AF297" i="82"/>
  <c r="S297" i="82"/>
  <c r="AV296" i="82"/>
  <c r="AU296" i="82"/>
  <c r="AT296" i="82"/>
  <c r="AR296" i="82"/>
  <c r="AO296" i="82"/>
  <c r="AS296" i="82" s="1"/>
  <c r="AW296" i="82" s="1"/>
  <c r="AN296" i="82"/>
  <c r="AJ296" i="82"/>
  <c r="AF296" i="82"/>
  <c r="S296" i="82"/>
  <c r="AU295" i="82"/>
  <c r="AT295" i="82"/>
  <c r="AV295" i="82" s="1"/>
  <c r="AR295" i="82"/>
  <c r="AN295" i="82"/>
  <c r="AK295" i="82"/>
  <c r="AS295" i="82" s="1"/>
  <c r="AW295" i="82" s="1"/>
  <c r="AJ295" i="82"/>
  <c r="AF295" i="82"/>
  <c r="S295" i="82"/>
  <c r="AU294" i="82"/>
  <c r="AT294" i="82"/>
  <c r="AV294" i="82" s="1"/>
  <c r="AR294" i="82"/>
  <c r="AK294" i="82"/>
  <c r="AN294" i="82" s="1"/>
  <c r="AJ294" i="82"/>
  <c r="AF294" i="82"/>
  <c r="S294" i="82"/>
  <c r="AV293" i="82"/>
  <c r="AU293" i="82"/>
  <c r="AT293" i="82"/>
  <c r="AR293" i="82"/>
  <c r="AN293" i="82"/>
  <c r="AG293" i="82"/>
  <c r="AF293" i="82"/>
  <c r="S293" i="82"/>
  <c r="AV292" i="82"/>
  <c r="AU292" i="82"/>
  <c r="AT292" i="82"/>
  <c r="AS292" i="82"/>
  <c r="AW292" i="82" s="1"/>
  <c r="AR292" i="82"/>
  <c r="AN292" i="82"/>
  <c r="AG292" i="82"/>
  <c r="AJ292" i="82" s="1"/>
  <c r="AF292" i="82"/>
  <c r="S292" i="82"/>
  <c r="AU291" i="82"/>
  <c r="AV291" i="82" s="1"/>
  <c r="AT291" i="82"/>
  <c r="AS291" i="82"/>
  <c r="AW291" i="82" s="1"/>
  <c r="AR291" i="82"/>
  <c r="AN291" i="82"/>
  <c r="AJ291" i="82"/>
  <c r="AG291" i="82"/>
  <c r="AF291" i="82"/>
  <c r="S291" i="82"/>
  <c r="AU290" i="82"/>
  <c r="AT290" i="82"/>
  <c r="AV290" i="82" s="1"/>
  <c r="AS290" i="82"/>
  <c r="AW290" i="82" s="1"/>
  <c r="AR290" i="82"/>
  <c r="AN290" i="82"/>
  <c r="AJ290" i="82"/>
  <c r="AG290" i="82"/>
  <c r="AF290" i="82"/>
  <c r="S290" i="82"/>
  <c r="AU289" i="82"/>
  <c r="AT289" i="82"/>
  <c r="AV289" i="82" s="1"/>
  <c r="AS289" i="82"/>
  <c r="AW289" i="82" s="1"/>
  <c r="AR289" i="82"/>
  <c r="AN289" i="82"/>
  <c r="AG289" i="82"/>
  <c r="AJ289" i="82" s="1"/>
  <c r="AF289" i="82"/>
  <c r="S289" i="82"/>
  <c r="AV288" i="82"/>
  <c r="AU288" i="82"/>
  <c r="AT288" i="82"/>
  <c r="AR288" i="82"/>
  <c r="AN288" i="82"/>
  <c r="AG288" i="82"/>
  <c r="AS288" i="82" s="1"/>
  <c r="AW288" i="82" s="1"/>
  <c r="AF288" i="82"/>
  <c r="S288" i="82"/>
  <c r="AU287" i="82"/>
  <c r="AT287" i="82"/>
  <c r="AV287" i="82" s="1"/>
  <c r="AR287" i="82"/>
  <c r="AN287" i="82"/>
  <c r="AJ287" i="82"/>
  <c r="AG287" i="82"/>
  <c r="AS287" i="82" s="1"/>
  <c r="AW287" i="82" s="1"/>
  <c r="AF287" i="82"/>
  <c r="S287" i="82"/>
  <c r="AU286" i="82"/>
  <c r="AT286" i="82"/>
  <c r="AV286" i="82" s="1"/>
  <c r="AR286" i="82"/>
  <c r="AN286" i="82"/>
  <c r="AJ286" i="82"/>
  <c r="AG286" i="82"/>
  <c r="AS286" i="82" s="1"/>
  <c r="AW286" i="82" s="1"/>
  <c r="AF286" i="82"/>
  <c r="S286" i="82"/>
  <c r="AU285" i="82"/>
  <c r="AT285" i="82"/>
  <c r="AV285" i="82" s="1"/>
  <c r="AR285" i="82"/>
  <c r="AN285" i="82"/>
  <c r="AG285" i="82"/>
  <c r="AF285" i="82"/>
  <c r="S285" i="82"/>
  <c r="AV284" i="82"/>
  <c r="AU284" i="82"/>
  <c r="AT284" i="82"/>
  <c r="AS284" i="82"/>
  <c r="AW284" i="82" s="1"/>
  <c r="AR284" i="82"/>
  <c r="AN284" i="82"/>
  <c r="AG284" i="82"/>
  <c r="AJ284" i="82" s="1"/>
  <c r="AF284" i="82"/>
  <c r="S284" i="82"/>
  <c r="AU283" i="82"/>
  <c r="AV283" i="82" s="1"/>
  <c r="AT283" i="82"/>
  <c r="AR283" i="82"/>
  <c r="AN283" i="82"/>
  <c r="AJ283" i="82"/>
  <c r="AC283" i="82"/>
  <c r="AS283" i="82" s="1"/>
  <c r="S283" i="82"/>
  <c r="AU282" i="82"/>
  <c r="AT282" i="82"/>
  <c r="AV282" i="82" s="1"/>
  <c r="AS282" i="82"/>
  <c r="AW282" i="82" s="1"/>
  <c r="AR282" i="82"/>
  <c r="AN282" i="82"/>
  <c r="AJ282" i="82"/>
  <c r="AF282" i="82"/>
  <c r="S282" i="82"/>
  <c r="AV281" i="82"/>
  <c r="AU281" i="82"/>
  <c r="AT281" i="82"/>
  <c r="AR281" i="82"/>
  <c r="AN281" i="82"/>
  <c r="AJ281" i="82"/>
  <c r="AC281" i="82"/>
  <c r="AF281" i="82" s="1"/>
  <c r="S281" i="82"/>
  <c r="AU280" i="82"/>
  <c r="AV280" i="82" s="1"/>
  <c r="AT280" i="82"/>
  <c r="AR280" i="82"/>
  <c r="AN280" i="82"/>
  <c r="AJ280" i="82"/>
  <c r="AC280" i="82"/>
  <c r="AS280" i="82" s="1"/>
  <c r="S280" i="82"/>
  <c r="AU279" i="82"/>
  <c r="AT279" i="82"/>
  <c r="AV279" i="82" s="1"/>
  <c r="AS279" i="82"/>
  <c r="AW279" i="82" s="1"/>
  <c r="AR279" i="82"/>
  <c r="AN279" i="82"/>
  <c r="AJ279" i="82"/>
  <c r="AF279" i="82"/>
  <c r="S279" i="82"/>
  <c r="AV278" i="82"/>
  <c r="AU278" i="82"/>
  <c r="AT278" i="82"/>
  <c r="AS278" i="82"/>
  <c r="AW278" i="82" s="1"/>
  <c r="AR278" i="82"/>
  <c r="AN278" i="82"/>
  <c r="AJ278" i="82"/>
  <c r="AF278" i="82"/>
  <c r="S278" i="82"/>
  <c r="AU277" i="82"/>
  <c r="AT277" i="82"/>
  <c r="AV277" i="82" s="1"/>
  <c r="AS277" i="82"/>
  <c r="AW277" i="82" s="1"/>
  <c r="AR277" i="82"/>
  <c r="AN277" i="82"/>
  <c r="AJ277" i="82"/>
  <c r="AF277" i="82"/>
  <c r="AC277" i="82"/>
  <c r="S277" i="82"/>
  <c r="AW276" i="82"/>
  <c r="AU276" i="82"/>
  <c r="AT276" i="82"/>
  <c r="AV276" i="82" s="1"/>
  <c r="AS276" i="82"/>
  <c r="AR276" i="82"/>
  <c r="AN276" i="82"/>
  <c r="AJ276" i="82"/>
  <c r="AF276" i="82"/>
  <c r="S276" i="82"/>
  <c r="AU275" i="82"/>
  <c r="AT275" i="82"/>
  <c r="AV275" i="82" s="1"/>
  <c r="AR275" i="82"/>
  <c r="AN275" i="82"/>
  <c r="AJ275" i="82"/>
  <c r="AC275" i="82"/>
  <c r="AF275" i="82" s="1"/>
  <c r="S275" i="82"/>
  <c r="AU274" i="82"/>
  <c r="AT274" i="82"/>
  <c r="AV274" i="82" s="1"/>
  <c r="AS274" i="82"/>
  <c r="AW274" i="82" s="1"/>
  <c r="AR274" i="82"/>
  <c r="AN274" i="82"/>
  <c r="AJ274" i="82"/>
  <c r="AF274" i="82"/>
  <c r="AC274" i="82"/>
  <c r="S274" i="82"/>
  <c r="AW273" i="82"/>
  <c r="AU273" i="82"/>
  <c r="AT273" i="82"/>
  <c r="AV273" i="82" s="1"/>
  <c r="AS273" i="82"/>
  <c r="AR273" i="82"/>
  <c r="AN273" i="82"/>
  <c r="AJ273" i="82"/>
  <c r="AF273" i="82"/>
  <c r="S273" i="82"/>
  <c r="AU272" i="82"/>
  <c r="AT272" i="82"/>
  <c r="AV272" i="82" s="1"/>
  <c r="AR272" i="82"/>
  <c r="AN272" i="82"/>
  <c r="AJ272" i="82"/>
  <c r="AG272" i="82"/>
  <c r="AS272" i="82" s="1"/>
  <c r="AW272" i="82" s="1"/>
  <c r="AF272" i="82"/>
  <c r="S272" i="82"/>
  <c r="AU271" i="82"/>
  <c r="AT271" i="82"/>
  <c r="AV271" i="82" s="1"/>
  <c r="AS271" i="82"/>
  <c r="AW271" i="82" s="1"/>
  <c r="AR271" i="82"/>
  <c r="AN271" i="82"/>
  <c r="AJ271" i="82"/>
  <c r="AG271" i="82"/>
  <c r="AF271" i="82"/>
  <c r="S271" i="82"/>
  <c r="AU270" i="82"/>
  <c r="AT270" i="82"/>
  <c r="AV270" i="82" s="1"/>
  <c r="AR270" i="82"/>
  <c r="AN270" i="82"/>
  <c r="AG270" i="82"/>
  <c r="AF270" i="82"/>
  <c r="S270" i="82"/>
  <c r="AV269" i="82"/>
  <c r="AU269" i="82"/>
  <c r="AT269" i="82"/>
  <c r="AS269" i="82"/>
  <c r="AW269" i="82" s="1"/>
  <c r="AR269" i="82"/>
  <c r="AN269" i="82"/>
  <c r="AJ269" i="82"/>
  <c r="AG269" i="82"/>
  <c r="AF269" i="82"/>
  <c r="S269" i="82"/>
  <c r="AU268" i="82"/>
  <c r="AV268" i="82" s="1"/>
  <c r="AT268" i="82"/>
  <c r="AS268" i="82"/>
  <c r="AW268" i="82" s="1"/>
  <c r="AR268" i="82"/>
  <c r="AN268" i="82"/>
  <c r="AJ268" i="82"/>
  <c r="AF268" i="82"/>
  <c r="S268" i="82"/>
  <c r="AW267" i="82"/>
  <c r="AU267" i="82"/>
  <c r="AT267" i="82"/>
  <c r="AV267" i="82" s="1"/>
  <c r="AS267" i="82"/>
  <c r="AR267" i="82"/>
  <c r="AN267" i="82"/>
  <c r="AJ267" i="82"/>
  <c r="AF267" i="82"/>
  <c r="AC267" i="82"/>
  <c r="S267" i="82"/>
  <c r="AV266" i="82"/>
  <c r="AU266" i="82"/>
  <c r="AT266" i="82"/>
  <c r="AR266" i="82"/>
  <c r="AN266" i="82"/>
  <c r="AJ266" i="82"/>
  <c r="AC266" i="82"/>
  <c r="AF266" i="82" s="1"/>
  <c r="S266" i="82"/>
  <c r="AU265" i="82"/>
  <c r="AV265" i="82" s="1"/>
  <c r="AT265" i="82"/>
  <c r="AR265" i="82"/>
  <c r="AN265" i="82"/>
  <c r="AJ265" i="82"/>
  <c r="AC265" i="82"/>
  <c r="AS265" i="82" s="1"/>
  <c r="S265" i="82"/>
  <c r="AU264" i="82"/>
  <c r="AT264" i="82"/>
  <c r="AV264" i="82" s="1"/>
  <c r="AR264" i="82"/>
  <c r="AN264" i="82"/>
  <c r="AJ264" i="82"/>
  <c r="AC264" i="82"/>
  <c r="AS264" i="82" s="1"/>
  <c r="AW264" i="82" s="1"/>
  <c r="S264" i="82"/>
  <c r="AU263" i="82"/>
  <c r="AT263" i="82"/>
  <c r="AV263" i="82" s="1"/>
  <c r="AS263" i="82"/>
  <c r="AW263" i="82" s="1"/>
  <c r="AR263" i="82"/>
  <c r="AN263" i="82"/>
  <c r="AJ263" i="82"/>
  <c r="AF263" i="82"/>
  <c r="S263" i="82"/>
  <c r="AU262" i="82"/>
  <c r="AV262" i="82" s="1"/>
  <c r="AT262" i="82"/>
  <c r="AR262" i="82"/>
  <c r="AN262" i="82"/>
  <c r="AJ262" i="82"/>
  <c r="AF262" i="82"/>
  <c r="AC262" i="82"/>
  <c r="AS262" i="82" s="1"/>
  <c r="S262" i="82"/>
  <c r="AU261" i="82"/>
  <c r="AT261" i="82"/>
  <c r="AV261" i="82" s="1"/>
  <c r="AS261" i="82"/>
  <c r="AW261" i="82" s="1"/>
  <c r="AR261" i="82"/>
  <c r="AN261" i="82"/>
  <c r="AJ261" i="82"/>
  <c r="AC261" i="82"/>
  <c r="AF261" i="82" s="1"/>
  <c r="S261" i="82"/>
  <c r="AU260" i="82"/>
  <c r="AT260" i="82"/>
  <c r="AV260" i="82" s="1"/>
  <c r="AS260" i="82"/>
  <c r="AW260" i="82" s="1"/>
  <c r="AO260" i="82"/>
  <c r="AR260" i="82" s="1"/>
  <c r="AN260" i="82"/>
  <c r="AJ260" i="82"/>
  <c r="AF260" i="82"/>
  <c r="S260" i="82"/>
  <c r="AV259" i="82"/>
  <c r="AU259" i="82"/>
  <c r="AT259" i="82"/>
  <c r="AR259" i="82"/>
  <c r="AK259" i="82"/>
  <c r="AS259" i="82" s="1"/>
  <c r="AW259" i="82" s="1"/>
  <c r="AJ259" i="82"/>
  <c r="AF259" i="82"/>
  <c r="S259" i="82"/>
  <c r="AU258" i="82"/>
  <c r="AV258" i="82" s="1"/>
  <c r="AT258" i="82"/>
  <c r="AS258" i="82"/>
  <c r="AW258" i="82" s="1"/>
  <c r="AR258" i="82"/>
  <c r="AN258" i="82"/>
  <c r="AJ258" i="82"/>
  <c r="AG258" i="82"/>
  <c r="AF258" i="82"/>
  <c r="S258" i="82"/>
  <c r="AU257" i="82"/>
  <c r="AT257" i="82"/>
  <c r="AV257" i="82" s="1"/>
  <c r="AS257" i="82"/>
  <c r="AR257" i="82"/>
  <c r="AN257" i="82"/>
  <c r="AJ257" i="82"/>
  <c r="AF257" i="82"/>
  <c r="S257" i="82"/>
  <c r="AV256" i="82"/>
  <c r="AU256" i="82"/>
  <c r="AT256" i="82"/>
  <c r="AR256" i="82"/>
  <c r="AN256" i="82"/>
  <c r="AJ256" i="82"/>
  <c r="AG256" i="82"/>
  <c r="AS256" i="82" s="1"/>
  <c r="AW256" i="82" s="1"/>
  <c r="AF256" i="82"/>
  <c r="S256" i="82"/>
  <c r="AU255" i="82"/>
  <c r="AV255" i="82" s="1"/>
  <c r="AT255" i="82"/>
  <c r="AS255" i="82"/>
  <c r="AW255" i="82" s="1"/>
  <c r="AR255" i="82"/>
  <c r="AN255" i="82"/>
  <c r="AJ255" i="82"/>
  <c r="AG255" i="82"/>
  <c r="AF255" i="82"/>
  <c r="S255" i="82"/>
  <c r="AU254" i="82"/>
  <c r="AT254" i="82"/>
  <c r="AV254" i="82" s="1"/>
  <c r="AS254" i="82"/>
  <c r="AW254" i="82" s="1"/>
  <c r="AR254" i="82"/>
  <c r="AN254" i="82"/>
  <c r="AJ254" i="82"/>
  <c r="AG254" i="82"/>
  <c r="AF254" i="82"/>
  <c r="S254" i="82"/>
  <c r="AU253" i="82"/>
  <c r="AT253" i="82"/>
  <c r="AV253" i="82" s="1"/>
  <c r="AR253" i="82"/>
  <c r="AN253" i="82"/>
  <c r="AG253" i="82"/>
  <c r="AF253" i="82"/>
  <c r="S253" i="82"/>
  <c r="AV252" i="82"/>
  <c r="AU252" i="82"/>
  <c r="AT252" i="82"/>
  <c r="AR252" i="82"/>
  <c r="AN252" i="82"/>
  <c r="AJ252" i="82"/>
  <c r="AC252" i="82"/>
  <c r="AF252" i="82" s="1"/>
  <c r="S252" i="82"/>
  <c r="AU251" i="82"/>
  <c r="AV251" i="82" s="1"/>
  <c r="AT251" i="82"/>
  <c r="AR251" i="82"/>
  <c r="AN251" i="82"/>
  <c r="AJ251" i="82"/>
  <c r="AF251" i="82"/>
  <c r="AC251" i="82"/>
  <c r="AS251" i="82" s="1"/>
  <c r="S251" i="82"/>
  <c r="AU250" i="82"/>
  <c r="AT250" i="82"/>
  <c r="AV250" i="82" s="1"/>
  <c r="AR250" i="82"/>
  <c r="AN250" i="82"/>
  <c r="AJ250" i="82"/>
  <c r="AC250" i="82"/>
  <c r="AS250" i="82" s="1"/>
  <c r="AW250" i="82" s="1"/>
  <c r="S250" i="82"/>
  <c r="AU249" i="82"/>
  <c r="AT249" i="82"/>
  <c r="AV249" i="82" s="1"/>
  <c r="AS249" i="82"/>
  <c r="AW249" i="82" s="1"/>
  <c r="AR249" i="82"/>
  <c r="AN249" i="82"/>
  <c r="AJ249" i="82"/>
  <c r="AF249" i="82"/>
  <c r="AC249" i="82"/>
  <c r="S249" i="82"/>
  <c r="AV248" i="82"/>
  <c r="AU248" i="82"/>
  <c r="AT248" i="82"/>
  <c r="AR248" i="82"/>
  <c r="AN248" i="82"/>
  <c r="AJ248" i="82"/>
  <c r="AC248" i="82"/>
  <c r="S248" i="82"/>
  <c r="AU247" i="82"/>
  <c r="AV247" i="82" s="1"/>
  <c r="AT247" i="82"/>
  <c r="AS247" i="82"/>
  <c r="AW247" i="82" s="1"/>
  <c r="AR247" i="82"/>
  <c r="AN247" i="82"/>
  <c r="AJ247" i="82"/>
  <c r="AC247" i="82"/>
  <c r="AF247" i="82" s="1"/>
  <c r="S247" i="82"/>
  <c r="AU246" i="82"/>
  <c r="AT246" i="82"/>
  <c r="AV246" i="82" s="1"/>
  <c r="AR246" i="82"/>
  <c r="AN246" i="82"/>
  <c r="AJ246" i="82"/>
  <c r="AC246" i="82"/>
  <c r="AF246" i="82" s="1"/>
  <c r="S246" i="82"/>
  <c r="AW245" i="82"/>
  <c r="AU245" i="82"/>
  <c r="AT245" i="82"/>
  <c r="AV245" i="82" s="1"/>
  <c r="AS245" i="82"/>
  <c r="AR245" i="82"/>
  <c r="AN245" i="82"/>
  <c r="AJ245" i="82"/>
  <c r="AF245" i="82"/>
  <c r="AC245" i="82"/>
  <c r="S245" i="82"/>
  <c r="AV244" i="82"/>
  <c r="AU244" i="82"/>
  <c r="AT244" i="82"/>
  <c r="AR244" i="82"/>
  <c r="AN244" i="82"/>
  <c r="AJ244" i="82"/>
  <c r="AC244" i="82"/>
  <c r="S244" i="82"/>
  <c r="AU243" i="82"/>
  <c r="AV243" i="82" s="1"/>
  <c r="AT243" i="82"/>
  <c r="AR243" i="82"/>
  <c r="AN243" i="82"/>
  <c r="AJ243" i="82"/>
  <c r="AF243" i="82"/>
  <c r="AC243" i="82"/>
  <c r="AS243" i="82" s="1"/>
  <c r="S243" i="82"/>
  <c r="AU242" i="82"/>
  <c r="AT242" i="82"/>
  <c r="AV242" i="82" s="1"/>
  <c r="AS242" i="82"/>
  <c r="AW242" i="82" s="1"/>
  <c r="AR242" i="82"/>
  <c r="AN242" i="82"/>
  <c r="AJ242" i="82"/>
  <c r="AF242" i="82"/>
  <c r="S242" i="82"/>
  <c r="AV241" i="82"/>
  <c r="AU241" i="82"/>
  <c r="AT241" i="82"/>
  <c r="AS241" i="82"/>
  <c r="AW241" i="82" s="1"/>
  <c r="AR241" i="82"/>
  <c r="AN241" i="82"/>
  <c r="AJ241" i="82"/>
  <c r="AF241" i="82"/>
  <c r="S241" i="82"/>
  <c r="AU240" i="82"/>
  <c r="AT240" i="82"/>
  <c r="AV240" i="82" s="1"/>
  <c r="AS240" i="82"/>
  <c r="AR240" i="82"/>
  <c r="AN240" i="82"/>
  <c r="AJ240" i="82"/>
  <c r="AF240" i="82"/>
  <c r="S240" i="82"/>
  <c r="AW239" i="82"/>
  <c r="AV239" i="82"/>
  <c r="AU239" i="82"/>
  <c r="AT239" i="82"/>
  <c r="AS239" i="82"/>
  <c r="AR239" i="82"/>
  <c r="AN239" i="82"/>
  <c r="AJ239" i="82"/>
  <c r="AF239" i="82"/>
  <c r="S239" i="82"/>
  <c r="AU238" i="82"/>
  <c r="AT238" i="82"/>
  <c r="AV238" i="82" s="1"/>
  <c r="AS238" i="82"/>
  <c r="AR238" i="82"/>
  <c r="AN238" i="82"/>
  <c r="AJ238" i="82"/>
  <c r="AF238" i="82"/>
  <c r="S238" i="82"/>
  <c r="AV237" i="82"/>
  <c r="AU237" i="82"/>
  <c r="AT237" i="82"/>
  <c r="AS237" i="82"/>
  <c r="AW237" i="82" s="1"/>
  <c r="AR237" i="82"/>
  <c r="AN237" i="82"/>
  <c r="AJ237" i="82"/>
  <c r="AF237" i="82"/>
  <c r="S237" i="82"/>
  <c r="AU236" i="82"/>
  <c r="AT236" i="82"/>
  <c r="AV236" i="82" s="1"/>
  <c r="AS236" i="82"/>
  <c r="AR236" i="82"/>
  <c r="AN236" i="82"/>
  <c r="AJ236" i="82"/>
  <c r="AF236" i="82"/>
  <c r="S236" i="82"/>
  <c r="AW235" i="82"/>
  <c r="AV235" i="82"/>
  <c r="AU235" i="82"/>
  <c r="AT235" i="82"/>
  <c r="AS235" i="82"/>
  <c r="AR235" i="82"/>
  <c r="AN235" i="82"/>
  <c r="AJ235" i="82"/>
  <c r="AF235" i="82"/>
  <c r="S235" i="82"/>
  <c r="AU234" i="82"/>
  <c r="AT234" i="82"/>
  <c r="AV234" i="82" s="1"/>
  <c r="AS234" i="82"/>
  <c r="AW234" i="82" s="1"/>
  <c r="AR234" i="82"/>
  <c r="AN234" i="82"/>
  <c r="AJ234" i="82"/>
  <c r="AF234" i="82"/>
  <c r="S234" i="82"/>
  <c r="AV233" i="82"/>
  <c r="AU233" i="82"/>
  <c r="AT233" i="82"/>
  <c r="AS233" i="82"/>
  <c r="AW233" i="82" s="1"/>
  <c r="AR233" i="82"/>
  <c r="AN233" i="82"/>
  <c r="AJ233" i="82"/>
  <c r="AF233" i="82"/>
  <c r="S233" i="82"/>
  <c r="AU232" i="82"/>
  <c r="AT232" i="82"/>
  <c r="AV232" i="82" s="1"/>
  <c r="AS232" i="82"/>
  <c r="AR232" i="82"/>
  <c r="AN232" i="82"/>
  <c r="AJ232" i="82"/>
  <c r="AF232" i="82"/>
  <c r="S232" i="82"/>
  <c r="AW231" i="82"/>
  <c r="AV231" i="82"/>
  <c r="AU231" i="82"/>
  <c r="AT231" i="82"/>
  <c r="AS231" i="82"/>
  <c r="AR231" i="82"/>
  <c r="AN231" i="82"/>
  <c r="AJ231" i="82"/>
  <c r="AF231" i="82"/>
  <c r="S231" i="82"/>
  <c r="L9" i="82" s="1"/>
  <c r="AU230" i="82"/>
  <c r="AT230" i="82"/>
  <c r="AV230" i="82" s="1"/>
  <c r="AS230" i="82"/>
  <c r="AR230" i="82"/>
  <c r="AN230" i="82"/>
  <c r="AJ230" i="82"/>
  <c r="AF230" i="82"/>
  <c r="S230" i="82"/>
  <c r="AV229" i="82"/>
  <c r="AU229" i="82"/>
  <c r="AT229" i="82"/>
  <c r="AS229" i="82"/>
  <c r="AW229" i="82" s="1"/>
  <c r="AR229" i="82"/>
  <c r="AN229" i="82"/>
  <c r="AJ229" i="82"/>
  <c r="AF229" i="82"/>
  <c r="S229" i="82"/>
  <c r="AU228" i="82"/>
  <c r="AT228" i="82"/>
  <c r="AV228" i="82" s="1"/>
  <c r="AS228" i="82"/>
  <c r="AW228" i="82" s="1"/>
  <c r="AR228" i="82"/>
  <c r="AN228" i="82"/>
  <c r="AJ228" i="82"/>
  <c r="AF228" i="82"/>
  <c r="S228" i="82"/>
  <c r="AV227" i="82"/>
  <c r="AU227" i="82"/>
  <c r="AT227" i="82"/>
  <c r="AS227" i="82"/>
  <c r="AW227" i="82" s="1"/>
  <c r="AR227" i="82"/>
  <c r="AN227" i="82"/>
  <c r="AJ227" i="82"/>
  <c r="AF227" i="82"/>
  <c r="S227" i="82"/>
  <c r="AU226" i="82"/>
  <c r="AT226" i="82"/>
  <c r="AV226" i="82" s="1"/>
  <c r="AS226" i="82"/>
  <c r="AR226" i="82"/>
  <c r="AN226" i="82"/>
  <c r="AJ226" i="82"/>
  <c r="AF226" i="82"/>
  <c r="S226" i="82"/>
  <c r="AV225" i="82"/>
  <c r="AU225" i="82"/>
  <c r="AT225" i="82"/>
  <c r="AS225" i="82"/>
  <c r="AW225" i="82" s="1"/>
  <c r="AR225" i="82"/>
  <c r="AN225" i="82"/>
  <c r="AJ225" i="82"/>
  <c r="AF225" i="82"/>
  <c r="S225" i="82"/>
  <c r="AU224" i="82"/>
  <c r="AT224" i="82"/>
  <c r="AV224" i="82" s="1"/>
  <c r="AS224" i="82"/>
  <c r="AR224" i="82"/>
  <c r="AN224" i="82"/>
  <c r="AJ224" i="82"/>
  <c r="AF224" i="82"/>
  <c r="S224" i="82"/>
  <c r="AV223" i="82"/>
  <c r="AU223" i="82"/>
  <c r="AT223" i="82"/>
  <c r="AS223" i="82"/>
  <c r="AW223" i="82" s="1"/>
  <c r="AR223" i="82"/>
  <c r="AN223" i="82"/>
  <c r="AJ223" i="82"/>
  <c r="AF223" i="82"/>
  <c r="S223" i="82"/>
  <c r="AU222" i="82"/>
  <c r="AT222" i="82"/>
  <c r="AV222" i="82" s="1"/>
  <c r="AS222" i="82"/>
  <c r="AW222" i="82" s="1"/>
  <c r="AR222" i="82"/>
  <c r="AN222" i="82"/>
  <c r="AJ222" i="82"/>
  <c r="AF222" i="82"/>
  <c r="S222" i="82"/>
  <c r="AV221" i="82"/>
  <c r="AU221" i="82"/>
  <c r="AT221" i="82"/>
  <c r="AS221" i="82"/>
  <c r="AW221" i="82" s="1"/>
  <c r="AR221" i="82"/>
  <c r="AN221" i="82"/>
  <c r="AJ221" i="82"/>
  <c r="AF221" i="82"/>
  <c r="S221" i="82"/>
  <c r="AU220" i="82"/>
  <c r="AT220" i="82"/>
  <c r="AV220" i="82" s="1"/>
  <c r="AS220" i="82"/>
  <c r="AW220" i="82" s="1"/>
  <c r="AR220" i="82"/>
  <c r="AN220" i="82"/>
  <c r="AJ220" i="82"/>
  <c r="AF220" i="82"/>
  <c r="S220" i="82"/>
  <c r="AV219" i="82"/>
  <c r="AU219" i="82"/>
  <c r="AT219" i="82"/>
  <c r="AS219" i="82"/>
  <c r="AW219" i="82" s="1"/>
  <c r="AR219" i="82"/>
  <c r="AN219" i="82"/>
  <c r="AJ219" i="82"/>
  <c r="AF219" i="82"/>
  <c r="S219" i="82"/>
  <c r="AU218" i="82"/>
  <c r="AT218" i="82"/>
  <c r="AV218" i="82" s="1"/>
  <c r="AS218" i="82"/>
  <c r="AR218" i="82"/>
  <c r="AN218" i="82"/>
  <c r="AJ218" i="82"/>
  <c r="AF218" i="82"/>
  <c r="S218" i="82"/>
  <c r="AV217" i="82"/>
  <c r="AU217" i="82"/>
  <c r="AT217" i="82"/>
  <c r="AS217" i="82"/>
  <c r="AW217" i="82" s="1"/>
  <c r="AR217" i="82"/>
  <c r="AN217" i="82"/>
  <c r="AJ217" i="82"/>
  <c r="AF217" i="82"/>
  <c r="S217" i="82"/>
  <c r="AU216" i="82"/>
  <c r="AT216" i="82"/>
  <c r="AS216" i="82"/>
  <c r="AR216" i="82"/>
  <c r="AN216" i="82"/>
  <c r="AJ216" i="82"/>
  <c r="AF216" i="82"/>
  <c r="S216" i="82"/>
  <c r="AV215" i="82"/>
  <c r="AU215" i="82"/>
  <c r="AT215" i="82"/>
  <c r="AS215" i="82"/>
  <c r="AW215" i="82" s="1"/>
  <c r="AR215" i="82"/>
  <c r="AN215" i="82"/>
  <c r="AJ215" i="82"/>
  <c r="AF215" i="82"/>
  <c r="S215" i="82"/>
  <c r="F9" i="82" s="1"/>
  <c r="AU214" i="82"/>
  <c r="AT214" i="82"/>
  <c r="AV214" i="82" s="1"/>
  <c r="AS214" i="82"/>
  <c r="AR214" i="82"/>
  <c r="AN214" i="82"/>
  <c r="AJ214" i="82"/>
  <c r="AF214" i="82"/>
  <c r="S214" i="82"/>
  <c r="AV213" i="82"/>
  <c r="AU213" i="82"/>
  <c r="AT213" i="82"/>
  <c r="AS213" i="82"/>
  <c r="AW213" i="82" s="1"/>
  <c r="AR213" i="82"/>
  <c r="AN213" i="82"/>
  <c r="AJ213" i="82"/>
  <c r="AF213" i="82"/>
  <c r="S213" i="82"/>
  <c r="AU212" i="82"/>
  <c r="AT212" i="82"/>
  <c r="AS212" i="82"/>
  <c r="AR212" i="82"/>
  <c r="AN212" i="82"/>
  <c r="AJ212" i="82"/>
  <c r="AF212" i="82"/>
  <c r="S212" i="82"/>
  <c r="AV211" i="82"/>
  <c r="AU211" i="82"/>
  <c r="AT211" i="82"/>
  <c r="AS211" i="82"/>
  <c r="AW211" i="82" s="1"/>
  <c r="AR211" i="82"/>
  <c r="AN211" i="82"/>
  <c r="AJ211" i="82"/>
  <c r="AF211" i="82"/>
  <c r="S211" i="82"/>
  <c r="AU210" i="82"/>
  <c r="AT210" i="82"/>
  <c r="AV210" i="82" s="1"/>
  <c r="AS210" i="82"/>
  <c r="AR210" i="82"/>
  <c r="AN210" i="82"/>
  <c r="AJ210" i="82"/>
  <c r="AF210" i="82"/>
  <c r="S210" i="82"/>
  <c r="AV209" i="82"/>
  <c r="AU209" i="82"/>
  <c r="AT209" i="82"/>
  <c r="AS209" i="82"/>
  <c r="AW209" i="82" s="1"/>
  <c r="AR209" i="82"/>
  <c r="AN209" i="82"/>
  <c r="AJ209" i="82"/>
  <c r="AF209" i="82"/>
  <c r="S209" i="82"/>
  <c r="AU208" i="82"/>
  <c r="AT208" i="82"/>
  <c r="AS208" i="82"/>
  <c r="AR208" i="82"/>
  <c r="AN208" i="82"/>
  <c r="AJ208" i="82"/>
  <c r="AF208" i="82"/>
  <c r="S208" i="82"/>
  <c r="AV207" i="82"/>
  <c r="AU207" i="82"/>
  <c r="AT207" i="82"/>
  <c r="AS207" i="82"/>
  <c r="AW207" i="82" s="1"/>
  <c r="AR207" i="82"/>
  <c r="AN207" i="82"/>
  <c r="AJ207" i="82"/>
  <c r="AF207" i="82"/>
  <c r="S207" i="82"/>
  <c r="AU206" i="82"/>
  <c r="AT206" i="82"/>
  <c r="AV206" i="82" s="1"/>
  <c r="AS206" i="82"/>
  <c r="AW206" i="82" s="1"/>
  <c r="AR206" i="82"/>
  <c r="AN206" i="82"/>
  <c r="AJ206" i="82"/>
  <c r="AF206" i="82"/>
  <c r="S206" i="82"/>
  <c r="AV205" i="82"/>
  <c r="AU205" i="82"/>
  <c r="AT205" i="82"/>
  <c r="AS205" i="82"/>
  <c r="AW205" i="82" s="1"/>
  <c r="AR205" i="82"/>
  <c r="AN205" i="82"/>
  <c r="AJ205" i="82"/>
  <c r="AF205" i="82"/>
  <c r="S205" i="82"/>
  <c r="AU204" i="82"/>
  <c r="AT204" i="82"/>
  <c r="AS204" i="82"/>
  <c r="AR204" i="82"/>
  <c r="AN204" i="82"/>
  <c r="AJ204" i="82"/>
  <c r="AF204" i="82"/>
  <c r="S204" i="82"/>
  <c r="AV203" i="82"/>
  <c r="AU203" i="82"/>
  <c r="AT203" i="82"/>
  <c r="AS203" i="82"/>
  <c r="AW203" i="82" s="1"/>
  <c r="AR203" i="82"/>
  <c r="AN203" i="82"/>
  <c r="AJ203" i="82"/>
  <c r="AF203" i="82"/>
  <c r="S203" i="82"/>
  <c r="AU202" i="82"/>
  <c r="AT202" i="82"/>
  <c r="AV202" i="82" s="1"/>
  <c r="AS202" i="82"/>
  <c r="AR202" i="82"/>
  <c r="AN202" i="82"/>
  <c r="AJ202" i="82"/>
  <c r="AF202" i="82"/>
  <c r="S202" i="82"/>
  <c r="AV201" i="82"/>
  <c r="AU201" i="82"/>
  <c r="AT201" i="82"/>
  <c r="AS201" i="82"/>
  <c r="AW201" i="82" s="1"/>
  <c r="AR201" i="82"/>
  <c r="AN201" i="82"/>
  <c r="AJ201" i="82"/>
  <c r="AF201" i="82"/>
  <c r="S201" i="82"/>
  <c r="AU200" i="82"/>
  <c r="AT200" i="82"/>
  <c r="AV200" i="82" s="1"/>
  <c r="AS200" i="82"/>
  <c r="AW200" i="82" s="1"/>
  <c r="AR200" i="82"/>
  <c r="AN200" i="82"/>
  <c r="AJ200" i="82"/>
  <c r="AF200" i="82"/>
  <c r="S200" i="82"/>
  <c r="AV199" i="82"/>
  <c r="AU199" i="82"/>
  <c r="AT199" i="82"/>
  <c r="AS199" i="82"/>
  <c r="AW199" i="82" s="1"/>
  <c r="AR199" i="82"/>
  <c r="AN199" i="82"/>
  <c r="AJ199" i="82"/>
  <c r="AF199" i="82"/>
  <c r="S199" i="82"/>
  <c r="AU198" i="82"/>
  <c r="AT198" i="82"/>
  <c r="AV198" i="82" s="1"/>
  <c r="AS198" i="82"/>
  <c r="AR198" i="82"/>
  <c r="AN198" i="82"/>
  <c r="AJ198" i="82"/>
  <c r="AF198" i="82"/>
  <c r="S198" i="82"/>
  <c r="AV197" i="82"/>
  <c r="AU197" i="82"/>
  <c r="AT197" i="82"/>
  <c r="AS197" i="82"/>
  <c r="AW197" i="82" s="1"/>
  <c r="AR197" i="82"/>
  <c r="AN197" i="82"/>
  <c r="AJ197" i="82"/>
  <c r="AF197" i="82"/>
  <c r="S197" i="82"/>
  <c r="AU196" i="82"/>
  <c r="AT196" i="82"/>
  <c r="AV196" i="82" s="1"/>
  <c r="AS196" i="82"/>
  <c r="AW196" i="82" s="1"/>
  <c r="AR196" i="82"/>
  <c r="AN196" i="82"/>
  <c r="AJ196" i="82"/>
  <c r="AF196" i="82"/>
  <c r="S196" i="82"/>
  <c r="AV195" i="82"/>
  <c r="AU195" i="82"/>
  <c r="AT195" i="82"/>
  <c r="AS195" i="82"/>
  <c r="AW195" i="82" s="1"/>
  <c r="AR195" i="82"/>
  <c r="AN195" i="82"/>
  <c r="AJ195" i="82"/>
  <c r="AF195" i="82"/>
  <c r="S195" i="82"/>
  <c r="AU194" i="82"/>
  <c r="AT194" i="82"/>
  <c r="AV194" i="82" s="1"/>
  <c r="AS194" i="82"/>
  <c r="AR194" i="82"/>
  <c r="AN194" i="82"/>
  <c r="AJ194" i="82"/>
  <c r="AF194" i="82"/>
  <c r="S194" i="82"/>
  <c r="AV193" i="82"/>
  <c r="AU193" i="82"/>
  <c r="AT193" i="82"/>
  <c r="AS193" i="82"/>
  <c r="AW193" i="82" s="1"/>
  <c r="AR193" i="82"/>
  <c r="AN193" i="82"/>
  <c r="AJ193" i="82"/>
  <c r="AF193" i="82"/>
  <c r="S193" i="82"/>
  <c r="AU192" i="82"/>
  <c r="AT192" i="82"/>
  <c r="AV192" i="82" s="1"/>
  <c r="AS192" i="82"/>
  <c r="AR192" i="82"/>
  <c r="AN192" i="82"/>
  <c r="AJ192" i="82"/>
  <c r="AF192" i="82"/>
  <c r="S192" i="82"/>
  <c r="AV191" i="82"/>
  <c r="AU191" i="82"/>
  <c r="AT191" i="82"/>
  <c r="AS191" i="82"/>
  <c r="AW191" i="82" s="1"/>
  <c r="AR191" i="82"/>
  <c r="AN191" i="82"/>
  <c r="AJ191" i="82"/>
  <c r="AF191" i="82"/>
  <c r="S191" i="82"/>
  <c r="AU190" i="82"/>
  <c r="AT190" i="82"/>
  <c r="AV190" i="82" s="1"/>
  <c r="AS190" i="82"/>
  <c r="AW190" i="82" s="1"/>
  <c r="AR190" i="82"/>
  <c r="AN190" i="82"/>
  <c r="AJ190" i="82"/>
  <c r="AF190" i="82"/>
  <c r="S190" i="82"/>
  <c r="AV189" i="82"/>
  <c r="AU189" i="82"/>
  <c r="AW189" i="82" s="1"/>
  <c r="AT189" i="82"/>
  <c r="AS189" i="82"/>
  <c r="AR189" i="82"/>
  <c r="AN189" i="82"/>
  <c r="AJ189" i="82"/>
  <c r="AF189" i="82"/>
  <c r="S189" i="82"/>
  <c r="AU188" i="82"/>
  <c r="AT188" i="82"/>
  <c r="AV188" i="82" s="1"/>
  <c r="AS188" i="82"/>
  <c r="AW188" i="82" s="1"/>
  <c r="AR188" i="82"/>
  <c r="AN188" i="82"/>
  <c r="AJ188" i="82"/>
  <c r="AF188" i="82"/>
  <c r="S188" i="82"/>
  <c r="AV187" i="82"/>
  <c r="AU187" i="82"/>
  <c r="AT187" i="82"/>
  <c r="AS187" i="82"/>
  <c r="AW187" i="82" s="1"/>
  <c r="AR187" i="82"/>
  <c r="AN187" i="82"/>
  <c r="AJ187" i="82"/>
  <c r="AF187" i="82"/>
  <c r="S187" i="82"/>
  <c r="AU186" i="82"/>
  <c r="AT186" i="82"/>
  <c r="AV186" i="82" s="1"/>
  <c r="AS186" i="82"/>
  <c r="AR186" i="82"/>
  <c r="AN186" i="82"/>
  <c r="AJ186" i="82"/>
  <c r="AF186" i="82"/>
  <c r="S186" i="82"/>
  <c r="AV185" i="82"/>
  <c r="AU185" i="82"/>
  <c r="AW185" i="82" s="1"/>
  <c r="AT185" i="82"/>
  <c r="AS185" i="82"/>
  <c r="AR185" i="82"/>
  <c r="AN185" i="82"/>
  <c r="AJ185" i="82"/>
  <c r="AF185" i="82"/>
  <c r="S185" i="82"/>
  <c r="AU184" i="82"/>
  <c r="AT184" i="82"/>
  <c r="AV184" i="82" s="1"/>
  <c r="AS184" i="82"/>
  <c r="AW184" i="82" s="1"/>
  <c r="AR184" i="82"/>
  <c r="AN184" i="82"/>
  <c r="AJ184" i="82"/>
  <c r="AF184" i="82"/>
  <c r="S184" i="82"/>
  <c r="AV183" i="82"/>
  <c r="AU183" i="82"/>
  <c r="AT183" i="82"/>
  <c r="AS183" i="82"/>
  <c r="AW183" i="82" s="1"/>
  <c r="AR183" i="82"/>
  <c r="AN183" i="82"/>
  <c r="AJ183" i="82"/>
  <c r="AF183" i="82"/>
  <c r="S183" i="82"/>
  <c r="L8" i="82" s="1"/>
  <c r="AU182" i="82"/>
  <c r="AT182" i="82"/>
  <c r="AV182" i="82" s="1"/>
  <c r="AS182" i="82"/>
  <c r="AR182" i="82"/>
  <c r="AN182" i="82"/>
  <c r="AJ182" i="82"/>
  <c r="AF182" i="82"/>
  <c r="S182" i="82"/>
  <c r="AW181" i="82"/>
  <c r="AV181" i="82"/>
  <c r="AU181" i="82"/>
  <c r="AT181" i="82"/>
  <c r="AS181" i="82"/>
  <c r="AR181" i="82"/>
  <c r="AN181" i="82"/>
  <c r="AJ181" i="82"/>
  <c r="AF181" i="82"/>
  <c r="S181" i="82"/>
  <c r="AU180" i="82"/>
  <c r="AT180" i="82"/>
  <c r="AV180" i="82" s="1"/>
  <c r="AS180" i="82"/>
  <c r="AR180" i="82"/>
  <c r="AN180" i="82"/>
  <c r="AJ180" i="82"/>
  <c r="AF180" i="82"/>
  <c r="S180" i="82"/>
  <c r="AV179" i="82"/>
  <c r="AU179" i="82"/>
  <c r="AT179" i="82"/>
  <c r="AS179" i="82"/>
  <c r="AW179" i="82" s="1"/>
  <c r="AR179" i="82"/>
  <c r="AN179" i="82"/>
  <c r="AJ179" i="82"/>
  <c r="AF179" i="82"/>
  <c r="S179" i="82"/>
  <c r="AU178" i="82"/>
  <c r="AT178" i="82"/>
  <c r="AV178" i="82" s="1"/>
  <c r="AS178" i="82"/>
  <c r="AR178" i="82"/>
  <c r="AN178" i="82"/>
  <c r="AJ178" i="82"/>
  <c r="AF178" i="82"/>
  <c r="S178" i="82"/>
  <c r="AW177" i="82"/>
  <c r="AV177" i="82"/>
  <c r="AU177" i="82"/>
  <c r="AT177" i="82"/>
  <c r="AS177" i="82"/>
  <c r="AR177" i="82"/>
  <c r="AN177" i="82"/>
  <c r="AJ177" i="82"/>
  <c r="AF177" i="82"/>
  <c r="S177" i="82"/>
  <c r="AU176" i="82"/>
  <c r="AT176" i="82"/>
  <c r="AV176" i="82" s="1"/>
  <c r="AS176" i="82"/>
  <c r="AW176" i="82" s="1"/>
  <c r="AR176" i="82"/>
  <c r="AN176" i="82"/>
  <c r="AJ176" i="82"/>
  <c r="AF176" i="82"/>
  <c r="S176" i="82"/>
  <c r="AV175" i="82"/>
  <c r="AU175" i="82"/>
  <c r="AT175" i="82"/>
  <c r="AS175" i="82"/>
  <c r="AW175" i="82" s="1"/>
  <c r="AR175" i="82"/>
  <c r="AN175" i="82"/>
  <c r="AJ175" i="82"/>
  <c r="AF175" i="82"/>
  <c r="S175" i="82"/>
  <c r="AU174" i="82"/>
  <c r="AT174" i="82"/>
  <c r="AV174" i="82" s="1"/>
  <c r="AS174" i="82"/>
  <c r="AR174" i="82"/>
  <c r="AN174" i="82"/>
  <c r="AJ174" i="82"/>
  <c r="AF174" i="82"/>
  <c r="S174" i="82"/>
  <c r="AW173" i="82"/>
  <c r="AV173" i="82"/>
  <c r="AU173" i="82"/>
  <c r="AT173" i="82"/>
  <c r="AS173" i="82"/>
  <c r="AR173" i="82"/>
  <c r="AN173" i="82"/>
  <c r="AJ173" i="82"/>
  <c r="AF173" i="82"/>
  <c r="S173" i="82"/>
  <c r="D8" i="82" s="1"/>
  <c r="H8" i="82" s="1"/>
  <c r="AU172" i="82"/>
  <c r="AT172" i="82"/>
  <c r="AV172" i="82" s="1"/>
  <c r="AS172" i="82"/>
  <c r="AR172" i="82"/>
  <c r="AN172" i="82"/>
  <c r="AJ172" i="82"/>
  <c r="AF172" i="82"/>
  <c r="S172" i="82"/>
  <c r="AV171" i="82"/>
  <c r="AU171" i="82"/>
  <c r="AT171" i="82"/>
  <c r="AS171" i="82"/>
  <c r="AW171" i="82" s="1"/>
  <c r="AR171" i="82"/>
  <c r="AN171" i="82"/>
  <c r="AJ171" i="82"/>
  <c r="AF171" i="82"/>
  <c r="S171" i="82"/>
  <c r="AU170" i="82"/>
  <c r="AT170" i="82"/>
  <c r="AV170" i="82" s="1"/>
  <c r="AS170" i="82"/>
  <c r="AW170" i="82" s="1"/>
  <c r="AR170" i="82"/>
  <c r="AN170" i="82"/>
  <c r="AJ170" i="82"/>
  <c r="AF170" i="82"/>
  <c r="S170" i="82"/>
  <c r="AW169" i="82"/>
  <c r="AV169" i="82"/>
  <c r="AU169" i="82"/>
  <c r="AT169" i="82"/>
  <c r="AS169" i="82"/>
  <c r="AR169" i="82"/>
  <c r="AN169" i="82"/>
  <c r="AJ169" i="82"/>
  <c r="AF169" i="82"/>
  <c r="S169" i="82"/>
  <c r="AU168" i="82"/>
  <c r="AT168" i="82"/>
  <c r="AV168" i="82" s="1"/>
  <c r="AS168" i="82"/>
  <c r="AR168" i="82"/>
  <c r="AN168" i="82"/>
  <c r="AJ168" i="82"/>
  <c r="AF168" i="82"/>
  <c r="S168" i="82"/>
  <c r="AV167" i="82"/>
  <c r="AU167" i="82"/>
  <c r="AT167" i="82"/>
  <c r="AS167" i="82"/>
  <c r="AW167" i="82" s="1"/>
  <c r="AR167" i="82"/>
  <c r="AN167" i="82"/>
  <c r="AJ167" i="82"/>
  <c r="AF167" i="82"/>
  <c r="S167" i="82"/>
  <c r="AU166" i="82"/>
  <c r="AT166" i="82"/>
  <c r="AS166" i="82"/>
  <c r="AR166" i="82"/>
  <c r="AN166" i="82"/>
  <c r="AJ166" i="82"/>
  <c r="AF166" i="82"/>
  <c r="S166" i="82"/>
  <c r="AW165" i="82"/>
  <c r="AV165" i="82"/>
  <c r="AU165" i="82"/>
  <c r="AT165" i="82"/>
  <c r="AS165" i="82"/>
  <c r="AR165" i="82"/>
  <c r="AN165" i="82"/>
  <c r="AJ165" i="82"/>
  <c r="AF165" i="82"/>
  <c r="S165" i="82"/>
  <c r="AU164" i="82"/>
  <c r="AT164" i="82"/>
  <c r="AV164" i="82" s="1"/>
  <c r="AS164" i="82"/>
  <c r="AR164" i="82"/>
  <c r="AN164" i="82"/>
  <c r="AJ164" i="82"/>
  <c r="AF164" i="82"/>
  <c r="S164" i="82"/>
  <c r="AV163" i="82"/>
  <c r="AU163" i="82"/>
  <c r="AT163" i="82"/>
  <c r="AS163" i="82"/>
  <c r="AW163" i="82" s="1"/>
  <c r="AR163" i="82"/>
  <c r="AN163" i="82"/>
  <c r="AJ163" i="82"/>
  <c r="AF163" i="82"/>
  <c r="S163" i="82"/>
  <c r="AU162" i="82"/>
  <c r="AT162" i="82"/>
  <c r="AS162" i="82"/>
  <c r="AR162" i="82"/>
  <c r="AN162" i="82"/>
  <c r="AJ162" i="82"/>
  <c r="AF162" i="82"/>
  <c r="S162" i="82"/>
  <c r="AV161" i="82"/>
  <c r="AU161" i="82"/>
  <c r="AT161" i="82"/>
  <c r="AR161" i="82"/>
  <c r="AO161" i="82"/>
  <c r="AS161" i="82" s="1"/>
  <c r="AW161" i="82" s="1"/>
  <c r="AN161" i="82"/>
  <c r="AJ161" i="82"/>
  <c r="AF161" i="82"/>
  <c r="S161" i="82"/>
  <c r="AU160" i="82"/>
  <c r="AT160" i="82"/>
  <c r="AV160" i="82" s="1"/>
  <c r="AS160" i="82"/>
  <c r="AW160" i="82" s="1"/>
  <c r="AR160" i="82"/>
  <c r="AN160" i="82"/>
  <c r="AJ160" i="82"/>
  <c r="AF160" i="82"/>
  <c r="S160" i="82"/>
  <c r="AU159" i="82"/>
  <c r="AT159" i="82"/>
  <c r="AV159" i="82" s="1"/>
  <c r="AS159" i="82"/>
  <c r="AW159" i="82" s="1"/>
  <c r="AR159" i="82"/>
  <c r="AN159" i="82"/>
  <c r="AJ159" i="82"/>
  <c r="AF159" i="82"/>
  <c r="S159" i="82"/>
  <c r="AU158" i="82"/>
  <c r="AT158" i="82"/>
  <c r="AS158" i="82"/>
  <c r="AW158" i="82" s="1"/>
  <c r="AR158" i="82"/>
  <c r="AN158" i="82"/>
  <c r="AJ158" i="82"/>
  <c r="AF158" i="82"/>
  <c r="S158" i="82"/>
  <c r="AV157" i="82"/>
  <c r="AU157" i="82"/>
  <c r="AT157" i="82"/>
  <c r="AS157" i="82"/>
  <c r="AW157" i="82" s="1"/>
  <c r="AR157" i="82"/>
  <c r="AK157" i="82"/>
  <c r="AN157" i="82" s="1"/>
  <c r="AJ157" i="82"/>
  <c r="AF157" i="82"/>
  <c r="S157" i="82"/>
  <c r="AV156" i="82"/>
  <c r="AU156" i="82"/>
  <c r="AT156" i="82"/>
  <c r="AS156" i="82"/>
  <c r="AW156" i="82" s="1"/>
  <c r="AR156" i="82"/>
  <c r="AN156" i="82"/>
  <c r="AJ156" i="82"/>
  <c r="AF156" i="82"/>
  <c r="S156" i="82"/>
  <c r="AU155" i="82"/>
  <c r="AT155" i="82"/>
  <c r="AV155" i="82" s="1"/>
  <c r="AS155" i="82"/>
  <c r="AW155" i="82" s="1"/>
  <c r="AR155" i="82"/>
  <c r="AN155" i="82"/>
  <c r="AJ155" i="82"/>
  <c r="AG155" i="82"/>
  <c r="AF155" i="82"/>
  <c r="S155" i="82"/>
  <c r="AV154" i="82"/>
  <c r="AU154" i="82"/>
  <c r="AT154" i="82"/>
  <c r="AS154" i="82"/>
  <c r="AW154" i="82" s="1"/>
  <c r="AR154" i="82"/>
  <c r="AN154" i="82"/>
  <c r="AJ154" i="82"/>
  <c r="AF154" i="82"/>
  <c r="S154" i="82"/>
  <c r="AU153" i="82"/>
  <c r="L7" i="82" s="1"/>
  <c r="AT153" i="82"/>
  <c r="AS153" i="82"/>
  <c r="AR153" i="82"/>
  <c r="AN153" i="82"/>
  <c r="AJ153" i="82"/>
  <c r="AF153" i="82"/>
  <c r="S153" i="82"/>
  <c r="AW152" i="82"/>
  <c r="AU152" i="82"/>
  <c r="AT152" i="82"/>
  <c r="AV152" i="82" s="1"/>
  <c r="AS152" i="82"/>
  <c r="AR152" i="82"/>
  <c r="AN152" i="82"/>
  <c r="AJ152" i="82"/>
  <c r="AF152" i="82"/>
  <c r="S152" i="82"/>
  <c r="AU151" i="82"/>
  <c r="AT151" i="82"/>
  <c r="AV151" i="82" s="1"/>
  <c r="AS151" i="82"/>
  <c r="AW151" i="82" s="1"/>
  <c r="AR151" i="82"/>
  <c r="AN151" i="82"/>
  <c r="AJ151" i="82"/>
  <c r="AF151" i="82"/>
  <c r="S151" i="82"/>
  <c r="AV150" i="82"/>
  <c r="AU150" i="82"/>
  <c r="AT150" i="82"/>
  <c r="AR150" i="82"/>
  <c r="AN150" i="82"/>
  <c r="AG150" i="82"/>
  <c r="AJ150" i="82" s="1"/>
  <c r="AF150" i="82"/>
  <c r="S150" i="82"/>
  <c r="AV149" i="82"/>
  <c r="AU149" i="82"/>
  <c r="AT149" i="82"/>
  <c r="AR149" i="82"/>
  <c r="AN149" i="82"/>
  <c r="AJ149" i="82"/>
  <c r="AC149" i="82"/>
  <c r="S149" i="82"/>
  <c r="AU148" i="82"/>
  <c r="AT148" i="82"/>
  <c r="AV148" i="82" s="1"/>
  <c r="AR148" i="82"/>
  <c r="AN148" i="82"/>
  <c r="AJ148" i="82"/>
  <c r="AC148" i="82"/>
  <c r="AF148" i="82" s="1"/>
  <c r="S148" i="82"/>
  <c r="AU147" i="82"/>
  <c r="AT147" i="82"/>
  <c r="AS147" i="82"/>
  <c r="AR147" i="82"/>
  <c r="AN147" i="82"/>
  <c r="AJ147" i="82"/>
  <c r="AF147" i="82"/>
  <c r="AC147" i="82"/>
  <c r="S147" i="82"/>
  <c r="AU146" i="82"/>
  <c r="AT146" i="82"/>
  <c r="AV146" i="82" s="1"/>
  <c r="AS146" i="82"/>
  <c r="AW146" i="82" s="1"/>
  <c r="AR146" i="82"/>
  <c r="AN146" i="82"/>
  <c r="AJ146" i="82"/>
  <c r="AF146" i="82"/>
  <c r="AC146" i="82"/>
  <c r="S146" i="82"/>
  <c r="AV145" i="82"/>
  <c r="AU145" i="82"/>
  <c r="AW145" i="82" s="1"/>
  <c r="AT145" i="82"/>
  <c r="AS145" i="82"/>
  <c r="AR145" i="82"/>
  <c r="AN145" i="82"/>
  <c r="AJ145" i="82"/>
  <c r="AF145" i="82"/>
  <c r="S145" i="82"/>
  <c r="AU144" i="82"/>
  <c r="AT144" i="82"/>
  <c r="AV144" i="82" s="1"/>
  <c r="AO144" i="82"/>
  <c r="AR144" i="82" s="1"/>
  <c r="AN144" i="82"/>
  <c r="AJ144" i="82"/>
  <c r="AF144" i="82"/>
  <c r="S144" i="82"/>
  <c r="AU143" i="82"/>
  <c r="AT143" i="82"/>
  <c r="AV143" i="82" s="1"/>
  <c r="AS143" i="82"/>
  <c r="AW143" i="82" s="1"/>
  <c r="AR143" i="82"/>
  <c r="AO143" i="82"/>
  <c r="AN143" i="82"/>
  <c r="AJ143" i="82"/>
  <c r="AF143" i="82"/>
  <c r="S143" i="82"/>
  <c r="AV142" i="82"/>
  <c r="AU142" i="82"/>
  <c r="AT142" i="82"/>
  <c r="AS142" i="82"/>
  <c r="AW142" i="82" s="1"/>
  <c r="AR142" i="82"/>
  <c r="AO142" i="82"/>
  <c r="AN142" i="82"/>
  <c r="AJ142" i="82"/>
  <c r="AF142" i="82"/>
  <c r="S142" i="82"/>
  <c r="AU141" i="82"/>
  <c r="AV141" i="82" s="1"/>
  <c r="AT141" i="82"/>
  <c r="AS141" i="82"/>
  <c r="AW141" i="82" s="1"/>
  <c r="AR141" i="82"/>
  <c r="AN141" i="82"/>
  <c r="AJ141" i="82"/>
  <c r="AF141" i="82"/>
  <c r="S141" i="82"/>
  <c r="AU140" i="82"/>
  <c r="AT140" i="82"/>
  <c r="AV140" i="82" s="1"/>
  <c r="AS140" i="82"/>
  <c r="AW140" i="82" s="1"/>
  <c r="AR140" i="82"/>
  <c r="AO140" i="82"/>
  <c r="AN140" i="82"/>
  <c r="AJ140" i="82"/>
  <c r="AF140" i="82"/>
  <c r="S140" i="82"/>
  <c r="AV139" i="82"/>
  <c r="AU139" i="82"/>
  <c r="AT139" i="82"/>
  <c r="AS139" i="82"/>
  <c r="AW139" i="82" s="1"/>
  <c r="AR139" i="82"/>
  <c r="AO139" i="82"/>
  <c r="AN139" i="82"/>
  <c r="AJ139" i="82"/>
  <c r="AF139" i="82"/>
  <c r="S139" i="82"/>
  <c r="AU138" i="82"/>
  <c r="AV138" i="82" s="1"/>
  <c r="AT138" i="82"/>
  <c r="AO138" i="82"/>
  <c r="AN138" i="82"/>
  <c r="AJ138" i="82"/>
  <c r="AF138" i="82"/>
  <c r="S138" i="82"/>
  <c r="AU137" i="82"/>
  <c r="AT137" i="82"/>
  <c r="AV137" i="82" s="1"/>
  <c r="AS137" i="82"/>
  <c r="AO137" i="82"/>
  <c r="AR137" i="82" s="1"/>
  <c r="AN137" i="82"/>
  <c r="AJ137" i="82"/>
  <c r="AF137" i="82"/>
  <c r="S137" i="82"/>
  <c r="AV136" i="82"/>
  <c r="AU136" i="82"/>
  <c r="AT136" i="82"/>
  <c r="AS136" i="82"/>
  <c r="AW136" i="82" s="1"/>
  <c r="AO136" i="82"/>
  <c r="AR136" i="82" s="1"/>
  <c r="AN136" i="82"/>
  <c r="AJ136" i="82"/>
  <c r="AF136" i="82"/>
  <c r="S136" i="82"/>
  <c r="AV135" i="82"/>
  <c r="AU135" i="82"/>
  <c r="AT135" i="82"/>
  <c r="AS135" i="82"/>
  <c r="AW135" i="82" s="1"/>
  <c r="AR135" i="82"/>
  <c r="AN135" i="82"/>
  <c r="AJ135" i="82"/>
  <c r="AF135" i="82"/>
  <c r="S135" i="82"/>
  <c r="AU134" i="82"/>
  <c r="AT134" i="82"/>
  <c r="AV134" i="82" s="1"/>
  <c r="AR134" i="82"/>
  <c r="AK134" i="82"/>
  <c r="AJ134" i="82"/>
  <c r="AF134" i="82"/>
  <c r="S134" i="82"/>
  <c r="AW133" i="82"/>
  <c r="AV133" i="82"/>
  <c r="AU133" i="82"/>
  <c r="AT133" i="82"/>
  <c r="AS133" i="82"/>
  <c r="AR133" i="82"/>
  <c r="AK133" i="82"/>
  <c r="AN133" i="82" s="1"/>
  <c r="AJ133" i="82"/>
  <c r="AF133" i="82"/>
  <c r="S133" i="82"/>
  <c r="AV132" i="82"/>
  <c r="AU132" i="82"/>
  <c r="AT132" i="82"/>
  <c r="AS132" i="82"/>
  <c r="AW132" i="82" s="1"/>
  <c r="AR132" i="82"/>
  <c r="AN132" i="82"/>
  <c r="AK132" i="82"/>
  <c r="AJ132" i="82"/>
  <c r="AF132" i="82"/>
  <c r="S132" i="82"/>
  <c r="AU131" i="82"/>
  <c r="AT131" i="82"/>
  <c r="AS131" i="82"/>
  <c r="AW131" i="82" s="1"/>
  <c r="AR131" i="82"/>
  <c r="AN131" i="82"/>
  <c r="AK131" i="82"/>
  <c r="AJ131" i="82"/>
  <c r="AF131" i="82"/>
  <c r="S131" i="82"/>
  <c r="AU130" i="82"/>
  <c r="AT130" i="82"/>
  <c r="AV130" i="82" s="1"/>
  <c r="AR130" i="82"/>
  <c r="AN130" i="82"/>
  <c r="AJ130" i="82"/>
  <c r="AG130" i="82"/>
  <c r="AS130" i="82" s="1"/>
  <c r="AW130" i="82" s="1"/>
  <c r="AF130" i="82"/>
  <c r="S130" i="82"/>
  <c r="AU129" i="82"/>
  <c r="AT129" i="82"/>
  <c r="AV129" i="82" s="1"/>
  <c r="AS129" i="82"/>
  <c r="AW129" i="82" s="1"/>
  <c r="AR129" i="82"/>
  <c r="AN129" i="82"/>
  <c r="AG129" i="82"/>
  <c r="AJ129" i="82" s="1"/>
  <c r="AF129" i="82"/>
  <c r="S129" i="82"/>
  <c r="AV128" i="82"/>
  <c r="AU128" i="82"/>
  <c r="AT128" i="82"/>
  <c r="AR128" i="82"/>
  <c r="AN128" i="82"/>
  <c r="AG128" i="82"/>
  <c r="AJ128" i="82" s="1"/>
  <c r="AF128" i="82"/>
  <c r="S128" i="82"/>
  <c r="AU127" i="82"/>
  <c r="AT127" i="82"/>
  <c r="AR127" i="82"/>
  <c r="AN127" i="82"/>
  <c r="AJ127" i="82"/>
  <c r="AF127" i="82"/>
  <c r="AC127" i="82"/>
  <c r="AS127" i="82" s="1"/>
  <c r="S127" i="82"/>
  <c r="AU126" i="82"/>
  <c r="AT126" i="82"/>
  <c r="AV126" i="82" s="1"/>
  <c r="AS126" i="82"/>
  <c r="AR126" i="82"/>
  <c r="AN126" i="82"/>
  <c r="AJ126" i="82"/>
  <c r="AF126" i="82"/>
  <c r="AC126" i="82"/>
  <c r="S126" i="82"/>
  <c r="AW125" i="82"/>
  <c r="AV125" i="82"/>
  <c r="AU125" i="82"/>
  <c r="AT125" i="82"/>
  <c r="AS125" i="82"/>
  <c r="AR125" i="82"/>
  <c r="AN125" i="82"/>
  <c r="AJ125" i="82"/>
  <c r="AF125" i="82"/>
  <c r="AC125" i="82"/>
  <c r="S125" i="82"/>
  <c r="AV124" i="82"/>
  <c r="AU124" i="82"/>
  <c r="AT124" i="82"/>
  <c r="AR124" i="82"/>
  <c r="AN124" i="82"/>
  <c r="AJ124" i="82"/>
  <c r="AC124" i="82"/>
  <c r="S124" i="82"/>
  <c r="AU123" i="82"/>
  <c r="F7" i="82" s="1"/>
  <c r="AT123" i="82"/>
  <c r="AR123" i="82"/>
  <c r="AN123" i="82"/>
  <c r="AJ123" i="82"/>
  <c r="AC123" i="82"/>
  <c r="AF123" i="82" s="1"/>
  <c r="S123" i="82"/>
  <c r="AW122" i="82"/>
  <c r="AU122" i="82"/>
  <c r="AT122" i="82"/>
  <c r="AV122" i="82" s="1"/>
  <c r="AS122" i="82"/>
  <c r="AR122" i="82"/>
  <c r="AN122" i="82"/>
  <c r="AJ122" i="82"/>
  <c r="AF122" i="82"/>
  <c r="AC122" i="82"/>
  <c r="S122" i="82"/>
  <c r="AU121" i="82"/>
  <c r="AT121" i="82"/>
  <c r="AV121" i="82" s="1"/>
  <c r="AS121" i="82"/>
  <c r="AW121" i="82" s="1"/>
  <c r="AR121" i="82"/>
  <c r="AN121" i="82"/>
  <c r="AJ121" i="82"/>
  <c r="AF121" i="82"/>
  <c r="AC121" i="82"/>
  <c r="S121" i="82"/>
  <c r="AU120" i="82"/>
  <c r="AV120" i="82" s="1"/>
  <c r="AT120" i="82"/>
  <c r="AR120" i="82"/>
  <c r="AN120" i="82"/>
  <c r="AJ120" i="82"/>
  <c r="AC120" i="82"/>
  <c r="S120" i="82"/>
  <c r="AU119" i="82"/>
  <c r="AT119" i="82"/>
  <c r="AV119" i="82" s="1"/>
  <c r="AS119" i="82"/>
  <c r="AW119" i="82" s="1"/>
  <c r="AR119" i="82"/>
  <c r="AN119" i="82"/>
  <c r="AJ119" i="82"/>
  <c r="AF119" i="82"/>
  <c r="S119" i="82"/>
  <c r="AV118" i="82"/>
  <c r="AU118" i="82"/>
  <c r="AT118" i="82"/>
  <c r="AS118" i="82"/>
  <c r="AW118" i="82" s="1"/>
  <c r="AR118" i="82"/>
  <c r="AO118" i="82"/>
  <c r="AN118" i="82"/>
  <c r="AJ118" i="82"/>
  <c r="AF118" i="82"/>
  <c r="S118" i="82"/>
  <c r="AU117" i="82"/>
  <c r="AV117" i="82" s="1"/>
  <c r="AT117" i="82"/>
  <c r="AR117" i="82"/>
  <c r="AO117" i="82"/>
  <c r="AS117" i="82" s="1"/>
  <c r="AN117" i="82"/>
  <c r="AJ117" i="82"/>
  <c r="AF117" i="82"/>
  <c r="S117" i="82"/>
  <c r="AU116" i="82"/>
  <c r="AT116" i="82"/>
  <c r="AV116" i="82" s="1"/>
  <c r="AO116" i="82"/>
  <c r="AN116" i="82"/>
  <c r="AJ116" i="82"/>
  <c r="AF116" i="82"/>
  <c r="S116" i="82"/>
  <c r="AU115" i="82"/>
  <c r="AT115" i="82"/>
  <c r="AV115" i="82" s="1"/>
  <c r="AS115" i="82"/>
  <c r="AW115" i="82" s="1"/>
  <c r="AR115" i="82"/>
  <c r="AN115" i="82"/>
  <c r="AJ115" i="82"/>
  <c r="AF115" i="82"/>
  <c r="S115" i="82"/>
  <c r="AU114" i="82"/>
  <c r="AV114" i="82" s="1"/>
  <c r="AT114" i="82"/>
  <c r="AR114" i="82"/>
  <c r="AK114" i="82"/>
  <c r="AS114" i="82" s="1"/>
  <c r="AJ114" i="82"/>
  <c r="AF114" i="82"/>
  <c r="S114" i="82"/>
  <c r="AU113" i="82"/>
  <c r="AT113" i="82"/>
  <c r="AV113" i="82" s="1"/>
  <c r="AR113" i="82"/>
  <c r="AK113" i="82"/>
  <c r="AS113" i="82" s="1"/>
  <c r="AW113" i="82" s="1"/>
  <c r="AJ113" i="82"/>
  <c r="AF113" i="82"/>
  <c r="S113" i="82"/>
  <c r="AU112" i="82"/>
  <c r="AT112" i="82"/>
  <c r="AV112" i="82" s="1"/>
  <c r="AS112" i="82"/>
  <c r="AW112" i="82" s="1"/>
  <c r="AR112" i="82"/>
  <c r="AK112" i="82"/>
  <c r="AN112" i="82" s="1"/>
  <c r="AJ112" i="82"/>
  <c r="AF112" i="82"/>
  <c r="S112" i="82"/>
  <c r="AV111" i="82"/>
  <c r="AU111" i="82"/>
  <c r="AT111" i="82"/>
  <c r="AS111" i="82"/>
  <c r="AW111" i="82" s="1"/>
  <c r="AR111" i="82"/>
  <c r="AK111" i="82"/>
  <c r="AN111" i="82" s="1"/>
  <c r="AJ111" i="82"/>
  <c r="AF111" i="82"/>
  <c r="S111" i="82"/>
  <c r="AV110" i="82"/>
  <c r="AU110" i="82"/>
  <c r="AT110" i="82"/>
  <c r="AR110" i="82"/>
  <c r="AN110" i="82"/>
  <c r="AJ110" i="82"/>
  <c r="AG110" i="82"/>
  <c r="AS110" i="82" s="1"/>
  <c r="AW110" i="82" s="1"/>
  <c r="AF110" i="82"/>
  <c r="S110" i="82"/>
  <c r="AU109" i="82"/>
  <c r="AT109" i="82"/>
  <c r="AV109" i="82" s="1"/>
  <c r="AS109" i="82"/>
  <c r="AR109" i="82"/>
  <c r="AN109" i="82"/>
  <c r="AJ109" i="82"/>
  <c r="AG109" i="82"/>
  <c r="AF109" i="82"/>
  <c r="S109" i="82"/>
  <c r="AU108" i="82"/>
  <c r="AT108" i="82"/>
  <c r="AV108" i="82" s="1"/>
  <c r="AR108" i="82"/>
  <c r="AN108" i="82"/>
  <c r="AG108" i="82"/>
  <c r="AS108" i="82" s="1"/>
  <c r="AW108" i="82" s="1"/>
  <c r="AF108" i="82"/>
  <c r="S108" i="82"/>
  <c r="AV107" i="82"/>
  <c r="AU107" i="82"/>
  <c r="AT107" i="82"/>
  <c r="AS107" i="82"/>
  <c r="AW107" i="82" s="1"/>
  <c r="AR107" i="82"/>
  <c r="AN107" i="82"/>
  <c r="AG107" i="82"/>
  <c r="AJ107" i="82" s="1"/>
  <c r="AF107" i="82"/>
  <c r="S107" i="82"/>
  <c r="AV106" i="82"/>
  <c r="AU106" i="82"/>
  <c r="AT106" i="82"/>
  <c r="AR106" i="82"/>
  <c r="AN106" i="82"/>
  <c r="AJ106" i="82"/>
  <c r="AC106" i="82"/>
  <c r="S106" i="82"/>
  <c r="AU105" i="82"/>
  <c r="AT105" i="82"/>
  <c r="AR105" i="82"/>
  <c r="AN105" i="82"/>
  <c r="AJ105" i="82"/>
  <c r="AF105" i="82"/>
  <c r="AC105" i="82"/>
  <c r="AS105" i="82" s="1"/>
  <c r="S105" i="82"/>
  <c r="AU104" i="82"/>
  <c r="AT104" i="82"/>
  <c r="AV104" i="82" s="1"/>
  <c r="AS104" i="82"/>
  <c r="AW104" i="82" s="1"/>
  <c r="AR104" i="82"/>
  <c r="AN104" i="82"/>
  <c r="AJ104" i="82"/>
  <c r="AF104" i="82"/>
  <c r="AC104" i="82"/>
  <c r="S104" i="82"/>
  <c r="AV103" i="82"/>
  <c r="AU103" i="82"/>
  <c r="AT103" i="82"/>
  <c r="AR103" i="82"/>
  <c r="AN103" i="82"/>
  <c r="AJ103" i="82"/>
  <c r="AC103" i="82"/>
  <c r="AS103" i="82" s="1"/>
  <c r="S103" i="82"/>
  <c r="AU102" i="82"/>
  <c r="AT102" i="82"/>
  <c r="AW102" i="82" s="1"/>
  <c r="AS102" i="82"/>
  <c r="AR102" i="82"/>
  <c r="AN102" i="82"/>
  <c r="AJ102" i="82"/>
  <c r="AF102" i="82"/>
  <c r="S102" i="82"/>
  <c r="AV101" i="82"/>
  <c r="AU101" i="82"/>
  <c r="AT101" i="82"/>
  <c r="AS101" i="82"/>
  <c r="AW101" i="82" s="1"/>
  <c r="AR101" i="82"/>
  <c r="AN101" i="82"/>
  <c r="AJ101" i="82"/>
  <c r="AF101" i="82"/>
  <c r="S101" i="82"/>
  <c r="AU100" i="82"/>
  <c r="AV100" i="82" s="1"/>
  <c r="AT100" i="82"/>
  <c r="AO100" i="82"/>
  <c r="AS100" i="82" s="1"/>
  <c r="AW100" i="82" s="1"/>
  <c r="AN100" i="82"/>
  <c r="AJ100" i="82"/>
  <c r="AF100" i="82"/>
  <c r="S100" i="82"/>
  <c r="AU99" i="82"/>
  <c r="AT99" i="82"/>
  <c r="AV99" i="82" s="1"/>
  <c r="AS99" i="82"/>
  <c r="AW99" i="82" s="1"/>
  <c r="AO99" i="82"/>
  <c r="AR99" i="82" s="1"/>
  <c r="AN99" i="82"/>
  <c r="AJ99" i="82"/>
  <c r="AF99" i="82"/>
  <c r="S99" i="82"/>
  <c r="AV98" i="82"/>
  <c r="AU98" i="82"/>
  <c r="AT98" i="82"/>
  <c r="AS98" i="82"/>
  <c r="AW98" i="82" s="1"/>
  <c r="AO98" i="82"/>
  <c r="AR98" i="82" s="1"/>
  <c r="AN98" i="82"/>
  <c r="AJ98" i="82"/>
  <c r="AF98" i="82"/>
  <c r="S98" i="82"/>
  <c r="AV97" i="82"/>
  <c r="AU97" i="82"/>
  <c r="AT97" i="82"/>
  <c r="AR97" i="82"/>
  <c r="AO97" i="82"/>
  <c r="AS97" i="82" s="1"/>
  <c r="AW97" i="82" s="1"/>
  <c r="AN97" i="82"/>
  <c r="AJ97" i="82"/>
  <c r="AF97" i="82"/>
  <c r="S97" i="82"/>
  <c r="AU96" i="82"/>
  <c r="AT96" i="82"/>
  <c r="AV96" i="82" s="1"/>
  <c r="AO96" i="82"/>
  <c r="AS96" i="82" s="1"/>
  <c r="AW96" i="82" s="1"/>
  <c r="AN96" i="82"/>
  <c r="AJ96" i="82"/>
  <c r="AF96" i="82"/>
  <c r="S96" i="82"/>
  <c r="AU95" i="82"/>
  <c r="AT95" i="82"/>
  <c r="AV95" i="82" s="1"/>
  <c r="AR95" i="82"/>
  <c r="AK95" i="82"/>
  <c r="AN95" i="82" s="1"/>
  <c r="AJ95" i="82"/>
  <c r="AF95" i="82"/>
  <c r="S95" i="82"/>
  <c r="AU94" i="82"/>
  <c r="AT94" i="82"/>
  <c r="AV94" i="82" s="1"/>
  <c r="AR94" i="82"/>
  <c r="AN94" i="82"/>
  <c r="AG94" i="82"/>
  <c r="AS94" i="82" s="1"/>
  <c r="AW94" i="82" s="1"/>
  <c r="AF94" i="82"/>
  <c r="S94" i="82"/>
  <c r="AV93" i="82"/>
  <c r="AU93" i="82"/>
  <c r="AT93" i="82"/>
  <c r="AS93" i="82"/>
  <c r="AW93" i="82" s="1"/>
  <c r="AR93" i="82"/>
  <c r="AN93" i="82"/>
  <c r="AJ93" i="82"/>
  <c r="AG93" i="82"/>
  <c r="AF93" i="82"/>
  <c r="S93" i="82"/>
  <c r="AU92" i="82"/>
  <c r="AV92" i="82" s="1"/>
  <c r="AT92" i="82"/>
  <c r="AS92" i="82"/>
  <c r="AW92" i="82" s="1"/>
  <c r="AR92" i="82"/>
  <c r="AN92" i="82"/>
  <c r="AJ92" i="82"/>
  <c r="AG92" i="82"/>
  <c r="AF92" i="82"/>
  <c r="S92" i="82"/>
  <c r="AU91" i="82"/>
  <c r="AT91" i="82"/>
  <c r="AV91" i="82" s="1"/>
  <c r="AS91" i="82"/>
  <c r="AW91" i="82" s="1"/>
  <c r="AR91" i="82"/>
  <c r="AN91" i="82"/>
  <c r="AJ91" i="82"/>
  <c r="AG91" i="82"/>
  <c r="AF91" i="82"/>
  <c r="S91" i="82"/>
  <c r="AV90" i="82"/>
  <c r="AU90" i="82"/>
  <c r="AT90" i="82"/>
  <c r="AS90" i="82"/>
  <c r="AW90" i="82" s="1"/>
  <c r="AR90" i="82"/>
  <c r="AN90" i="82"/>
  <c r="AJ90" i="82"/>
  <c r="AF90" i="82"/>
  <c r="AC90" i="82"/>
  <c r="S90" i="82"/>
  <c r="AV89" i="82"/>
  <c r="AU89" i="82"/>
  <c r="AT89" i="82"/>
  <c r="AR89" i="82"/>
  <c r="AN89" i="82"/>
  <c r="AJ89" i="82"/>
  <c r="AC89" i="82"/>
  <c r="AS89" i="82" s="1"/>
  <c r="AW89" i="82" s="1"/>
  <c r="S89" i="82"/>
  <c r="AU88" i="82"/>
  <c r="AT88" i="82"/>
  <c r="AW88" i="82" s="1"/>
  <c r="AS88" i="82"/>
  <c r="AR88" i="82"/>
  <c r="AN88" i="82"/>
  <c r="AJ88" i="82"/>
  <c r="AF88" i="82"/>
  <c r="AC88" i="82"/>
  <c r="S88" i="82"/>
  <c r="AU87" i="82"/>
  <c r="AT87" i="82"/>
  <c r="AV87" i="82" s="1"/>
  <c r="AR87" i="82"/>
  <c r="AN87" i="82"/>
  <c r="AJ87" i="82"/>
  <c r="AF87" i="82"/>
  <c r="AC87" i="82"/>
  <c r="AS87" i="82" s="1"/>
  <c r="AW87" i="82" s="1"/>
  <c r="S87" i="82"/>
  <c r="AW86" i="82"/>
  <c r="AU86" i="82"/>
  <c r="AT86" i="82"/>
  <c r="AV86" i="82" s="1"/>
  <c r="AS86" i="82"/>
  <c r="AR86" i="82"/>
  <c r="AN86" i="82"/>
  <c r="AJ86" i="82"/>
  <c r="AF86" i="82"/>
  <c r="AC86" i="82"/>
  <c r="S86" i="82"/>
  <c r="AV85" i="82"/>
  <c r="AU85" i="82"/>
  <c r="AT85" i="82"/>
  <c r="AR85" i="82"/>
  <c r="AN85" i="82"/>
  <c r="AJ85" i="82"/>
  <c r="AC85" i="82"/>
  <c r="AF85" i="82" s="1"/>
  <c r="S85" i="82"/>
  <c r="AU84" i="82"/>
  <c r="AV84" i="82" s="1"/>
  <c r="AT84" i="82"/>
  <c r="AR84" i="82"/>
  <c r="AN84" i="82"/>
  <c r="AJ84" i="82"/>
  <c r="AC84" i="82"/>
  <c r="AS84" i="82" s="1"/>
  <c r="AW84" i="82" s="1"/>
  <c r="S84" i="82"/>
  <c r="K6" i="82" s="1"/>
  <c r="M6" i="82" s="1"/>
  <c r="AU83" i="82"/>
  <c r="AT83" i="82"/>
  <c r="AV83" i="82" s="1"/>
  <c r="AS83" i="82"/>
  <c r="AW83" i="82" s="1"/>
  <c r="AR83" i="82"/>
  <c r="AN83" i="82"/>
  <c r="AJ83" i="82"/>
  <c r="AC83" i="82"/>
  <c r="AF83" i="82" s="1"/>
  <c r="S83" i="82"/>
  <c r="AV82" i="82"/>
  <c r="AU82" i="82"/>
  <c r="AT82" i="82"/>
  <c r="AS82" i="82"/>
  <c r="AR82" i="82"/>
  <c r="AN82" i="82"/>
  <c r="AJ82" i="82"/>
  <c r="AF82" i="82"/>
  <c r="AC82" i="82"/>
  <c r="S82" i="82"/>
  <c r="AW81" i="82"/>
  <c r="AV81" i="82"/>
  <c r="AU81" i="82"/>
  <c r="AT81" i="82"/>
  <c r="AS81" i="82"/>
  <c r="AR81" i="82"/>
  <c r="AN81" i="82"/>
  <c r="AJ81" i="82"/>
  <c r="AF81" i="82"/>
  <c r="S81" i="82"/>
  <c r="AU80" i="82"/>
  <c r="AT80" i="82"/>
  <c r="AV80" i="82" s="1"/>
  <c r="AS80" i="82"/>
  <c r="AW80" i="82" s="1"/>
  <c r="AR80" i="82"/>
  <c r="AN80" i="82"/>
  <c r="AJ80" i="82"/>
  <c r="AF80" i="82"/>
  <c r="S80" i="82"/>
  <c r="AV79" i="82"/>
  <c r="AU79" i="82"/>
  <c r="AT79" i="82"/>
  <c r="AS79" i="82"/>
  <c r="AW79" i="82" s="1"/>
  <c r="AR79" i="82"/>
  <c r="AN79" i="82"/>
  <c r="AJ79" i="82"/>
  <c r="AF79" i="82"/>
  <c r="S79" i="82"/>
  <c r="AU78" i="82"/>
  <c r="AT78" i="82"/>
  <c r="AW78" i="82" s="1"/>
  <c r="AS78" i="82"/>
  <c r="AR78" i="82"/>
  <c r="AN78" i="82"/>
  <c r="AJ78" i="82"/>
  <c r="AF78" i="82"/>
  <c r="S78" i="82"/>
  <c r="AW77" i="82"/>
  <c r="AV77" i="82"/>
  <c r="AU77" i="82"/>
  <c r="AT77" i="82"/>
  <c r="AS77" i="82"/>
  <c r="AR77" i="82"/>
  <c r="AN77" i="82"/>
  <c r="AJ77" i="82"/>
  <c r="AF77" i="82"/>
  <c r="S77" i="82"/>
  <c r="AU76" i="82"/>
  <c r="AT76" i="82"/>
  <c r="AV76" i="82" s="1"/>
  <c r="AS76" i="82"/>
  <c r="AW76" i="82" s="1"/>
  <c r="AR76" i="82"/>
  <c r="AN76" i="82"/>
  <c r="AJ76" i="82"/>
  <c r="AF76" i="82"/>
  <c r="S76" i="82"/>
  <c r="AV75" i="82"/>
  <c r="AU75" i="82"/>
  <c r="AT75" i="82"/>
  <c r="AS75" i="82"/>
  <c r="AW75" i="82" s="1"/>
  <c r="AR75" i="82"/>
  <c r="AN75" i="82"/>
  <c r="AJ75" i="82"/>
  <c r="AF75" i="82"/>
  <c r="S75" i="82"/>
  <c r="AU74" i="82"/>
  <c r="AT74" i="82"/>
  <c r="AW74" i="82" s="1"/>
  <c r="AS74" i="82"/>
  <c r="AR74" i="82"/>
  <c r="AN74" i="82"/>
  <c r="AJ74" i="82"/>
  <c r="AF74" i="82"/>
  <c r="S74" i="82"/>
  <c r="AW73" i="82"/>
  <c r="AV73" i="82"/>
  <c r="AU73" i="82"/>
  <c r="AT73" i="82"/>
  <c r="AS73" i="82"/>
  <c r="AR73" i="82"/>
  <c r="AN73" i="82"/>
  <c r="AJ73" i="82"/>
  <c r="AF73" i="82"/>
  <c r="S73" i="82"/>
  <c r="AU72" i="82"/>
  <c r="AT72" i="82"/>
  <c r="AV72" i="82" s="1"/>
  <c r="AS72" i="82"/>
  <c r="AW72" i="82" s="1"/>
  <c r="AR72" i="82"/>
  <c r="AN72" i="82"/>
  <c r="AJ72" i="82"/>
  <c r="AF72" i="82"/>
  <c r="S72" i="82"/>
  <c r="AV71" i="82"/>
  <c r="AU71" i="82"/>
  <c r="AT71" i="82"/>
  <c r="AS71" i="82"/>
  <c r="AW71" i="82" s="1"/>
  <c r="AR71" i="82"/>
  <c r="AN71" i="82"/>
  <c r="AJ71" i="82"/>
  <c r="AF71" i="82"/>
  <c r="S71" i="82"/>
  <c r="AU70" i="82"/>
  <c r="AT70" i="82"/>
  <c r="AW70" i="82" s="1"/>
  <c r="AS70" i="82"/>
  <c r="AR70" i="82"/>
  <c r="AN70" i="82"/>
  <c r="AJ70" i="82"/>
  <c r="AF70" i="82"/>
  <c r="S70" i="82"/>
  <c r="AW69" i="82"/>
  <c r="AV69" i="82"/>
  <c r="AU69" i="82"/>
  <c r="AT69" i="82"/>
  <c r="AS69" i="82"/>
  <c r="AR69" i="82"/>
  <c r="AN69" i="82"/>
  <c r="AJ69" i="82"/>
  <c r="AF69" i="82"/>
  <c r="S69" i="82"/>
  <c r="AU68" i="82"/>
  <c r="AT68" i="82"/>
  <c r="AV68" i="82" s="1"/>
  <c r="AS68" i="82"/>
  <c r="AW68" i="82" s="1"/>
  <c r="AR68" i="82"/>
  <c r="AN68" i="82"/>
  <c r="AJ68" i="82"/>
  <c r="AF68" i="82"/>
  <c r="S68" i="82"/>
  <c r="AV67" i="82"/>
  <c r="AU67" i="82"/>
  <c r="AT67" i="82"/>
  <c r="AS67" i="82"/>
  <c r="AW67" i="82" s="1"/>
  <c r="AR67" i="82"/>
  <c r="AN67" i="82"/>
  <c r="AJ67" i="82"/>
  <c r="AF67" i="82"/>
  <c r="S67" i="82"/>
  <c r="AU66" i="82"/>
  <c r="AT66" i="82"/>
  <c r="AW66" i="82" s="1"/>
  <c r="AS66" i="82"/>
  <c r="AR66" i="82"/>
  <c r="AN66" i="82"/>
  <c r="AJ66" i="82"/>
  <c r="AF66" i="82"/>
  <c r="S66" i="82"/>
  <c r="AW65" i="82"/>
  <c r="AV65" i="82"/>
  <c r="AU65" i="82"/>
  <c r="AT65" i="82"/>
  <c r="AS65" i="82"/>
  <c r="AR65" i="82"/>
  <c r="AN65" i="82"/>
  <c r="AJ65" i="82"/>
  <c r="AF65" i="82"/>
  <c r="S65" i="82"/>
  <c r="AU64" i="82"/>
  <c r="AT64" i="82"/>
  <c r="AV64" i="82" s="1"/>
  <c r="AS64" i="82"/>
  <c r="AW64" i="82" s="1"/>
  <c r="AR64" i="82"/>
  <c r="AN64" i="82"/>
  <c r="AJ64" i="82"/>
  <c r="AF64" i="82"/>
  <c r="S64" i="82"/>
  <c r="AV63" i="82"/>
  <c r="AU63" i="82"/>
  <c r="AT63" i="82"/>
  <c r="AS63" i="82"/>
  <c r="AW63" i="82" s="1"/>
  <c r="AR63" i="82"/>
  <c r="AN63" i="82"/>
  <c r="AJ63" i="82"/>
  <c r="AF63" i="82"/>
  <c r="S63" i="82"/>
  <c r="AU62" i="82"/>
  <c r="AT62" i="82"/>
  <c r="AW62" i="82" s="1"/>
  <c r="AS62" i="82"/>
  <c r="AR62" i="82"/>
  <c r="AN62" i="82"/>
  <c r="AJ62" i="82"/>
  <c r="AF62" i="82"/>
  <c r="S62" i="82"/>
  <c r="AW61" i="82"/>
  <c r="AV61" i="82"/>
  <c r="AU61" i="82"/>
  <c r="AT61" i="82"/>
  <c r="AS61" i="82"/>
  <c r="AR61" i="82"/>
  <c r="AN61" i="82"/>
  <c r="AJ61" i="82"/>
  <c r="AF61" i="82"/>
  <c r="S61" i="82"/>
  <c r="AU60" i="82"/>
  <c r="AT60" i="82"/>
  <c r="AV60" i="82" s="1"/>
  <c r="AS60" i="82"/>
  <c r="AW60" i="82" s="1"/>
  <c r="AR60" i="82"/>
  <c r="AN60" i="82"/>
  <c r="AJ60" i="82"/>
  <c r="AF60" i="82"/>
  <c r="S60" i="82"/>
  <c r="AV59" i="82"/>
  <c r="AU59" i="82"/>
  <c r="AT59" i="82"/>
  <c r="AS59" i="82"/>
  <c r="AW59" i="82" s="1"/>
  <c r="AR59" i="82"/>
  <c r="AN59" i="82"/>
  <c r="AJ59" i="82"/>
  <c r="AF59" i="82"/>
  <c r="S59" i="82"/>
  <c r="AU58" i="82"/>
  <c r="AT58" i="82"/>
  <c r="AW58" i="82" s="1"/>
  <c r="AS58" i="82"/>
  <c r="AR58" i="82"/>
  <c r="AN58" i="82"/>
  <c r="AJ58" i="82"/>
  <c r="AF58" i="82"/>
  <c r="S58" i="82"/>
  <c r="AW57" i="82"/>
  <c r="AV57" i="82"/>
  <c r="AU57" i="82"/>
  <c r="AT57" i="82"/>
  <c r="AS57" i="82"/>
  <c r="AR57" i="82"/>
  <c r="AN57" i="82"/>
  <c r="AJ57" i="82"/>
  <c r="AF57" i="82"/>
  <c r="S57" i="82"/>
  <c r="AU56" i="82"/>
  <c r="AT56" i="82"/>
  <c r="AV56" i="82" s="1"/>
  <c r="AS56" i="82"/>
  <c r="AW56" i="82" s="1"/>
  <c r="AR56" i="82"/>
  <c r="AN56" i="82"/>
  <c r="AJ56" i="82"/>
  <c r="AF56" i="82"/>
  <c r="S56" i="82"/>
  <c r="AV55" i="82"/>
  <c r="AU55" i="82"/>
  <c r="AT55" i="82"/>
  <c r="AS55" i="82"/>
  <c r="AW55" i="82" s="1"/>
  <c r="AR55" i="82"/>
  <c r="AN55" i="82"/>
  <c r="AJ55" i="82"/>
  <c r="AF55" i="82"/>
  <c r="S55" i="82"/>
  <c r="AU54" i="82"/>
  <c r="AT54" i="82"/>
  <c r="AW54" i="82" s="1"/>
  <c r="AS54" i="82"/>
  <c r="AR54" i="82"/>
  <c r="AN54" i="82"/>
  <c r="AJ54" i="82"/>
  <c r="AF54" i="82"/>
  <c r="S54" i="82"/>
  <c r="AW53" i="82"/>
  <c r="AV53" i="82"/>
  <c r="AU53" i="82"/>
  <c r="AT53" i="82"/>
  <c r="AS53" i="82"/>
  <c r="AR53" i="82"/>
  <c r="AN53" i="82"/>
  <c r="AJ53" i="82"/>
  <c r="AF53" i="82"/>
  <c r="S53" i="82"/>
  <c r="AU52" i="82"/>
  <c r="AT52" i="82"/>
  <c r="AV52" i="82" s="1"/>
  <c r="AS52" i="82"/>
  <c r="AW52" i="82" s="1"/>
  <c r="AR52" i="82"/>
  <c r="AN52" i="82"/>
  <c r="AJ52" i="82"/>
  <c r="AF52" i="82"/>
  <c r="S52" i="82"/>
  <c r="AV51" i="82"/>
  <c r="AU51" i="82"/>
  <c r="AT51" i="82"/>
  <c r="AS51" i="82"/>
  <c r="AW51" i="82" s="1"/>
  <c r="AR51" i="82"/>
  <c r="AN51" i="82"/>
  <c r="AJ51" i="82"/>
  <c r="AF51" i="82"/>
  <c r="S51" i="82"/>
  <c r="AU50" i="82"/>
  <c r="AT50" i="82"/>
  <c r="AW50" i="82" s="1"/>
  <c r="AS50" i="82"/>
  <c r="AR50" i="82"/>
  <c r="AN50" i="82"/>
  <c r="AJ50" i="82"/>
  <c r="AF50" i="82"/>
  <c r="S50" i="82"/>
  <c r="AW49" i="82"/>
  <c r="AV49" i="82"/>
  <c r="AU49" i="82"/>
  <c r="AT49" i="82"/>
  <c r="AS49" i="82"/>
  <c r="AR49" i="82"/>
  <c r="AN49" i="82"/>
  <c r="AJ49" i="82"/>
  <c r="AF49" i="82"/>
  <c r="S49" i="82"/>
  <c r="AU48" i="82"/>
  <c r="AT48" i="82"/>
  <c r="AV48" i="82" s="1"/>
  <c r="AS48" i="82"/>
  <c r="AW48" i="82" s="1"/>
  <c r="AR48" i="82"/>
  <c r="AN48" i="82"/>
  <c r="AJ48" i="82"/>
  <c r="AF48" i="82"/>
  <c r="S48" i="82"/>
  <c r="AV47" i="82"/>
  <c r="AU47" i="82"/>
  <c r="AT47" i="82"/>
  <c r="AS47" i="82"/>
  <c r="AW47" i="82" s="1"/>
  <c r="AR47" i="82"/>
  <c r="AN47" i="82"/>
  <c r="AJ47" i="82"/>
  <c r="AF47" i="82"/>
  <c r="S47" i="82"/>
  <c r="AU46" i="82"/>
  <c r="AT46" i="82"/>
  <c r="AW46" i="82" s="1"/>
  <c r="AS46" i="82"/>
  <c r="AR46" i="82"/>
  <c r="AN46" i="82"/>
  <c r="AJ46" i="82"/>
  <c r="AF46" i="82"/>
  <c r="S46" i="82"/>
  <c r="AW45" i="82"/>
  <c r="AV45" i="82"/>
  <c r="AU45" i="82"/>
  <c r="AT45" i="82"/>
  <c r="AS45" i="82"/>
  <c r="AR45" i="82"/>
  <c r="AN45" i="82"/>
  <c r="AJ45" i="82"/>
  <c r="AF45" i="82"/>
  <c r="S45" i="82"/>
  <c r="L5" i="82" s="1"/>
  <c r="AU44" i="82"/>
  <c r="AT44" i="82"/>
  <c r="AV44" i="82" s="1"/>
  <c r="AS44" i="82"/>
  <c r="AW44" i="82" s="1"/>
  <c r="AR44" i="82"/>
  <c r="AN44" i="82"/>
  <c r="AJ44" i="82"/>
  <c r="AF44" i="82"/>
  <c r="S44" i="82"/>
  <c r="AV43" i="82"/>
  <c r="AU43" i="82"/>
  <c r="AT43" i="82"/>
  <c r="AS43" i="82"/>
  <c r="AW43" i="82" s="1"/>
  <c r="AR43" i="82"/>
  <c r="AN43" i="82"/>
  <c r="AJ43" i="82"/>
  <c r="AF43" i="82"/>
  <c r="S43" i="82"/>
  <c r="AU42" i="82"/>
  <c r="AT42" i="82"/>
  <c r="AW42" i="82" s="1"/>
  <c r="AS42" i="82"/>
  <c r="AR42" i="82"/>
  <c r="AN42" i="82"/>
  <c r="AJ42" i="82"/>
  <c r="AF42" i="82"/>
  <c r="S42" i="82"/>
  <c r="AW41" i="82"/>
  <c r="AV41" i="82"/>
  <c r="AU41" i="82"/>
  <c r="AT41" i="82"/>
  <c r="AS41" i="82"/>
  <c r="AR41" i="82"/>
  <c r="AN41" i="82"/>
  <c r="AJ41" i="82"/>
  <c r="AF41" i="82"/>
  <c r="S41" i="82"/>
  <c r="AU40" i="82"/>
  <c r="AT40" i="82"/>
  <c r="AV40" i="82" s="1"/>
  <c r="AS40" i="82"/>
  <c r="AW40" i="82" s="1"/>
  <c r="AR40" i="82"/>
  <c r="AN40" i="82"/>
  <c r="AJ40" i="82"/>
  <c r="AF40" i="82"/>
  <c r="S40" i="82"/>
  <c r="AV39" i="82"/>
  <c r="AU39" i="82"/>
  <c r="AT39" i="82"/>
  <c r="AS39" i="82"/>
  <c r="AW39" i="82" s="1"/>
  <c r="AR39" i="82"/>
  <c r="AN39" i="82"/>
  <c r="AJ39" i="82"/>
  <c r="AF39" i="82"/>
  <c r="S39" i="82"/>
  <c r="AU38" i="82"/>
  <c r="AT38" i="82"/>
  <c r="AW38" i="82" s="1"/>
  <c r="AS38" i="82"/>
  <c r="AR38" i="82"/>
  <c r="AN38" i="82"/>
  <c r="AJ38" i="82"/>
  <c r="AF38" i="82"/>
  <c r="S38" i="82"/>
  <c r="AW37" i="82"/>
  <c r="AV37" i="82"/>
  <c r="AU37" i="82"/>
  <c r="AT37" i="82"/>
  <c r="AS37" i="82"/>
  <c r="AR37" i="82"/>
  <c r="AN37" i="82"/>
  <c r="AJ37" i="82"/>
  <c r="AF37" i="82"/>
  <c r="S37" i="82"/>
  <c r="AU36" i="82"/>
  <c r="AT36" i="82"/>
  <c r="AV36" i="82" s="1"/>
  <c r="AS36" i="82"/>
  <c r="AW36" i="82" s="1"/>
  <c r="AR36" i="82"/>
  <c r="AN36" i="82"/>
  <c r="AJ36" i="82"/>
  <c r="AF36" i="82"/>
  <c r="S36" i="82"/>
  <c r="AV35" i="82"/>
  <c r="AU35" i="82"/>
  <c r="AT35" i="82"/>
  <c r="AS35" i="82"/>
  <c r="AW35" i="82" s="1"/>
  <c r="AR35" i="82"/>
  <c r="AN35" i="82"/>
  <c r="AJ35" i="82"/>
  <c r="AF35" i="82"/>
  <c r="S35" i="82"/>
  <c r="AU34" i="82"/>
  <c r="AT34" i="82"/>
  <c r="AW34" i="82" s="1"/>
  <c r="AS34" i="82"/>
  <c r="AR34" i="82"/>
  <c r="AN34" i="82"/>
  <c r="AJ34" i="82"/>
  <c r="AF34" i="82"/>
  <c r="S34" i="82"/>
  <c r="AW33" i="82"/>
  <c r="AV33" i="82"/>
  <c r="AU33" i="82"/>
  <c r="AT33" i="82"/>
  <c r="AS33" i="82"/>
  <c r="AR33" i="82"/>
  <c r="AN33" i="82"/>
  <c r="AJ33" i="82"/>
  <c r="AF33" i="82"/>
  <c r="S33" i="82"/>
  <c r="AU32" i="82"/>
  <c r="AT32" i="82"/>
  <c r="AV32" i="82" s="1"/>
  <c r="AS32" i="82"/>
  <c r="AW32" i="82" s="1"/>
  <c r="AR32" i="82"/>
  <c r="AN32" i="82"/>
  <c r="AJ32" i="82"/>
  <c r="AF32" i="82"/>
  <c r="S32" i="82"/>
  <c r="AV31" i="82"/>
  <c r="AU31" i="82"/>
  <c r="AT31" i="82"/>
  <c r="AS31" i="82"/>
  <c r="AW31" i="82" s="1"/>
  <c r="AR31" i="82"/>
  <c r="AN31" i="82"/>
  <c r="AJ31" i="82"/>
  <c r="AF31" i="82"/>
  <c r="S31" i="82"/>
  <c r="AU30" i="82"/>
  <c r="AT30" i="82"/>
  <c r="AW30" i="82" s="1"/>
  <c r="AS30" i="82"/>
  <c r="AR30" i="82"/>
  <c r="AN30" i="82"/>
  <c r="AJ30" i="82"/>
  <c r="AF30" i="82"/>
  <c r="S30" i="82"/>
  <c r="AW29" i="82"/>
  <c r="AV29" i="82"/>
  <c r="AU29" i="82"/>
  <c r="AT29" i="82"/>
  <c r="AS29" i="82"/>
  <c r="AR29" i="82"/>
  <c r="AN29" i="82"/>
  <c r="AJ29" i="82"/>
  <c r="AF29" i="82"/>
  <c r="S29" i="82"/>
  <c r="AU28" i="82"/>
  <c r="AT28" i="82"/>
  <c r="AV28" i="82" s="1"/>
  <c r="AS28" i="82"/>
  <c r="AW28" i="82" s="1"/>
  <c r="AR28" i="82"/>
  <c r="AN28" i="82"/>
  <c r="AJ28" i="82"/>
  <c r="AF28" i="82"/>
  <c r="S28" i="82"/>
  <c r="AV27" i="82"/>
  <c r="AU27" i="82"/>
  <c r="AT27" i="82"/>
  <c r="AS27" i="82"/>
  <c r="AW27" i="82" s="1"/>
  <c r="AR27" i="82"/>
  <c r="AN27" i="82"/>
  <c r="AJ27" i="82"/>
  <c r="AF27" i="82"/>
  <c r="S27" i="82"/>
  <c r="AU26" i="82"/>
  <c r="AT26" i="82"/>
  <c r="AW26" i="82" s="1"/>
  <c r="AS26" i="82"/>
  <c r="AR26" i="82"/>
  <c r="AN26" i="82"/>
  <c r="AJ26" i="82"/>
  <c r="AF26" i="82"/>
  <c r="S26" i="82"/>
  <c r="AW25" i="82"/>
  <c r="AV25" i="82"/>
  <c r="AU25" i="82"/>
  <c r="AT25" i="82"/>
  <c r="AS25" i="82"/>
  <c r="AR25" i="82"/>
  <c r="AN25" i="82"/>
  <c r="AJ25" i="82"/>
  <c r="AF25" i="82"/>
  <c r="S25" i="82"/>
  <c r="AU24" i="82"/>
  <c r="AT24" i="82"/>
  <c r="AV24" i="82" s="1"/>
  <c r="AS24" i="82"/>
  <c r="AW24" i="82" s="1"/>
  <c r="AR24" i="82"/>
  <c r="AN24" i="82"/>
  <c r="AJ24" i="82"/>
  <c r="AF24" i="82"/>
  <c r="S24" i="82"/>
  <c r="AV23" i="82"/>
  <c r="AU23" i="82"/>
  <c r="AT23" i="82"/>
  <c r="AS23" i="82"/>
  <c r="AW23" i="82" s="1"/>
  <c r="AR23" i="82"/>
  <c r="AN23" i="82"/>
  <c r="AJ23" i="82"/>
  <c r="AF23" i="82"/>
  <c r="S23" i="82"/>
  <c r="AU22" i="82"/>
  <c r="AT22" i="82"/>
  <c r="AW22" i="82" s="1"/>
  <c r="AS22" i="82"/>
  <c r="AR22" i="82"/>
  <c r="AN22" i="82"/>
  <c r="AJ22" i="82"/>
  <c r="AF22" i="82"/>
  <c r="S22" i="82"/>
  <c r="AW21" i="82"/>
  <c r="AV21" i="82"/>
  <c r="AU21" i="82"/>
  <c r="AT21" i="82"/>
  <c r="AS21" i="82"/>
  <c r="AR21" i="82"/>
  <c r="AN21" i="82"/>
  <c r="AJ21" i="82"/>
  <c r="AF21" i="82"/>
  <c r="S21" i="82"/>
  <c r="AU20" i="82"/>
  <c r="AT20" i="82"/>
  <c r="AV20" i="82" s="1"/>
  <c r="AS20" i="82"/>
  <c r="AW20" i="82" s="1"/>
  <c r="AR20" i="82"/>
  <c r="AN20" i="82"/>
  <c r="AJ20" i="82"/>
  <c r="AF20" i="82"/>
  <c r="S20" i="82"/>
  <c r="AV19" i="82"/>
  <c r="AU19" i="82"/>
  <c r="AT19" i="82"/>
  <c r="AS19" i="82"/>
  <c r="AW19" i="82" s="1"/>
  <c r="AR19" i="82"/>
  <c r="AN19" i="82"/>
  <c r="AJ19" i="82"/>
  <c r="AF19" i="82"/>
  <c r="S19" i="82"/>
  <c r="AU18" i="82"/>
  <c r="AT18" i="82"/>
  <c r="AW18" i="82" s="1"/>
  <c r="AS18" i="82"/>
  <c r="AR18" i="82"/>
  <c r="AN18" i="82"/>
  <c r="AJ18" i="82"/>
  <c r="AF18" i="82"/>
  <c r="S18" i="82"/>
  <c r="AU17" i="82"/>
  <c r="AT17" i="82"/>
  <c r="AW17" i="82" s="1"/>
  <c r="AS17" i="82"/>
  <c r="AR17" i="82"/>
  <c r="AN17" i="82"/>
  <c r="AJ17" i="82"/>
  <c r="AF17" i="82"/>
  <c r="S17" i="82"/>
  <c r="AW16" i="82"/>
  <c r="AV16" i="82"/>
  <c r="AU16" i="82"/>
  <c r="AT16" i="82"/>
  <c r="AS16" i="82"/>
  <c r="AR16" i="82"/>
  <c r="AN16" i="82"/>
  <c r="AJ16" i="82"/>
  <c r="AF16" i="82"/>
  <c r="S16" i="82"/>
  <c r="L16" i="82"/>
  <c r="K16" i="82"/>
  <c r="M16" i="82" s="1"/>
  <c r="F16" i="82"/>
  <c r="E16" i="82"/>
  <c r="G16" i="82" s="1"/>
  <c r="AW15" i="82"/>
  <c r="AV15" i="82"/>
  <c r="AU15" i="82"/>
  <c r="AT15" i="82"/>
  <c r="AS15" i="82"/>
  <c r="AR15" i="82"/>
  <c r="AN15" i="82"/>
  <c r="AJ15" i="82"/>
  <c r="AF15" i="82"/>
  <c r="S15" i="82"/>
  <c r="L15" i="82"/>
  <c r="K15" i="82"/>
  <c r="M15" i="82" s="1"/>
  <c r="F15" i="82"/>
  <c r="E15" i="82"/>
  <c r="G15" i="82" s="1"/>
  <c r="AV14" i="82"/>
  <c r="AU14" i="82"/>
  <c r="AT14" i="82"/>
  <c r="AS14" i="82"/>
  <c r="AW14" i="82" s="1"/>
  <c r="AR14" i="82"/>
  <c r="AN14" i="82"/>
  <c r="AJ14" i="82"/>
  <c r="AF14" i="82"/>
  <c r="S14" i="82"/>
  <c r="L14" i="82"/>
  <c r="K14" i="82"/>
  <c r="M14" i="82" s="1"/>
  <c r="F14" i="82"/>
  <c r="E14" i="82"/>
  <c r="G14" i="82" s="1"/>
  <c r="AV13" i="82"/>
  <c r="AU13" i="82"/>
  <c r="AW13" i="82" s="1"/>
  <c r="AT13" i="82"/>
  <c r="AS13" i="82"/>
  <c r="AR13" i="82"/>
  <c r="AN13" i="82"/>
  <c r="AJ13" i="82"/>
  <c r="AF13" i="82"/>
  <c r="S13" i="82"/>
  <c r="L13" i="82"/>
  <c r="K13" i="82"/>
  <c r="M13" i="82" s="1"/>
  <c r="J13" i="82"/>
  <c r="N13" i="82" s="1"/>
  <c r="F13" i="82"/>
  <c r="E13" i="82"/>
  <c r="G13" i="82" s="1"/>
  <c r="D13" i="82"/>
  <c r="AV12" i="82"/>
  <c r="AU12" i="82"/>
  <c r="AT12" i="82"/>
  <c r="AS12" i="82"/>
  <c r="AW12" i="82" s="1"/>
  <c r="AR12" i="82"/>
  <c r="AN12" i="82"/>
  <c r="AJ12" i="82"/>
  <c r="AF12" i="82"/>
  <c r="S12" i="82"/>
  <c r="L12" i="82"/>
  <c r="K12" i="82"/>
  <c r="M12" i="82" s="1"/>
  <c r="N12" i="82" s="1"/>
  <c r="J12" i="82"/>
  <c r="F12" i="82"/>
  <c r="E12" i="82"/>
  <c r="G12" i="82" s="1"/>
  <c r="D12" i="82"/>
  <c r="AU11" i="82"/>
  <c r="AW11" i="82" s="1"/>
  <c r="AT11" i="82"/>
  <c r="AS11" i="82"/>
  <c r="AR11" i="82"/>
  <c r="AN11" i="82"/>
  <c r="AJ11" i="82"/>
  <c r="AF11" i="82"/>
  <c r="S11" i="82"/>
  <c r="K11" i="82"/>
  <c r="AV10" i="82"/>
  <c r="AU10" i="82"/>
  <c r="AT10" i="82"/>
  <c r="AS10" i="82"/>
  <c r="AW10" i="82" s="1"/>
  <c r="AR10" i="82"/>
  <c r="AN10" i="82"/>
  <c r="AJ10" i="82"/>
  <c r="AF10" i="82"/>
  <c r="S10" i="82"/>
  <c r="L10" i="82"/>
  <c r="F10" i="82"/>
  <c r="AU9" i="82"/>
  <c r="AW9" i="82" s="1"/>
  <c r="AT9" i="82"/>
  <c r="AS9" i="82"/>
  <c r="AR9" i="82"/>
  <c r="AN9" i="82"/>
  <c r="AJ9" i="82"/>
  <c r="AF9" i="82"/>
  <c r="S9" i="82"/>
  <c r="K9" i="82"/>
  <c r="J9" i="82"/>
  <c r="AV8" i="82"/>
  <c r="AU8" i="82"/>
  <c r="AT8" i="82"/>
  <c r="AS8" i="82"/>
  <c r="AW8" i="82" s="1"/>
  <c r="AR8" i="82"/>
  <c r="AN8" i="82"/>
  <c r="AJ8" i="82"/>
  <c r="AF8" i="82"/>
  <c r="S8" i="82"/>
  <c r="F8" i="82"/>
  <c r="E8" i="82"/>
  <c r="G8" i="82" s="1"/>
  <c r="AU7" i="82"/>
  <c r="AW7" i="82" s="1"/>
  <c r="AT7" i="82"/>
  <c r="AS7" i="82"/>
  <c r="AR7" i="82"/>
  <c r="AN7" i="82"/>
  <c r="AJ7" i="82"/>
  <c r="AF7" i="82"/>
  <c r="S7" i="82"/>
  <c r="K7" i="82"/>
  <c r="AV6" i="82"/>
  <c r="AU6" i="82"/>
  <c r="AT6" i="82"/>
  <c r="AS6" i="82"/>
  <c r="AW6" i="82" s="1"/>
  <c r="AR6" i="82"/>
  <c r="AN6" i="82"/>
  <c r="AJ6" i="82"/>
  <c r="AF6" i="82"/>
  <c r="S6" i="82"/>
  <c r="E5" i="82" s="1"/>
  <c r="L6" i="82"/>
  <c r="F6" i="82"/>
  <c r="E6" i="82"/>
  <c r="G6" i="82" s="1"/>
  <c r="AU5" i="82"/>
  <c r="AW5" i="82" s="1"/>
  <c r="AT5" i="82"/>
  <c r="AS5" i="82"/>
  <c r="AR5" i="82"/>
  <c r="AN5" i="82"/>
  <c r="AJ5" i="82"/>
  <c r="AF5" i="82"/>
  <c r="S5" i="82"/>
  <c r="D5" i="82" s="1"/>
  <c r="K5" i="82"/>
  <c r="M5" i="82" s="1"/>
  <c r="J5" i="82"/>
  <c r="S24" i="80"/>
  <c r="S23" i="80"/>
  <c r="S22" i="80"/>
  <c r="S21" i="80"/>
  <c r="S20" i="80"/>
  <c r="S19" i="80"/>
  <c r="S18" i="80"/>
  <c r="S17" i="80"/>
  <c r="S16" i="80"/>
  <c r="S15" i="80"/>
  <c r="S14" i="80"/>
  <c r="S13" i="80"/>
  <c r="S12" i="80"/>
  <c r="S11" i="80"/>
  <c r="S9" i="80"/>
  <c r="S8" i="80"/>
  <c r="S7" i="80"/>
  <c r="S6" i="80"/>
  <c r="S5" i="80"/>
  <c r="S2" i="80" s="1"/>
  <c r="S4" i="80"/>
  <c r="N25" i="79"/>
  <c r="N24" i="79"/>
  <c r="G23" i="79"/>
  <c r="F23" i="79"/>
  <c r="H23" i="79" s="1"/>
  <c r="O22" i="79"/>
  <c r="N4" i="79"/>
  <c r="O4" i="79" s="1"/>
  <c r="G4" i="79"/>
  <c r="F4" i="79"/>
  <c r="I29" i="78"/>
  <c r="I28" i="78"/>
  <c r="I27" i="78"/>
  <c r="I26" i="78"/>
  <c r="I25" i="78"/>
  <c r="I24" i="78"/>
  <c r="I23" i="78"/>
  <c r="I22" i="78"/>
  <c r="I21" i="78"/>
  <c r="I20" i="78"/>
  <c r="I19" i="78"/>
  <c r="I18" i="78"/>
  <c r="U14" i="78"/>
  <c r="R14" i="78"/>
  <c r="Q14" i="78"/>
  <c r="L14" i="78"/>
  <c r="K14" i="78"/>
  <c r="T14" i="78" s="1"/>
  <c r="H14" i="78"/>
  <c r="U13" i="78"/>
  <c r="Q13" i="78"/>
  <c r="R13" i="78" s="1"/>
  <c r="H13" i="78"/>
  <c r="K13" i="78" s="1"/>
  <c r="U12" i="78"/>
  <c r="Q12" i="78"/>
  <c r="R12" i="78" s="1"/>
  <c r="H12" i="78"/>
  <c r="K12" i="78" s="1"/>
  <c r="U11" i="78"/>
  <c r="R11" i="78"/>
  <c r="Q11" i="78"/>
  <c r="H11" i="78"/>
  <c r="K11" i="78" s="1"/>
  <c r="U10" i="78"/>
  <c r="R10" i="78"/>
  <c r="Q10" i="78"/>
  <c r="K10" i="78"/>
  <c r="O10" i="78" s="1"/>
  <c r="H10" i="78"/>
  <c r="U9" i="78"/>
  <c r="Q9" i="78"/>
  <c r="R9" i="78" s="1"/>
  <c r="H9" i="78"/>
  <c r="K9" i="78" s="1"/>
  <c r="U8" i="78"/>
  <c r="Q8" i="78"/>
  <c r="R8" i="78" s="1"/>
  <c r="H8" i="78"/>
  <c r="K8" i="78" s="1"/>
  <c r="U7" i="78"/>
  <c r="Q7" i="78"/>
  <c r="R7" i="78" s="1"/>
  <c r="K7" i="78"/>
  <c r="T7" i="78" s="1"/>
  <c r="H7" i="78"/>
  <c r="U6" i="78"/>
  <c r="R6" i="78"/>
  <c r="Q6" i="78"/>
  <c r="L6" i="78"/>
  <c r="K6" i="78"/>
  <c r="T6" i="78" s="1"/>
  <c r="H6" i="78"/>
  <c r="U5" i="78"/>
  <c r="Q5" i="78"/>
  <c r="R5" i="78" s="1"/>
  <c r="H5" i="78"/>
  <c r="K5" i="78" s="1"/>
  <c r="U4" i="78"/>
  <c r="Q4" i="78"/>
  <c r="R4" i="78" s="1"/>
  <c r="H4" i="78"/>
  <c r="K4" i="78" s="1"/>
  <c r="U3" i="78"/>
  <c r="R3" i="78"/>
  <c r="Q3" i="78"/>
  <c r="H3" i="78"/>
  <c r="K3" i="78" s="1"/>
  <c r="K16" i="77"/>
  <c r="J16" i="77"/>
  <c r="I16" i="77"/>
  <c r="H16" i="77"/>
  <c r="G16" i="77"/>
  <c r="F16" i="77"/>
  <c r="E16" i="77"/>
  <c r="L16" i="77" s="1"/>
  <c r="D16" i="77"/>
  <c r="K15" i="77"/>
  <c r="J15" i="77"/>
  <c r="I15" i="77"/>
  <c r="H15" i="77"/>
  <c r="G15" i="77"/>
  <c r="L15" i="77" s="1"/>
  <c r="F15" i="77"/>
  <c r="E15" i="77"/>
  <c r="D15" i="77"/>
  <c r="M15" i="77" s="1"/>
  <c r="K14" i="77"/>
  <c r="J14" i="77"/>
  <c r="I14" i="77"/>
  <c r="H14" i="77"/>
  <c r="G14" i="77"/>
  <c r="F14" i="77"/>
  <c r="E14" i="77"/>
  <c r="M14" i="77" s="1"/>
  <c r="D14" i="77"/>
  <c r="L13" i="77"/>
  <c r="K13" i="77"/>
  <c r="J13" i="77"/>
  <c r="I13" i="77"/>
  <c r="H13" i="77"/>
  <c r="G13" i="77"/>
  <c r="F13" i="77"/>
  <c r="E13" i="77"/>
  <c r="D13" i="77"/>
  <c r="M13" i="77" s="1"/>
  <c r="K12" i="77"/>
  <c r="J12" i="77"/>
  <c r="I12" i="77"/>
  <c r="H12" i="77"/>
  <c r="G12" i="77"/>
  <c r="F12" i="77"/>
  <c r="E12" i="77"/>
  <c r="L12" i="77" s="1"/>
  <c r="D12" i="77"/>
  <c r="K11" i="77"/>
  <c r="J11" i="77"/>
  <c r="I11" i="77"/>
  <c r="H11" i="77"/>
  <c r="G11" i="77"/>
  <c r="L11" i="77" s="1"/>
  <c r="F11" i="77"/>
  <c r="E11" i="77"/>
  <c r="D11" i="77"/>
  <c r="M11" i="77" s="1"/>
  <c r="K10" i="77"/>
  <c r="J10" i="77"/>
  <c r="I10" i="77"/>
  <c r="H10" i="77"/>
  <c r="G10" i="77"/>
  <c r="F10" i="77"/>
  <c r="E10" i="77"/>
  <c r="M10" i="77" s="1"/>
  <c r="D10" i="77"/>
  <c r="K9" i="77"/>
  <c r="L9" i="77" s="1"/>
  <c r="J9" i="77"/>
  <c r="I9" i="77"/>
  <c r="H9" i="77"/>
  <c r="G9" i="77"/>
  <c r="F9" i="77"/>
  <c r="E9" i="77"/>
  <c r="D9" i="77"/>
  <c r="M9" i="77" s="1"/>
  <c r="K8" i="77"/>
  <c r="J8" i="77"/>
  <c r="I8" i="77"/>
  <c r="H8" i="77"/>
  <c r="G8" i="77"/>
  <c r="F8" i="77"/>
  <c r="E8" i="77"/>
  <c r="L8" i="77" s="1"/>
  <c r="D8" i="77"/>
  <c r="K7" i="77"/>
  <c r="J7" i="77"/>
  <c r="I7" i="77"/>
  <c r="H7" i="77"/>
  <c r="G7" i="77"/>
  <c r="F7" i="77"/>
  <c r="E7" i="77"/>
  <c r="M7" i="77" s="1"/>
  <c r="D7" i="77"/>
  <c r="K6" i="77"/>
  <c r="J6" i="77"/>
  <c r="J19" i="77" s="1"/>
  <c r="I6" i="77"/>
  <c r="H6" i="77"/>
  <c r="G6" i="77"/>
  <c r="F6" i="77"/>
  <c r="F19" i="77" s="1"/>
  <c r="E6" i="77"/>
  <c r="M6" i="77" s="1"/>
  <c r="D6" i="77"/>
  <c r="K5" i="77"/>
  <c r="J5" i="77"/>
  <c r="J18" i="77" s="1"/>
  <c r="I5" i="77"/>
  <c r="H5" i="77"/>
  <c r="H19" i="77" s="1"/>
  <c r="G5" i="77"/>
  <c r="G19" i="77" s="1"/>
  <c r="F5" i="77"/>
  <c r="F18" i="77" s="1"/>
  <c r="E5" i="77"/>
  <c r="E19" i="77" s="1"/>
  <c r="D5" i="77"/>
  <c r="D18" i="77" s="1"/>
  <c r="XFD14" i="76"/>
  <c r="XFD13" i="76"/>
  <c r="XFD12" i="76"/>
  <c r="XFD11" i="76"/>
  <c r="XFD10" i="76"/>
  <c r="XFD9" i="76"/>
  <c r="XFD8" i="76"/>
  <c r="XFD7" i="76"/>
  <c r="XFD6" i="76"/>
  <c r="XFD5" i="76"/>
  <c r="D40" i="74"/>
  <c r="D37" i="74"/>
  <c r="D35" i="74"/>
  <c r="R34" i="74"/>
  <c r="D34" i="74"/>
  <c r="R33" i="74"/>
  <c r="D33" i="74"/>
  <c r="R32" i="74"/>
  <c r="R31" i="74"/>
  <c r="R30" i="74"/>
  <c r="R29" i="74"/>
  <c r="R28" i="74"/>
  <c r="R27" i="74"/>
  <c r="T26" i="74"/>
  <c r="U26" i="74" s="1"/>
  <c r="R26" i="74"/>
  <c r="R25" i="74"/>
  <c r="L25" i="74"/>
  <c r="R24" i="74"/>
  <c r="R23" i="74"/>
  <c r="R22" i="74"/>
  <c r="L22" i="74"/>
  <c r="J22" i="74"/>
  <c r="R21" i="74"/>
  <c r="L21" i="74"/>
  <c r="J21" i="74"/>
  <c r="D42" i="74" s="1"/>
  <c r="T20" i="74"/>
  <c r="U20" i="74" s="1"/>
  <c r="R20" i="74"/>
  <c r="L20" i="74"/>
  <c r="J20" i="74"/>
  <c r="R19" i="74"/>
  <c r="L19" i="74"/>
  <c r="J19" i="74"/>
  <c r="D41" i="74" s="1"/>
  <c r="R18" i="74"/>
  <c r="L18" i="74"/>
  <c r="J18" i="74"/>
  <c r="R17" i="74"/>
  <c r="L17" i="74"/>
  <c r="J17" i="74"/>
  <c r="D39" i="74" s="1"/>
  <c r="R16" i="74"/>
  <c r="L16" i="74"/>
  <c r="J16" i="74"/>
  <c r="D38" i="74" s="1"/>
  <c r="U15" i="74"/>
  <c r="R15" i="74"/>
  <c r="L15" i="74"/>
  <c r="J15" i="74"/>
  <c r="R14" i="74"/>
  <c r="L14" i="74"/>
  <c r="T7" i="74" s="1"/>
  <c r="U7" i="74" s="1"/>
  <c r="J14" i="74"/>
  <c r="R13" i="74"/>
  <c r="L13" i="74"/>
  <c r="J13" i="74"/>
  <c r="R12" i="74"/>
  <c r="L12" i="74"/>
  <c r="J12" i="74"/>
  <c r="R11" i="74"/>
  <c r="L11" i="74"/>
  <c r="J11" i="74"/>
  <c r="R10" i="74"/>
  <c r="L10" i="74"/>
  <c r="J10" i="74"/>
  <c r="R9" i="74"/>
  <c r="L9" i="74"/>
  <c r="J9" i="74"/>
  <c r="R8" i="74"/>
  <c r="L8" i="74"/>
  <c r="J8" i="74"/>
  <c r="R7" i="74"/>
  <c r="L7" i="74"/>
  <c r="J7" i="74"/>
  <c r="R6" i="74"/>
  <c r="L6" i="74"/>
  <c r="T33" i="74" s="1"/>
  <c r="U33" i="74" s="1"/>
  <c r="J6" i="74"/>
  <c r="D32" i="74" s="1"/>
  <c r="R5" i="74"/>
  <c r="L5" i="74"/>
  <c r="J5" i="74"/>
  <c r="R4" i="74"/>
  <c r="L4" i="74"/>
  <c r="T10" i="74" s="1"/>
  <c r="U10" i="74" s="1"/>
  <c r="J4" i="74"/>
  <c r="D31" i="74" s="1"/>
  <c r="Z617" i="73"/>
  <c r="Z616" i="73"/>
  <c r="Z615" i="73"/>
  <c r="Z614" i="73"/>
  <c r="Z613" i="73"/>
  <c r="Z612" i="73"/>
  <c r="Z611" i="73"/>
  <c r="Z610" i="73"/>
  <c r="Z609" i="73"/>
  <c r="Z608" i="73"/>
  <c r="Z607" i="73"/>
  <c r="Z606" i="73"/>
  <c r="Z605" i="73"/>
  <c r="Z604" i="73"/>
  <c r="Z603" i="73"/>
  <c r="Z602" i="73"/>
  <c r="Z601" i="73"/>
  <c r="Z600" i="73"/>
  <c r="Z599" i="73"/>
  <c r="Z598" i="73"/>
  <c r="Z597" i="73"/>
  <c r="Z596" i="73"/>
  <c r="Z595" i="73"/>
  <c r="Z594" i="73"/>
  <c r="Z593" i="73"/>
  <c r="Z592" i="73"/>
  <c r="Z591" i="73"/>
  <c r="Z590" i="73"/>
  <c r="F14" i="73" s="1"/>
  <c r="Z589" i="73"/>
  <c r="Z588" i="73"/>
  <c r="Z587" i="73"/>
  <c r="Z586" i="73"/>
  <c r="Z585" i="73"/>
  <c r="Z584" i="73"/>
  <c r="Z583" i="73"/>
  <c r="Z582" i="73"/>
  <c r="Z581" i="73"/>
  <c r="Z580" i="73"/>
  <c r="Z579" i="73"/>
  <c r="Z578" i="73"/>
  <c r="Z577" i="73"/>
  <c r="Z576" i="73"/>
  <c r="Z575" i="73"/>
  <c r="Z574" i="73"/>
  <c r="Z573" i="73"/>
  <c r="Z572" i="73"/>
  <c r="Z571" i="73"/>
  <c r="Z570" i="73"/>
  <c r="Z569" i="73"/>
  <c r="Z568" i="73"/>
  <c r="Z567" i="73"/>
  <c r="Z566" i="73"/>
  <c r="Z565" i="73"/>
  <c r="Z564" i="73"/>
  <c r="Z563" i="73"/>
  <c r="K14" i="73" s="1"/>
  <c r="L14" i="73" s="1"/>
  <c r="Z562" i="73"/>
  <c r="Z561" i="73"/>
  <c r="Z560" i="73"/>
  <c r="Z559" i="73"/>
  <c r="Z558" i="73"/>
  <c r="Z557" i="73"/>
  <c r="Z556" i="73"/>
  <c r="Z555" i="73"/>
  <c r="Z554" i="73"/>
  <c r="Z553" i="73"/>
  <c r="Z552" i="73"/>
  <c r="Z551" i="73"/>
  <c r="Z550" i="73"/>
  <c r="Z549" i="73"/>
  <c r="Z548" i="73"/>
  <c r="Z547" i="73"/>
  <c r="Z546" i="73"/>
  <c r="Z545" i="73"/>
  <c r="Z544" i="73"/>
  <c r="Z543" i="73"/>
  <c r="Z542" i="73"/>
  <c r="F13" i="73" s="1"/>
  <c r="Z541" i="73"/>
  <c r="Z540" i="73"/>
  <c r="Z539" i="73"/>
  <c r="Z538" i="73"/>
  <c r="Z537" i="73"/>
  <c r="Z536" i="73"/>
  <c r="Z535" i="73"/>
  <c r="Z534" i="73"/>
  <c r="Z533" i="73"/>
  <c r="Z532" i="73"/>
  <c r="Z531" i="73"/>
  <c r="Z530" i="73"/>
  <c r="Z529" i="73"/>
  <c r="Z528" i="73"/>
  <c r="Z527" i="73"/>
  <c r="Z526" i="73"/>
  <c r="Z525" i="73"/>
  <c r="Z524" i="73"/>
  <c r="Z523" i="73"/>
  <c r="Z522" i="73"/>
  <c r="Z521" i="73"/>
  <c r="Z520" i="73"/>
  <c r="Z519" i="73"/>
  <c r="Z518" i="73"/>
  <c r="Z517" i="73"/>
  <c r="Z516" i="73"/>
  <c r="Z515" i="73"/>
  <c r="Z514" i="73"/>
  <c r="Z513" i="73"/>
  <c r="Z512" i="73"/>
  <c r="Z511" i="73"/>
  <c r="Z510" i="73"/>
  <c r="K13" i="73" s="1"/>
  <c r="Z509" i="73"/>
  <c r="Z508" i="73"/>
  <c r="Z507" i="73"/>
  <c r="Z506" i="73"/>
  <c r="Z505" i="73"/>
  <c r="Z504" i="73"/>
  <c r="Z503" i="73"/>
  <c r="Z502" i="73"/>
  <c r="Z501" i="73"/>
  <c r="Z500" i="73"/>
  <c r="Z499" i="73"/>
  <c r="Z498" i="73"/>
  <c r="Z497" i="73"/>
  <c r="Z496" i="73"/>
  <c r="Z495" i="73"/>
  <c r="Z494" i="73"/>
  <c r="Z493" i="73"/>
  <c r="Z492" i="73"/>
  <c r="Z491" i="73"/>
  <c r="Z490" i="73"/>
  <c r="Z489" i="73"/>
  <c r="Z488" i="73"/>
  <c r="Z487" i="73"/>
  <c r="Z486" i="73"/>
  <c r="Z485" i="73"/>
  <c r="Z484" i="73"/>
  <c r="Z483" i="73"/>
  <c r="Z482" i="73"/>
  <c r="Z481" i="73"/>
  <c r="Z480" i="73"/>
  <c r="Z479" i="73"/>
  <c r="Z478" i="73"/>
  <c r="F12" i="73" s="1"/>
  <c r="G12" i="73" s="1"/>
  <c r="Z477" i="73"/>
  <c r="Z476" i="73"/>
  <c r="Z475" i="73"/>
  <c r="Z474" i="73"/>
  <c r="Z473" i="73"/>
  <c r="Z472" i="73"/>
  <c r="Z471" i="73"/>
  <c r="Z470" i="73"/>
  <c r="Z469" i="73"/>
  <c r="Z468" i="73"/>
  <c r="Z467" i="73"/>
  <c r="Z466" i="73"/>
  <c r="Z465" i="73"/>
  <c r="Z464" i="73"/>
  <c r="Z463" i="73"/>
  <c r="Z462" i="73"/>
  <c r="Z461" i="73"/>
  <c r="Z460" i="73"/>
  <c r="Z459" i="73"/>
  <c r="Z458" i="73"/>
  <c r="Z457" i="73"/>
  <c r="Z456" i="73"/>
  <c r="Z455" i="73"/>
  <c r="Z454" i="73"/>
  <c r="Z453" i="73"/>
  <c r="Z452" i="73"/>
  <c r="Z451" i="73"/>
  <c r="Z450" i="73"/>
  <c r="Z449" i="73"/>
  <c r="Z448" i="73"/>
  <c r="Z447" i="73"/>
  <c r="Z446" i="73"/>
  <c r="Z445" i="73"/>
  <c r="Z444" i="73"/>
  <c r="Z443" i="73"/>
  <c r="Z442" i="73"/>
  <c r="Z441" i="73"/>
  <c r="Z440" i="73"/>
  <c r="Z439" i="73"/>
  <c r="Z438" i="73"/>
  <c r="Z437" i="73"/>
  <c r="Z436" i="73"/>
  <c r="Z435" i="73"/>
  <c r="Z434" i="73"/>
  <c r="Z433" i="73"/>
  <c r="Z432" i="73"/>
  <c r="Z431" i="73"/>
  <c r="Z430" i="73"/>
  <c r="Z429" i="73"/>
  <c r="Z428" i="73"/>
  <c r="Z427" i="73"/>
  <c r="Z426" i="73"/>
  <c r="Z425" i="73"/>
  <c r="Z424" i="73"/>
  <c r="Z423" i="73"/>
  <c r="Z422" i="73"/>
  <c r="Z421" i="73"/>
  <c r="Z420" i="73"/>
  <c r="Z419" i="73"/>
  <c r="Z418" i="73"/>
  <c r="Z417" i="73"/>
  <c r="Z416" i="73"/>
  <c r="Z415" i="73"/>
  <c r="Z414" i="73"/>
  <c r="F11" i="73" s="1"/>
  <c r="H11" i="73" s="1"/>
  <c r="Z413" i="73"/>
  <c r="Z412" i="73"/>
  <c r="Z411" i="73"/>
  <c r="Z410" i="73"/>
  <c r="Z409" i="73"/>
  <c r="Z408" i="73"/>
  <c r="Z407" i="73"/>
  <c r="Z406" i="73"/>
  <c r="Z405" i="73"/>
  <c r="Z404" i="73"/>
  <c r="Z403" i="73"/>
  <c r="Z402" i="73"/>
  <c r="Z401" i="73"/>
  <c r="Z400" i="73"/>
  <c r="Z399" i="73"/>
  <c r="Z398" i="73"/>
  <c r="Z397" i="73"/>
  <c r="Z396" i="73"/>
  <c r="Z395" i="73"/>
  <c r="Z394" i="73"/>
  <c r="Z393" i="73"/>
  <c r="Z392" i="73"/>
  <c r="Z391" i="73"/>
  <c r="Z390" i="73"/>
  <c r="Z389" i="73"/>
  <c r="Z388" i="73"/>
  <c r="Z387" i="73"/>
  <c r="Z386" i="73"/>
  <c r="Z385" i="73"/>
  <c r="Z384" i="73"/>
  <c r="Z383" i="73"/>
  <c r="Z382" i="73"/>
  <c r="Z381" i="73"/>
  <c r="Z380" i="73"/>
  <c r="Z379" i="73"/>
  <c r="Z378" i="73"/>
  <c r="Z377" i="73"/>
  <c r="Z376" i="73"/>
  <c r="Z375" i="73"/>
  <c r="Z374" i="73"/>
  <c r="Z373" i="73"/>
  <c r="Z372" i="73"/>
  <c r="Z371" i="73"/>
  <c r="Z370" i="73"/>
  <c r="Z369" i="73"/>
  <c r="Z368" i="73"/>
  <c r="Z367" i="73"/>
  <c r="Z366" i="73"/>
  <c r="Z365" i="73"/>
  <c r="Z364" i="73"/>
  <c r="Z363" i="73"/>
  <c r="Z362" i="73"/>
  <c r="Z361" i="73"/>
  <c r="Z360" i="73"/>
  <c r="Z359" i="73"/>
  <c r="Z358" i="73"/>
  <c r="Z357" i="73"/>
  <c r="Z356" i="73"/>
  <c r="Z355" i="73"/>
  <c r="Z354" i="73"/>
  <c r="Z353" i="73"/>
  <c r="Z352" i="73"/>
  <c r="Z351" i="73"/>
  <c r="Z350" i="73"/>
  <c r="Z349" i="73"/>
  <c r="Z348" i="73"/>
  <c r="Z347" i="73"/>
  <c r="Z346" i="73"/>
  <c r="Z345" i="73"/>
  <c r="Z344" i="73"/>
  <c r="Z343" i="73"/>
  <c r="Z342" i="73"/>
  <c r="Z341" i="73"/>
  <c r="Z340" i="73"/>
  <c r="Z339" i="73"/>
  <c r="Z338" i="73"/>
  <c r="Z337" i="73"/>
  <c r="Z336" i="73"/>
  <c r="Z335" i="73"/>
  <c r="Z334" i="73"/>
  <c r="Z333" i="73"/>
  <c r="Z332" i="73"/>
  <c r="Z331" i="73"/>
  <c r="Z330" i="73"/>
  <c r="Z329" i="73"/>
  <c r="Z328" i="73"/>
  <c r="Z327" i="73"/>
  <c r="Z326" i="73"/>
  <c r="Z325" i="73"/>
  <c r="Z324" i="73"/>
  <c r="Z323" i="73"/>
  <c r="Z322" i="73"/>
  <c r="Z321" i="73"/>
  <c r="Z320" i="73"/>
  <c r="Z319" i="73"/>
  <c r="Z318" i="73"/>
  <c r="F9" i="73" s="1"/>
  <c r="Z317" i="73"/>
  <c r="Z316" i="73"/>
  <c r="Z315" i="73"/>
  <c r="Z314" i="73"/>
  <c r="Z313" i="73"/>
  <c r="Z312" i="73"/>
  <c r="Z311" i="73"/>
  <c r="Z310" i="73"/>
  <c r="Z309" i="73"/>
  <c r="Z308" i="73"/>
  <c r="Z307" i="73"/>
  <c r="Z306" i="73"/>
  <c r="Z305" i="73"/>
  <c r="Z304" i="73"/>
  <c r="Z303" i="73"/>
  <c r="Z302" i="73"/>
  <c r="K9" i="73" s="1"/>
  <c r="Z301" i="73"/>
  <c r="Z300" i="73"/>
  <c r="Z299" i="73"/>
  <c r="Z298" i="73"/>
  <c r="Z297" i="73"/>
  <c r="Z296" i="73"/>
  <c r="Z295" i="73"/>
  <c r="Z294" i="73"/>
  <c r="Z293" i="73"/>
  <c r="Z292" i="73"/>
  <c r="Z291" i="73"/>
  <c r="Z290" i="73"/>
  <c r="Z289" i="73"/>
  <c r="Z288" i="73"/>
  <c r="Z287" i="73"/>
  <c r="Z286" i="73"/>
  <c r="Z285" i="73"/>
  <c r="Z284" i="73"/>
  <c r="Z283" i="73"/>
  <c r="Z282" i="73"/>
  <c r="Z281" i="73"/>
  <c r="Z280" i="73"/>
  <c r="Z279" i="73"/>
  <c r="Z278" i="73"/>
  <c r="Z277" i="73"/>
  <c r="Z276" i="73"/>
  <c r="Z275" i="73"/>
  <c r="Z274" i="73"/>
  <c r="Z273" i="73"/>
  <c r="Z272" i="73"/>
  <c r="Z271" i="73"/>
  <c r="Z270" i="73"/>
  <c r="Z269" i="73"/>
  <c r="Z268" i="73"/>
  <c r="Z267" i="73"/>
  <c r="Z266" i="73"/>
  <c r="Z265" i="73"/>
  <c r="Z264" i="73"/>
  <c r="Z263" i="73"/>
  <c r="Z262" i="73"/>
  <c r="K8" i="73" s="1"/>
  <c r="Z261" i="73"/>
  <c r="Z260" i="73"/>
  <c r="Z259" i="73"/>
  <c r="Z258" i="73"/>
  <c r="Z257" i="73"/>
  <c r="Z256" i="73"/>
  <c r="Z255" i="73"/>
  <c r="Z254" i="73"/>
  <c r="Z253" i="73"/>
  <c r="Z252" i="73"/>
  <c r="Z251" i="73"/>
  <c r="Z250" i="73"/>
  <c r="Z249" i="73"/>
  <c r="Z248" i="73"/>
  <c r="Z247" i="73"/>
  <c r="Z246" i="73"/>
  <c r="F7" i="73" s="1"/>
  <c r="Z245" i="73"/>
  <c r="Z244" i="73"/>
  <c r="Z243" i="73"/>
  <c r="Z242" i="73"/>
  <c r="Z241" i="73"/>
  <c r="Z240" i="73"/>
  <c r="Z239" i="73"/>
  <c r="Z238" i="73"/>
  <c r="Z237" i="73"/>
  <c r="Z236" i="73"/>
  <c r="Z235" i="73"/>
  <c r="Z234" i="73"/>
  <c r="Z233" i="73"/>
  <c r="Z232" i="73"/>
  <c r="Z231" i="73"/>
  <c r="Z230" i="73"/>
  <c r="Z229" i="73"/>
  <c r="Z228" i="73"/>
  <c r="Z227" i="73"/>
  <c r="Z226" i="73"/>
  <c r="Z225" i="73"/>
  <c r="Z224" i="73"/>
  <c r="Z223" i="73"/>
  <c r="Z222" i="73"/>
  <c r="K7" i="73" s="1"/>
  <c r="L7" i="73" s="1"/>
  <c r="Z221" i="73"/>
  <c r="Z220" i="73"/>
  <c r="Z219" i="73"/>
  <c r="Z218" i="73"/>
  <c r="Z217" i="73"/>
  <c r="Z216" i="73"/>
  <c r="Z215" i="73"/>
  <c r="Z214" i="73"/>
  <c r="F6" i="73" s="1"/>
  <c r="Z213" i="73"/>
  <c r="Z212" i="73"/>
  <c r="Z211" i="73"/>
  <c r="Z210" i="73"/>
  <c r="Z209" i="73"/>
  <c r="Z208" i="73"/>
  <c r="Z207" i="73"/>
  <c r="Z206" i="73"/>
  <c r="Z205" i="73"/>
  <c r="Z204" i="73"/>
  <c r="Z203" i="73"/>
  <c r="Z202" i="73"/>
  <c r="Z201" i="73"/>
  <c r="Z200" i="73"/>
  <c r="Z199" i="73"/>
  <c r="Z198" i="73"/>
  <c r="Z197" i="73"/>
  <c r="Z196" i="73"/>
  <c r="Z195" i="73"/>
  <c r="Z194" i="73"/>
  <c r="Z193" i="73"/>
  <c r="Z192" i="73"/>
  <c r="Z191" i="73"/>
  <c r="Z190" i="73"/>
  <c r="Z189" i="73"/>
  <c r="Z188" i="73"/>
  <c r="Z187" i="73"/>
  <c r="Z186" i="73"/>
  <c r="Z185" i="73"/>
  <c r="Z184" i="73"/>
  <c r="Z183" i="73"/>
  <c r="Z182" i="73"/>
  <c r="Z181" i="73"/>
  <c r="Z180" i="73"/>
  <c r="Z179" i="73"/>
  <c r="Z178" i="73"/>
  <c r="Z177" i="73"/>
  <c r="Z176" i="73"/>
  <c r="Z175" i="73"/>
  <c r="Z174" i="73"/>
  <c r="F5" i="73" s="1"/>
  <c r="Z173" i="73"/>
  <c r="Z172" i="73"/>
  <c r="Z171" i="73"/>
  <c r="Z170" i="73"/>
  <c r="Z169" i="73"/>
  <c r="Z168" i="73"/>
  <c r="Z167" i="73"/>
  <c r="Z166" i="73"/>
  <c r="Z165" i="73"/>
  <c r="Z164" i="73"/>
  <c r="Z163" i="73"/>
  <c r="Z162" i="73"/>
  <c r="Z161" i="73"/>
  <c r="Z160" i="73"/>
  <c r="Z159" i="73"/>
  <c r="Z158" i="73"/>
  <c r="Z157" i="73"/>
  <c r="Z156" i="73"/>
  <c r="Z155" i="73"/>
  <c r="Z154" i="73"/>
  <c r="Z153" i="73"/>
  <c r="Z152" i="73"/>
  <c r="Z151" i="73"/>
  <c r="Z150" i="73"/>
  <c r="Z149" i="73"/>
  <c r="Z148" i="73"/>
  <c r="Z147" i="73"/>
  <c r="Z146" i="73"/>
  <c r="Z145" i="73"/>
  <c r="Z144" i="73"/>
  <c r="Z143" i="73"/>
  <c r="Z142" i="73"/>
  <c r="Z141" i="73"/>
  <c r="Z140" i="73"/>
  <c r="Z139" i="73"/>
  <c r="Z138" i="73"/>
  <c r="Z137" i="73"/>
  <c r="Z136" i="73"/>
  <c r="Z135" i="73"/>
  <c r="K5" i="73" s="1"/>
  <c r="Z134" i="73"/>
  <c r="Z133" i="73"/>
  <c r="Z132" i="73"/>
  <c r="Z131" i="73"/>
  <c r="Z130" i="73"/>
  <c r="Z129" i="73"/>
  <c r="Z128" i="73"/>
  <c r="Z127" i="73"/>
  <c r="Z126" i="73"/>
  <c r="Z125" i="73"/>
  <c r="Z124" i="73"/>
  <c r="Z123" i="73"/>
  <c r="Z122" i="73"/>
  <c r="Z121" i="73"/>
  <c r="Z120" i="73"/>
  <c r="Z119" i="73"/>
  <c r="Z118" i="73"/>
  <c r="F4" i="73" s="1"/>
  <c r="G4" i="73" s="1"/>
  <c r="Z117" i="73"/>
  <c r="Z116" i="73"/>
  <c r="Z115" i="73"/>
  <c r="Z114" i="73"/>
  <c r="Z113" i="73"/>
  <c r="Z112" i="73"/>
  <c r="Z111" i="73"/>
  <c r="Z110" i="73"/>
  <c r="Z109" i="73"/>
  <c r="Z108" i="73"/>
  <c r="Z107" i="73"/>
  <c r="Z106" i="73"/>
  <c r="Z105" i="73"/>
  <c r="Z104" i="73"/>
  <c r="Z103" i="73"/>
  <c r="Z102" i="73"/>
  <c r="Z101" i="73"/>
  <c r="Z100" i="73"/>
  <c r="Z99" i="73"/>
  <c r="Z98" i="73"/>
  <c r="Z97" i="73"/>
  <c r="Z96" i="73"/>
  <c r="Z95" i="73"/>
  <c r="Z94" i="73"/>
  <c r="Z93" i="73"/>
  <c r="Z92" i="73"/>
  <c r="Z91" i="73"/>
  <c r="Z90" i="73"/>
  <c r="Z89" i="73"/>
  <c r="Z88" i="73"/>
  <c r="Z87" i="73"/>
  <c r="Z86" i="73"/>
  <c r="K4" i="73" s="1"/>
  <c r="Z85" i="73"/>
  <c r="Z84" i="73"/>
  <c r="Z83" i="73"/>
  <c r="Z82" i="73"/>
  <c r="Z81" i="73"/>
  <c r="Z80" i="73"/>
  <c r="Z79" i="73"/>
  <c r="Z78" i="73"/>
  <c r="Z77" i="73"/>
  <c r="Z76" i="73"/>
  <c r="Z75" i="73"/>
  <c r="Z74" i="73"/>
  <c r="Z73" i="73"/>
  <c r="Z72" i="73"/>
  <c r="Z71" i="73"/>
  <c r="Z70" i="73"/>
  <c r="Z69" i="73"/>
  <c r="Z68" i="73"/>
  <c r="Z67" i="73"/>
  <c r="Z66" i="73"/>
  <c r="Z65" i="73"/>
  <c r="Z64" i="73"/>
  <c r="Z63" i="73"/>
  <c r="Z62" i="73"/>
  <c r="Z61" i="73"/>
  <c r="Z60" i="73"/>
  <c r="Z59" i="73"/>
  <c r="Z58" i="73"/>
  <c r="Z57" i="73"/>
  <c r="Z56" i="73"/>
  <c r="Z55" i="73"/>
  <c r="Z54" i="73"/>
  <c r="Z53" i="73"/>
  <c r="Z52" i="73"/>
  <c r="Z51" i="73"/>
  <c r="Z50" i="73"/>
  <c r="Z49" i="73"/>
  <c r="Z48" i="73"/>
  <c r="Z47" i="73"/>
  <c r="Z46" i="73"/>
  <c r="Z45" i="73"/>
  <c r="Z44" i="73"/>
  <c r="Z43" i="73"/>
  <c r="Z42" i="73"/>
  <c r="Z41" i="73"/>
  <c r="Z40" i="73"/>
  <c r="Z39" i="73"/>
  <c r="Z38" i="73"/>
  <c r="Z37" i="73"/>
  <c r="Z36" i="73"/>
  <c r="Z35" i="73"/>
  <c r="Z34" i="73"/>
  <c r="Z33" i="73"/>
  <c r="Z32" i="73"/>
  <c r="Z31" i="73"/>
  <c r="Z30" i="73"/>
  <c r="Z29" i="73"/>
  <c r="Z28" i="73"/>
  <c r="Z27" i="73"/>
  <c r="Z26" i="73"/>
  <c r="Z25" i="73"/>
  <c r="Z24" i="73"/>
  <c r="Z23" i="73"/>
  <c r="Z22" i="73"/>
  <c r="Z21" i="73"/>
  <c r="Z20" i="73"/>
  <c r="Z19" i="73"/>
  <c r="Z18" i="73"/>
  <c r="Z17" i="73"/>
  <c r="Z16" i="73"/>
  <c r="J16" i="73"/>
  <c r="E16" i="73"/>
  <c r="Z15" i="73"/>
  <c r="Z14" i="73"/>
  <c r="Z13" i="73"/>
  <c r="Z12" i="73"/>
  <c r="K12" i="73"/>
  <c r="Z11" i="73"/>
  <c r="Z10" i="73"/>
  <c r="F10" i="73"/>
  <c r="H10" i="73" s="1"/>
  <c r="Z9" i="73"/>
  <c r="Z8" i="73"/>
  <c r="Z7" i="73"/>
  <c r="Z6" i="73"/>
  <c r="Z5" i="73"/>
  <c r="Z4" i="73"/>
  <c r="Z3" i="73"/>
  <c r="M5" i="73" l="1"/>
  <c r="L5" i="73"/>
  <c r="M13" i="73"/>
  <c r="L13" i="73"/>
  <c r="H9" i="73"/>
  <c r="G9" i="73"/>
  <c r="M4" i="73"/>
  <c r="L4" i="73"/>
  <c r="K6" i="73"/>
  <c r="L4" i="78"/>
  <c r="T4" i="78"/>
  <c r="O4" i="78"/>
  <c r="O8" i="78"/>
  <c r="L8" i="78"/>
  <c r="S8" i="78" s="1"/>
  <c r="T8" i="78"/>
  <c r="F3" i="73"/>
  <c r="F8" i="73"/>
  <c r="R1" i="74"/>
  <c r="I19" i="77"/>
  <c r="K3" i="73"/>
  <c r="G10" i="73"/>
  <c r="T4" i="74"/>
  <c r="U4" i="74" s="1"/>
  <c r="M7" i="82"/>
  <c r="H5" i="73"/>
  <c r="G5" i="73"/>
  <c r="M9" i="73"/>
  <c r="L9" i="73"/>
  <c r="H13" i="73"/>
  <c r="G13" i="73"/>
  <c r="H14" i="73"/>
  <c r="G14" i="73"/>
  <c r="U9" i="74"/>
  <c r="T24" i="74"/>
  <c r="U24" i="74" s="1"/>
  <c r="K18" i="77"/>
  <c r="K19" i="77"/>
  <c r="L5" i="77"/>
  <c r="T13" i="78"/>
  <c r="O13" i="78"/>
  <c r="L13" i="78"/>
  <c r="S13" i="78" s="1"/>
  <c r="M11" i="82"/>
  <c r="H13" i="82"/>
  <c r="H7" i="73"/>
  <c r="G7" i="73"/>
  <c r="M7" i="73"/>
  <c r="G11" i="73"/>
  <c r="K10" i="73"/>
  <c r="T18" i="74"/>
  <c r="U18" i="74" s="1"/>
  <c r="D36" i="74"/>
  <c r="D43" i="74" s="1"/>
  <c r="O5" i="78"/>
  <c r="T5" i="78"/>
  <c r="L5" i="78"/>
  <c r="O9" i="78"/>
  <c r="L9" i="78"/>
  <c r="S9" i="78" s="1"/>
  <c r="T9" i="78"/>
  <c r="O11" i="78"/>
  <c r="L11" i="78"/>
  <c r="T11" i="78"/>
  <c r="N5" i="82"/>
  <c r="H12" i="82"/>
  <c r="M12" i="73"/>
  <c r="L12" i="73"/>
  <c r="L12" i="78"/>
  <c r="S12" i="78" s="1"/>
  <c r="T12" i="78"/>
  <c r="O12" i="78"/>
  <c r="H4" i="73"/>
  <c r="H6" i="73"/>
  <c r="G6" i="73"/>
  <c r="J6" i="82"/>
  <c r="N6" i="82" s="1"/>
  <c r="AW103" i="82"/>
  <c r="M8" i="73"/>
  <c r="L8" i="73"/>
  <c r="O3" i="78"/>
  <c r="L3" i="78"/>
  <c r="S3" i="78" s="1"/>
  <c r="T3" i="78"/>
  <c r="M14" i="73"/>
  <c r="T12" i="74"/>
  <c r="U17" i="74"/>
  <c r="U5" i="74"/>
  <c r="U12" i="74"/>
  <c r="H12" i="73"/>
  <c r="K11" i="73"/>
  <c r="T29" i="74"/>
  <c r="U29" i="74" s="1"/>
  <c r="T17" i="74"/>
  <c r="T31" i="74"/>
  <c r="U31" i="74" s="1"/>
  <c r="M9" i="82"/>
  <c r="N9" i="82" s="1"/>
  <c r="M8" i="77"/>
  <c r="M12" i="77"/>
  <c r="M16" i="77"/>
  <c r="E10" i="82"/>
  <c r="G10" i="82" s="1"/>
  <c r="AS95" i="82"/>
  <c r="AW95" i="82" s="1"/>
  <c r="AN113" i="82"/>
  <c r="AS116" i="82"/>
  <c r="AW116" i="82" s="1"/>
  <c r="AR116" i="82"/>
  <c r="AF120" i="82"/>
  <c r="AS120" i="82"/>
  <c r="AV123" i="82"/>
  <c r="AS149" i="82"/>
  <c r="AW149" i="82" s="1"/>
  <c r="AF149" i="82"/>
  <c r="AV153" i="82"/>
  <c r="AV162" i="82"/>
  <c r="AW162" i="82"/>
  <c r="AW164" i="82"/>
  <c r="AW174" i="82"/>
  <c r="AW186" i="82"/>
  <c r="AW202" i="82"/>
  <c r="AW216" i="82"/>
  <c r="AV216" i="82"/>
  <c r="AW218" i="82"/>
  <c r="AW232" i="82"/>
  <c r="AW262" i="82"/>
  <c r="AW307" i="82"/>
  <c r="AW314" i="82"/>
  <c r="AV314" i="82"/>
  <c r="M5" i="77"/>
  <c r="E18" i="77"/>
  <c r="D19" i="77"/>
  <c r="O6" i="78"/>
  <c r="S6" i="78" s="1"/>
  <c r="L7" i="78"/>
  <c r="T10" i="78"/>
  <c r="O14" i="78"/>
  <c r="S14" i="78" s="1"/>
  <c r="AS85" i="82"/>
  <c r="AW85" i="82" s="1"/>
  <c r="AF89" i="82"/>
  <c r="AJ94" i="82"/>
  <c r="AR96" i="82"/>
  <c r="AF103" i="82"/>
  <c r="AJ108" i="82"/>
  <c r="AS138" i="82"/>
  <c r="AW138" i="82" s="1"/>
  <c r="AR138" i="82"/>
  <c r="AW204" i="82"/>
  <c r="AV204" i="82"/>
  <c r="AS293" i="82"/>
  <c r="AW293" i="82" s="1"/>
  <c r="AJ293" i="82"/>
  <c r="AS468" i="82"/>
  <c r="AW468" i="82" s="1"/>
  <c r="AR468" i="82"/>
  <c r="AW532" i="82"/>
  <c r="AV532" i="82"/>
  <c r="T9" i="74"/>
  <c r="T22" i="74"/>
  <c r="U22" i="74" s="1"/>
  <c r="T6" i="74"/>
  <c r="U6" i="74" s="1"/>
  <c r="T14" i="74"/>
  <c r="U14" i="74" s="1"/>
  <c r="T19" i="74"/>
  <c r="U19" i="74" s="1"/>
  <c r="T27" i="74"/>
  <c r="U27" i="74" s="1"/>
  <c r="L6" i="77"/>
  <c r="L10" i="77"/>
  <c r="L14" i="77"/>
  <c r="O7" i="78"/>
  <c r="D9" i="82"/>
  <c r="AV17" i="82"/>
  <c r="AV18" i="82"/>
  <c r="AV22" i="82"/>
  <c r="AV26" i="82"/>
  <c r="AV30" i="82"/>
  <c r="AV34" i="82"/>
  <c r="AV38" i="82"/>
  <c r="AV42" i="82"/>
  <c r="AV46" i="82"/>
  <c r="AV50" i="82"/>
  <c r="AV54" i="82"/>
  <c r="AV58" i="82"/>
  <c r="AV62" i="82"/>
  <c r="AV66" i="82"/>
  <c r="AV70" i="82"/>
  <c r="AV74" i="82"/>
  <c r="AV78" i="82"/>
  <c r="AF84" i="82"/>
  <c r="AV105" i="82"/>
  <c r="AS124" i="82"/>
  <c r="AW124" i="82" s="1"/>
  <c r="AF124" i="82"/>
  <c r="AW126" i="82"/>
  <c r="AW137" i="82"/>
  <c r="AV166" i="82"/>
  <c r="AW166" i="82"/>
  <c r="AW168" i="82"/>
  <c r="AW178" i="82"/>
  <c r="AW192" i="82"/>
  <c r="AW224" i="82"/>
  <c r="AW236" i="82"/>
  <c r="AW243" i="82"/>
  <c r="AF244" i="82"/>
  <c r="AS244" i="82"/>
  <c r="AW244" i="82" s="1"/>
  <c r="AW257" i="82"/>
  <c r="AS270" i="82"/>
  <c r="AW270" i="82" s="1"/>
  <c r="AJ270" i="82"/>
  <c r="T11" i="74"/>
  <c r="U11" i="74" s="1"/>
  <c r="T16" i="74"/>
  <c r="U16" i="74" s="1"/>
  <c r="T25" i="74"/>
  <c r="U25" i="74" s="1"/>
  <c r="T30" i="74"/>
  <c r="U30" i="74" s="1"/>
  <c r="T32" i="74"/>
  <c r="U32" i="74" s="1"/>
  <c r="T34" i="74"/>
  <c r="U34" i="74" s="1"/>
  <c r="H18" i="77"/>
  <c r="E7" i="82"/>
  <c r="G7" i="82" s="1"/>
  <c r="J8" i="82"/>
  <c r="E9" i="82"/>
  <c r="G9" i="82" s="1"/>
  <c r="E11" i="82"/>
  <c r="G11" i="82" s="1"/>
  <c r="AV127" i="82"/>
  <c r="AS150" i="82"/>
  <c r="AW150" i="82" s="1"/>
  <c r="AW180" i="82"/>
  <c r="AW194" i="82"/>
  <c r="AW208" i="82"/>
  <c r="AV208" i="82"/>
  <c r="AW210" i="82"/>
  <c r="AW226" i="82"/>
  <c r="AW238" i="82"/>
  <c r="AS248" i="82"/>
  <c r="AW248" i="82" s="1"/>
  <c r="AF248" i="82"/>
  <c r="AW251" i="82"/>
  <c r="AW302" i="82"/>
  <c r="AV302" i="82"/>
  <c r="AW326" i="82"/>
  <c r="AV326" i="82"/>
  <c r="T8" i="74"/>
  <c r="U8" i="74" s="1"/>
  <c r="T21" i="74"/>
  <c r="U21" i="74" s="1"/>
  <c r="T23" i="74"/>
  <c r="U23" i="74" s="1"/>
  <c r="L7" i="77"/>
  <c r="I18" i="77"/>
  <c r="L10" i="78"/>
  <c r="S10" i="78" s="1"/>
  <c r="F5" i="82"/>
  <c r="G5" i="82" s="1"/>
  <c r="AV5" i="82"/>
  <c r="AV7" i="82"/>
  <c r="K8" i="82"/>
  <c r="M8" i="82" s="1"/>
  <c r="M18" i="82" s="1"/>
  <c r="AV9" i="82"/>
  <c r="K10" i="82"/>
  <c r="M10" i="82" s="1"/>
  <c r="AV11" i="82"/>
  <c r="AW82" i="82"/>
  <c r="AS253" i="82"/>
  <c r="AW253" i="82" s="1"/>
  <c r="AJ253" i="82"/>
  <c r="T5" i="74"/>
  <c r="T13" i="74"/>
  <c r="U13" i="74" s="1"/>
  <c r="J26" i="74"/>
  <c r="J1" i="74" s="1"/>
  <c r="T28" i="74"/>
  <c r="U28" i="74" s="1"/>
  <c r="AV88" i="82"/>
  <c r="AR100" i="82"/>
  <c r="AV102" i="82"/>
  <c r="AW105" i="82"/>
  <c r="AF106" i="82"/>
  <c r="AS106" i="82"/>
  <c r="AW106" i="82" s="1"/>
  <c r="AW109" i="82"/>
  <c r="AV131" i="82"/>
  <c r="AW147" i="82"/>
  <c r="AV147" i="82"/>
  <c r="AV158" i="82"/>
  <c r="AW172" i="82"/>
  <c r="AW182" i="82"/>
  <c r="AW198" i="82"/>
  <c r="AW212" i="82"/>
  <c r="AV212" i="82"/>
  <c r="AW214" i="82"/>
  <c r="AW230" i="82"/>
  <c r="AW240" i="82"/>
  <c r="AW283" i="82"/>
  <c r="AS304" i="82"/>
  <c r="AW304" i="82" s="1"/>
  <c r="AF304" i="82"/>
  <c r="AW319" i="82"/>
  <c r="AW114" i="82"/>
  <c r="AW117" i="82"/>
  <c r="AW127" i="82"/>
  <c r="AS134" i="82"/>
  <c r="AW134" i="82" s="1"/>
  <c r="AN134" i="82"/>
  <c r="AW153" i="82"/>
  <c r="AW265" i="82"/>
  <c r="AW280" i="82"/>
  <c r="AS285" i="82"/>
  <c r="AW285" i="82" s="1"/>
  <c r="AJ285" i="82"/>
  <c r="AS315" i="82"/>
  <c r="AW315" i="82" s="1"/>
  <c r="AR315" i="82"/>
  <c r="AN114" i="82"/>
  <c r="AS144" i="82"/>
  <c r="AW144" i="82" s="1"/>
  <c r="AS246" i="82"/>
  <c r="AW246" i="82" s="1"/>
  <c r="AF250" i="82"/>
  <c r="AF264" i="82"/>
  <c r="AS294" i="82"/>
  <c r="AW294" i="82" s="1"/>
  <c r="AW330" i="82"/>
  <c r="AV354" i="82"/>
  <c r="AW414" i="82"/>
  <c r="AW437" i="82"/>
  <c r="AV457" i="82"/>
  <c r="AW473" i="82"/>
  <c r="AS476" i="82"/>
  <c r="AF476" i="82"/>
  <c r="J17" i="83"/>
  <c r="P17" i="83" s="1"/>
  <c r="AS128" i="82"/>
  <c r="AW128" i="82" s="1"/>
  <c r="AS252" i="82"/>
  <c r="AW252" i="82" s="1"/>
  <c r="AS266" i="82"/>
  <c r="AS281" i="82"/>
  <c r="AW281" i="82" s="1"/>
  <c r="AV342" i="82"/>
  <c r="AS487" i="82"/>
  <c r="AW487" i="82" s="1"/>
  <c r="AN487" i="82"/>
  <c r="AS494" i="82"/>
  <c r="AW494" i="82" s="1"/>
  <c r="AF494" i="82"/>
  <c r="AW556" i="82"/>
  <c r="AV556" i="82"/>
  <c r="AS123" i="82"/>
  <c r="AW123" i="82" s="1"/>
  <c r="AS148" i="82"/>
  <c r="AF265" i="82"/>
  <c r="AS275" i="82"/>
  <c r="AF280" i="82"/>
  <c r="AF283" i="82"/>
  <c r="AJ288" i="82"/>
  <c r="AR298" i="82"/>
  <c r="AS303" i="82"/>
  <c r="AF307" i="82"/>
  <c r="AR318" i="82"/>
  <c r="AW334" i="82"/>
  <c r="AW346" i="82"/>
  <c r="AW362" i="82"/>
  <c r="AW378" i="82"/>
  <c r="AW394" i="82"/>
  <c r="AW470" i="82"/>
  <c r="AW502" i="82"/>
  <c r="AV517" i="82"/>
  <c r="AV520" i="82"/>
  <c r="AN259" i="82"/>
  <c r="AW335" i="82"/>
  <c r="AV346" i="82"/>
  <c r="AV362" i="82"/>
  <c r="AW398" i="82"/>
  <c r="AW477" i="82"/>
  <c r="AW507" i="82"/>
  <c r="AW550" i="82"/>
  <c r="AV550" i="82"/>
  <c r="AS429" i="82"/>
  <c r="AW429" i="82" s="1"/>
  <c r="AJ429" i="82"/>
  <c r="AS432" i="82"/>
  <c r="AW432" i="82" s="1"/>
  <c r="AJ432" i="82"/>
  <c r="AW544" i="82"/>
  <c r="AV544" i="82"/>
  <c r="AR299" i="82"/>
  <c r="AR319" i="82"/>
  <c r="AW338" i="82"/>
  <c r="AW427" i="82"/>
  <c r="AW339" i="82"/>
  <c r="AW354" i="82"/>
  <c r="AW370" i="82"/>
  <c r="AW386" i="82"/>
  <c r="AW410" i="82"/>
  <c r="AW480" i="82"/>
  <c r="AW492" i="82"/>
  <c r="AV507" i="82"/>
  <c r="AS421" i="82"/>
  <c r="AW421" i="82" s="1"/>
  <c r="AW439" i="82"/>
  <c r="AW442" i="82"/>
  <c r="AW445" i="82"/>
  <c r="AS450" i="82"/>
  <c r="AW452" i="82"/>
  <c r="AS461" i="82"/>
  <c r="AW461" i="82" s="1"/>
  <c r="AS467" i="82"/>
  <c r="AW467" i="82" s="1"/>
  <c r="AW472" i="82"/>
  <c r="AS511" i="82"/>
  <c r="AW511" i="82" s="1"/>
  <c r="AS523" i="82"/>
  <c r="AS528" i="82"/>
  <c r="AW528" i="82" s="1"/>
  <c r="AS536" i="82"/>
  <c r="AW536" i="82" s="1"/>
  <c r="AW554" i="82"/>
  <c r="AW560" i="82"/>
  <c r="R3" i="91"/>
  <c r="AX3" i="91"/>
  <c r="O34" i="91"/>
  <c r="AU34" i="91"/>
  <c r="AS425" i="82"/>
  <c r="AW425" i="82" s="1"/>
  <c r="AS428" i="82"/>
  <c r="AW428" i="82" s="1"/>
  <c r="AS431" i="82"/>
  <c r="AW431" i="82" s="1"/>
  <c r="AS529" i="82"/>
  <c r="AW529" i="82" s="1"/>
  <c r="AS533" i="82"/>
  <c r="AW533" i="82" s="1"/>
  <c r="AS545" i="82"/>
  <c r="AS551" i="82"/>
  <c r="AW551" i="82" s="1"/>
  <c r="AM34" i="91"/>
  <c r="AS419" i="82"/>
  <c r="AS422" i="82"/>
  <c r="AW422" i="82" s="1"/>
  <c r="AS493" i="82"/>
  <c r="AS525" i="82"/>
  <c r="AW525" i="82" s="1"/>
  <c r="AJ427" i="82"/>
  <c r="AN436" i="82"/>
  <c r="AJ507" i="82"/>
  <c r="AV403" i="82"/>
  <c r="AV407" i="82"/>
  <c r="AV411" i="82"/>
  <c r="AR440" i="82"/>
  <c r="AR443" i="82"/>
  <c r="AR520" i="82"/>
  <c r="G18" i="82" l="1"/>
  <c r="H5" i="82"/>
  <c r="M10" i="73"/>
  <c r="L10" i="73"/>
  <c r="AW545" i="82"/>
  <c r="J16" i="82"/>
  <c r="N16" i="82" s="1"/>
  <c r="AW266" i="82"/>
  <c r="J10" i="82"/>
  <c r="N10" i="82" s="1"/>
  <c r="H9" i="82"/>
  <c r="AW303" i="82"/>
  <c r="J11" i="82"/>
  <c r="N11" i="82" s="1"/>
  <c r="S5" i="78"/>
  <c r="L19" i="77"/>
  <c r="M19" i="77" s="1"/>
  <c r="L18" i="77"/>
  <c r="M18" i="77" s="1"/>
  <c r="H8" i="73"/>
  <c r="G8" i="73"/>
  <c r="AW493" i="82"/>
  <c r="J15" i="82"/>
  <c r="N15" i="82" s="1"/>
  <c r="N8" i="82"/>
  <c r="F16" i="73"/>
  <c r="G16" i="73" s="1"/>
  <c r="G3" i="73"/>
  <c r="H3" i="73"/>
  <c r="AW450" i="82"/>
  <c r="J14" i="82"/>
  <c r="N14" i="82" s="1"/>
  <c r="AW275" i="82"/>
  <c r="D11" i="82"/>
  <c r="H11" i="82" s="1"/>
  <c r="AW120" i="82"/>
  <c r="D7" i="82"/>
  <c r="H7" i="82" s="1"/>
  <c r="M11" i="73"/>
  <c r="L11" i="73"/>
  <c r="S11" i="78"/>
  <c r="M3" i="73"/>
  <c r="L3" i="73"/>
  <c r="K16" i="73"/>
  <c r="L16" i="73" s="1"/>
  <c r="AW476" i="82"/>
  <c r="D15" i="82"/>
  <c r="H15" i="82" s="1"/>
  <c r="S7" i="78"/>
  <c r="D10" i="82"/>
  <c r="H10" i="82" s="1"/>
  <c r="D6" i="82"/>
  <c r="S4" i="78"/>
  <c r="AW419" i="82"/>
  <c r="D14" i="82"/>
  <c r="H14" i="82" s="1"/>
  <c r="AW523" i="82"/>
  <c r="D16" i="82"/>
  <c r="H16" i="82" s="1"/>
  <c r="AW148" i="82"/>
  <c r="J7" i="82"/>
  <c r="N7" i="82" s="1"/>
  <c r="M6" i="73"/>
  <c r="L6" i="73"/>
  <c r="H6" i="82" l="1"/>
  <c r="D18" i="82"/>
  <c r="H18" i="82" s="1"/>
  <c r="J18" i="82"/>
  <c r="N18" i="82" s="1"/>
  <c r="J51" i="72" l="1"/>
  <c r="K51" i="72" s="1"/>
  <c r="K50" i="72"/>
  <c r="J50" i="72"/>
  <c r="K49" i="72"/>
  <c r="J49" i="72"/>
  <c r="J48" i="72"/>
  <c r="K48" i="72" s="1"/>
  <c r="J47" i="72"/>
  <c r="K47" i="72" s="1"/>
  <c r="K46" i="72"/>
  <c r="J46" i="72"/>
  <c r="K45" i="72"/>
  <c r="J45" i="72"/>
  <c r="J44" i="72"/>
  <c r="K44" i="72" s="1"/>
  <c r="J43" i="72"/>
  <c r="K43" i="72" s="1"/>
  <c r="K42" i="72"/>
  <c r="J42" i="72"/>
  <c r="K41" i="72"/>
  <c r="J41" i="72"/>
  <c r="J40" i="72"/>
  <c r="K40" i="72" s="1"/>
  <c r="J39" i="72"/>
  <c r="K39" i="72" s="1"/>
  <c r="K38" i="72"/>
  <c r="J38" i="72"/>
  <c r="K37" i="72"/>
  <c r="J37" i="72"/>
  <c r="J36" i="72"/>
  <c r="K36" i="72" s="1"/>
  <c r="J35" i="72"/>
  <c r="K35" i="72" s="1"/>
  <c r="K34" i="72"/>
  <c r="J34" i="72"/>
  <c r="K33" i="72"/>
  <c r="J33" i="72"/>
  <c r="J32" i="72"/>
  <c r="K32" i="72" s="1"/>
  <c r="J31" i="72"/>
  <c r="K31" i="72" s="1"/>
  <c r="K30" i="72"/>
  <c r="J30" i="72"/>
  <c r="K29" i="72"/>
  <c r="J29" i="72"/>
  <c r="J28" i="72"/>
  <c r="K28" i="72" s="1"/>
  <c r="J27" i="72"/>
  <c r="K27" i="72" s="1"/>
  <c r="K26" i="72"/>
  <c r="J26" i="72"/>
  <c r="K25" i="72"/>
  <c r="J25" i="72"/>
  <c r="J24" i="72"/>
  <c r="K24" i="72" s="1"/>
  <c r="J23" i="72"/>
  <c r="K23" i="72" s="1"/>
  <c r="K22" i="72"/>
  <c r="J22" i="72"/>
  <c r="K21" i="72"/>
  <c r="J21" i="72"/>
  <c r="J20" i="72"/>
  <c r="K20" i="72" s="1"/>
  <c r="J19" i="72"/>
  <c r="K19" i="72" s="1"/>
  <c r="K18" i="72"/>
  <c r="J18" i="72"/>
  <c r="K17" i="72"/>
  <c r="J17" i="72"/>
  <c r="J16" i="72"/>
  <c r="K16" i="72" s="1"/>
  <c r="J15" i="72"/>
  <c r="K15" i="72" s="1"/>
  <c r="K14" i="72"/>
  <c r="J14" i="72"/>
  <c r="K13" i="72"/>
  <c r="J13" i="72"/>
  <c r="J12" i="72"/>
  <c r="K12" i="72" s="1"/>
  <c r="J11" i="72"/>
  <c r="K11" i="72" s="1"/>
  <c r="K10" i="72"/>
  <c r="J10" i="72"/>
  <c r="K9" i="72"/>
  <c r="J9" i="72"/>
  <c r="J51" i="71"/>
  <c r="K51" i="71" s="1"/>
  <c r="J50" i="71"/>
  <c r="K50" i="71" s="1"/>
  <c r="J49" i="71"/>
  <c r="K49" i="71" s="1"/>
  <c r="J48" i="71"/>
  <c r="K48" i="71" s="1"/>
  <c r="J47" i="71"/>
  <c r="K47" i="71" s="1"/>
  <c r="J46" i="71"/>
  <c r="K46" i="71" s="1"/>
  <c r="J45" i="71"/>
  <c r="K45" i="71" s="1"/>
  <c r="J44" i="71"/>
  <c r="K44" i="71" s="1"/>
  <c r="J43" i="71"/>
  <c r="K43" i="71" s="1"/>
  <c r="J42" i="71"/>
  <c r="K42" i="71" s="1"/>
  <c r="J41" i="71"/>
  <c r="K41" i="71" s="1"/>
  <c r="J40" i="71"/>
  <c r="K40" i="71" s="1"/>
  <c r="J39" i="71"/>
  <c r="K39" i="71" s="1"/>
  <c r="J38" i="71"/>
  <c r="K38" i="71" s="1"/>
  <c r="J37" i="71"/>
  <c r="K37" i="71" s="1"/>
  <c r="J36" i="71"/>
  <c r="K36" i="71" s="1"/>
  <c r="J35" i="71"/>
  <c r="K35" i="71" s="1"/>
  <c r="J34" i="71"/>
  <c r="K34" i="71" s="1"/>
  <c r="J33" i="71"/>
  <c r="K33" i="71" s="1"/>
  <c r="J32" i="71"/>
  <c r="K32" i="71" s="1"/>
  <c r="J31" i="71"/>
  <c r="K31" i="71" s="1"/>
  <c r="J30" i="71"/>
  <c r="K30" i="71" s="1"/>
  <c r="J29" i="71"/>
  <c r="K29" i="71" s="1"/>
  <c r="J28" i="71"/>
  <c r="K28" i="71" s="1"/>
  <c r="J27" i="71"/>
  <c r="K27" i="71" s="1"/>
  <c r="J26" i="71"/>
  <c r="K26" i="71" s="1"/>
  <c r="J25" i="71"/>
  <c r="K25" i="71" s="1"/>
  <c r="J24" i="71"/>
  <c r="K24" i="71" s="1"/>
  <c r="J23" i="71"/>
  <c r="K23" i="71" s="1"/>
  <c r="J22" i="71"/>
  <c r="K22" i="71" s="1"/>
  <c r="J21" i="71"/>
  <c r="K21" i="71" s="1"/>
  <c r="J20" i="71"/>
  <c r="K20" i="71" s="1"/>
  <c r="J19" i="71"/>
  <c r="K19" i="71" s="1"/>
  <c r="J18" i="71"/>
  <c r="K18" i="71" s="1"/>
  <c r="J17" i="71"/>
  <c r="K17" i="71" s="1"/>
  <c r="J16" i="71"/>
  <c r="K16" i="71" s="1"/>
  <c r="J15" i="71"/>
  <c r="K15" i="71" s="1"/>
  <c r="J14" i="71"/>
  <c r="K14" i="71" s="1"/>
  <c r="J13" i="71"/>
  <c r="K13" i="71" s="1"/>
  <c r="J12" i="71"/>
  <c r="K12" i="71" s="1"/>
  <c r="J11" i="71"/>
  <c r="K11" i="71" s="1"/>
  <c r="J10" i="71"/>
  <c r="K10" i="71" s="1"/>
  <c r="J9" i="71"/>
  <c r="K9" i="71" s="1"/>
  <c r="F32" i="27" l="1"/>
  <c r="F3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Andreas</author>
  </authors>
  <commentList>
    <comment ref="D18" authorId="0" shapeId="0" xr:uid="{00000000-0006-0000-0000-000001000000}">
      <text>
        <r>
          <rPr>
            <b/>
            <sz val="9"/>
            <color indexed="81"/>
            <rFont val="Tahoma"/>
            <family val="2"/>
          </rPr>
          <t>Andreas:</t>
        </r>
        <r>
          <rPr>
            <sz val="9"/>
            <color indexed="81"/>
            <rFont val="Tahoma"/>
            <family val="2"/>
          </rPr>
          <t xml:space="preserve">
Rata2 realisasi G2 Jan-Nov 2023 = 0,26%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Andreas</author>
  </authors>
  <commentList>
    <comment ref="D12" authorId="0" shapeId="0" xr:uid="{00000000-0006-0000-0100-000001000000}">
      <text>
        <r>
          <rPr>
            <b/>
            <sz val="9"/>
            <color indexed="81"/>
            <rFont val="Tahoma"/>
            <family val="2"/>
          </rPr>
          <t>Andreas:</t>
        </r>
        <r>
          <rPr>
            <sz val="9"/>
            <color indexed="81"/>
            <rFont val="Tahoma"/>
            <family val="2"/>
          </rPr>
          <t xml:space="preserve">
Rata2 realisasi G2 Jan-Nov 2023 = 0,26%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Andreas</author>
  </authors>
  <commentList>
    <comment ref="G11" authorId="0" shapeId="0" xr:uid="{00000000-0006-0000-0200-000001000000}">
      <text>
        <r>
          <rPr>
            <b/>
            <sz val="9"/>
            <color indexed="81"/>
            <rFont val="Tahoma"/>
            <family val="2"/>
          </rPr>
          <t>Andreas:</t>
        </r>
        <r>
          <rPr>
            <sz val="9"/>
            <color indexed="81"/>
            <rFont val="Tahoma"/>
            <family val="2"/>
          </rPr>
          <t xml:space="preserve">
Rata2 realisasi G2 Jan-Nov 2023 = 0,26%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Andreas</author>
  </authors>
  <commentList>
    <comment ref="G10" authorId="0" shapeId="0" xr:uid="{00000000-0006-0000-0300-000001000000}">
      <text>
        <r>
          <rPr>
            <b/>
            <sz val="9"/>
            <color indexed="81"/>
            <rFont val="Tahoma"/>
            <family val="2"/>
          </rPr>
          <t>Andreas:</t>
        </r>
        <r>
          <rPr>
            <sz val="9"/>
            <color indexed="81"/>
            <rFont val="Tahoma"/>
            <family val="2"/>
          </rPr>
          <t xml:space="preserve">
Rata2 realisasi G2 Jan-Nov 2023 = 0,26%</t>
        </r>
      </text>
    </comment>
  </commentList>
</comments>
</file>

<file path=xl/sharedStrings.xml><?xml version="1.0" encoding="utf-8"?>
<sst xmlns="http://schemas.openxmlformats.org/spreadsheetml/2006/main" count="15274" uniqueCount="3519">
  <si>
    <t>F-CBSC/CINT/2023</t>
  </si>
  <si>
    <t>PERSPECTIVES</t>
  </si>
  <si>
    <t>OBJECTIVE</t>
  </si>
  <si>
    <t>MEASUREMENT (KPI)</t>
  </si>
  <si>
    <t>TARGET</t>
  </si>
  <si>
    <t>STRATEGIC INITIATIVE</t>
  </si>
  <si>
    <t>DEPT CONTRIBUTION</t>
  </si>
  <si>
    <t>FINANCIAL</t>
  </si>
  <si>
    <t>Profitable Growth</t>
  </si>
  <si>
    <t>Akumulasi NPBT</t>
  </si>
  <si>
    <t>Pengelolaan seluruh kegiatan operasional yang lebih efisien dan efektif</t>
  </si>
  <si>
    <t>Biaya Investasi/Capex sesuai Budget</t>
  </si>
  <si>
    <t>All Dept</t>
  </si>
  <si>
    <t>Biaya maintenace mesin tidak melebihi budget</t>
  </si>
  <si>
    <t>Cost Effectiveness</t>
  </si>
  <si>
    <t>GA Expenses</t>
  </si>
  <si>
    <t>CUSTOMER</t>
  </si>
  <si>
    <t>Customer Satisfaction</t>
  </si>
  <si>
    <t>Internal Komplain per departemen/bulan</t>
  </si>
  <si>
    <t>Melaksanakan seluruh proses sesuai dengan Standar Keberterimaan</t>
  </si>
  <si>
    <t>Kriteria standar keberterimaan terpenuhi</t>
  </si>
  <si>
    <t>0 komplain</t>
  </si>
  <si>
    <t>Innovative Products</t>
  </si>
  <si>
    <t>Produk Hasil Pengembangan Tahun 2024 dapat Diserap Pasar</t>
  </si>
  <si>
    <t>Memastikan tidak adanya kendala pada proses trial produksi</t>
  </si>
  <si>
    <t>Penyelesaian prototype permintaan R&amp;D sesuai kesepakatan</t>
  </si>
  <si>
    <t>RND, PRD, ENG, QC</t>
  </si>
  <si>
    <t>INTERNAL PROCESS (IP)</t>
  </si>
  <si>
    <t>Production Quality</t>
  </si>
  <si>
    <t>Kegagalan G2/bulan</t>
  </si>
  <si>
    <t>tidak &gt;0,2%</t>
  </si>
  <si>
    <t>PRD, QC, ENG, SCM</t>
  </si>
  <si>
    <t>Productivity</t>
  </si>
  <si>
    <t>Kapasitas Produksi Normal per Hari</t>
  </si>
  <si>
    <t>Meningkatkan otomasi &amp; digitalisasi dalam kegiatan operasional</t>
  </si>
  <si>
    <t>Robotisasi multy welding</t>
  </si>
  <si>
    <t>PRD, ENG, SCM</t>
  </si>
  <si>
    <t>Overall Equipment Efectivness (OEE)</t>
  </si>
  <si>
    <t>ENG, PRD</t>
  </si>
  <si>
    <t>Kehadiran Karyawan</t>
  </si>
  <si>
    <t>1. Merealisasikan program pengembangan SDM
2. Meningkatkan leadership di Plant</t>
  </si>
  <si>
    <t>Responsible Production Process</t>
  </si>
  <si>
    <t>1. Inovasi dan efisiensi penggunaan sumber energi
2. Konsistensi pengelolaan lingkungan</t>
  </si>
  <si>
    <t>Pencapaian Target Intensitas Energi (GJ/Pcs)</t>
  </si>
  <si>
    <t>0.0171 GJ/Pcs</t>
  </si>
  <si>
    <t>Pencapaian Target Intensitas Emisi CO2 (Ton CO2/Pcs)</t>
  </si>
  <si>
    <t>0.00304 Ton/CO2/Pcs</t>
  </si>
  <si>
    <t>Pencapaian Target Intensitas Waste Water (M3/Pcs)</t>
  </si>
  <si>
    <t>0.055 M3/Pcs</t>
  </si>
  <si>
    <t>Pencapaian Target Intensitas Solid Waste (Ton/Pcs)</t>
  </si>
  <si>
    <t>0.000095 Ton/Pcs</t>
  </si>
  <si>
    <t>Penggunaan Material Ramah Lingkungan Tersertifikasi</t>
  </si>
  <si>
    <t>1/tahun</t>
  </si>
  <si>
    <t>1. Update HIRADC
2. Kepatuhan terhadap penggunaan APD</t>
  </si>
  <si>
    <t>Kecelakaan Kerja</t>
  </si>
  <si>
    <t>0 kecelakaan</t>
  </si>
  <si>
    <t>LEARNING &amp; GROWTH (LG)</t>
  </si>
  <si>
    <t>Organization Capital</t>
  </si>
  <si>
    <t>1. Memastikan improvement dan inovasi tetap berjalan</t>
  </si>
  <si>
    <t>Kaizen Strategis</t>
  </si>
  <si>
    <t>1/dept./tahun</t>
  </si>
  <si>
    <t>Keterlibatan Kaizen/bulan</t>
  </si>
  <si>
    <t>1. Kepatuhan terhadap penggunaan APD
2. Program pengembangan SDM
3. Konsistensi pengelolaan lingkungan</t>
  </si>
  <si>
    <t>Implementasi 5S dan K3</t>
  </si>
  <si>
    <t>0 temuan 
patroli 5S &amp; K3</t>
  </si>
  <si>
    <t>1. Meningkatkan pengendalian pelaksanaan program pengembangan karyawan</t>
  </si>
  <si>
    <t>Program Pengembangan Karyawan</t>
  </si>
  <si>
    <t>100% sesuai TNA</t>
  </si>
  <si>
    <t>1. Meningkatkan efektivitas pemenuhan terhadap GCG dan Kode Etik</t>
  </si>
  <si>
    <t>Pemenuhan GCG dan Kode Etik</t>
  </si>
  <si>
    <t>1. Sosialisasi peraturan dan perundangan ke bawahan ketika ada kebijakan baru
2. Sosialisasi Jobdesk dari level Staff s/d Operator</t>
  </si>
  <si>
    <t>System Capital</t>
  </si>
  <si>
    <t>1. Kepatuhan terhadap Sistem Manajemen ISO Integrasi
2. Memastikan penyelesaian temuan audit dilakukan sesuai jadwal</t>
  </si>
  <si>
    <t>Optimalisasi Aplikasi Sistem Managemen ISO Integrasi</t>
  </si>
  <si>
    <t>0 temuan minor eksternal audit
Closing temuan internal audit tepat waktu</t>
  </si>
  <si>
    <t>1. Update peraturan perundangan yang berlaku
2. Membuat program pengawasan pemenuhan peraturan perundangan</t>
  </si>
  <si>
    <t>Pemenuhan/Kepatuhan pada Peraturan Perundangan yang Berlaku</t>
  </si>
  <si>
    <t>0 sanksi</t>
  </si>
  <si>
    <t xml:space="preserve">1. Penentuan untuk penempatan penempelan rambu-rambu larangan yang dari HCGA
2. Memfasilitasi program penempelan rambu larangan dari pihak HCGA </t>
  </si>
  <si>
    <t>Digitalization System</t>
  </si>
  <si>
    <t>1. Meningkatkan otomasi &amp; digitalisasi dalam kegiatan operasional</t>
  </si>
  <si>
    <t>Optimalisasi Program Digitalisasi</t>
  </si>
  <si>
    <t>100% proses by digitalisasi</t>
  </si>
  <si>
    <t>1. Menetapkan program peralihan dari manual ke robotik</t>
  </si>
  <si>
    <t>Optimalisasi Robotik</t>
  </si>
  <si>
    <t>100% pada Desember 2024</t>
  </si>
  <si>
    <t>DIREKTORAT PRODUKSI- BALANCE SCORE CARD 2024</t>
  </si>
  <si>
    <t>Akumulasi Gross Profit</t>
  </si>
  <si>
    <t>67,030 M</t>
  </si>
  <si>
    <t>1. Meningkatkan akurasi perencanaan produksi
2. Pengelolaan seluruh kegiatan operasional yang lebih efisien dan efektif
3. Mencari alternative vendor dengan harga kompetitif &amp; kualitas yang dapat diterima</t>
  </si>
  <si>
    <t>SCM, PRD</t>
  </si>
  <si>
    <t xml:space="preserve">diluar sales, </t>
  </si>
  <si>
    <t xml:space="preserve">Akumulasi NPBT </t>
  </si>
  <si>
    <t>19,042 M</t>
  </si>
  <si>
    <t>GA  Expenses</t>
  </si>
  <si>
    <t>95% budget</t>
  </si>
  <si>
    <t>1. Pengelolaan seluruh kegiatan operasional yang lebih efisien dan efektif</t>
  </si>
  <si>
    <t>Klaim/Bulan</t>
  </si>
  <si>
    <t>Rp0</t>
  </si>
  <si>
    <t>1. Mempertahankan keunggulan kualitas produk CINT
2. Mempertahankan kualitas packaging
3. Meningkatkan kualitas proses QC</t>
  </si>
  <si>
    <t>QC, PRD</t>
  </si>
  <si>
    <t>Komplain Produk/bulan</t>
  </si>
  <si>
    <t>1. Melaksanakan seluruh proses sesuai dengan Standar Keberterimaan</t>
  </si>
  <si>
    <t>8 produk maspro/th</t>
  </si>
  <si>
    <t>1. Memastikan tidak adanya kendala pada proses trial produksi</t>
  </si>
  <si>
    <t>1. Program pengembangan SDM
2. Memastikan seluruh SOP dijalankan
3. Meningkatkan otomasi &amp; digitalisasi dalam kegiatan operasional</t>
  </si>
  <si>
    <t>Sarana dan prasarana, SOP, oytomatisasi</t>
  </si>
  <si>
    <t>2.800 unit equivalen/hari</t>
  </si>
  <si>
    <t>1. Meningkatkan otomasi &amp; digitalisasi dalam kegiatan operasional
2. Meningkatkan produktivitas
3. Meningkatkan akurasi perencanaan produksi
4. Meningkatkan kerjasama dengan vendor</t>
  </si>
  <si>
    <t>minimal tanpa lembur</t>
  </si>
  <si>
    <t>1. Meningkatkan otomasi &amp; digitalisasi dalam kegiatan operasional
2. Meningkatkan produktivitas
3. Meningkatkan utilisasi permesinan</t>
  </si>
  <si>
    <t>MSD</t>
  </si>
  <si>
    <t>Inventory Management</t>
  </si>
  <si>
    <t>Total Inventory RM &amp; WIP- Single</t>
  </si>
  <si>
    <t>32,5 M</t>
  </si>
  <si>
    <t>1. Memanfaatkan penggunaan inventory slow dan unmoving
2. Meningkatkan akurasi perencanaan produksi
3. Proses pengadaan sesuai dengan perencanaan</t>
  </si>
  <si>
    <t>SCM, PCH, PRD</t>
  </si>
  <si>
    <t>70% pada Desember 2024</t>
  </si>
  <si>
    <t>Biaya Pembuatan Sarana tidak melebihi Budget</t>
  </si>
  <si>
    <t>1. Pengecekan sarana dan pra sarana sesuai jadwal
2. Menyaring serta menanggapi permintaan yang masuk ke Engineering
3. Menyampaikan progress pengerjaan ke bagian pemohon
4. Memberikan estimasi harga per proyek dalam satu minggu</t>
  </si>
  <si>
    <t>HCGA</t>
  </si>
  <si>
    <t>1-10 Hari</t>
  </si>
  <si>
    <t xml:space="preserve">1. Memfasilitasi sarana (Welding Jig) yang compatible dengan pergerakan robot.
2. Mengukur kapasitas produksi untuk robot welding </t>
  </si>
  <si>
    <t>DEPARTEMENT ENGINEERING BALANCE SCORE CARD 2024</t>
  </si>
  <si>
    <t>1. Memastikan sarana &amp; pra sarana untuk kebutuhan pembuatan prototype terpenuhi
2. Menyiapkan SDM  dan jadwal pengerjaan</t>
  </si>
  <si>
    <t>75% per dept. akses KMS</t>
  </si>
  <si>
    <t>1. Optimalisasi Knowledge Management System (KMS)</t>
  </si>
  <si>
    <t xml:space="preserve">1.  Sosialisasi target kehadiran karyawan 98% pada briefing pagi
2.  Menyampaikan evaluasi data kehadiran setiap bulan  </t>
  </si>
  <si>
    <t>CORPORATE BALANCE SCORE CARD CINT 2024</t>
  </si>
  <si>
    <t>Sales Growth</t>
  </si>
  <si>
    <t>Total Sales Single/Tahun</t>
  </si>
  <si>
    <t>364,630 M</t>
  </si>
  <si>
    <t>1. Meningkatkan kinerja penjualan melalui DH
2. Meningkatkan kinerja penjualan Alkes
3. Meningkatkan kinerja Busdev</t>
  </si>
  <si>
    <t>MKT &amp; Sales, Busdev, E-Catalog, GlobSourch</t>
  </si>
  <si>
    <t xml:space="preserve">1. Meningkatkan akurasi perencanaan produksi
2. Pengelolaan seluruh kegiatan operasional yang lebih efisien &amp; efektif
3. Mencari alternative vendor dengan harga kompetitif &amp; kualitas </t>
  </si>
  <si>
    <t xml:space="preserve">MKT &amp; Sales, Busdev, E-Catalog, GlobSourch, SCM, PRD, HCGA &amp; PCH </t>
  </si>
  <si>
    <t>Selling Expenses dari Total Penjualan</t>
  </si>
  <si>
    <t>7,5%</t>
  </si>
  <si>
    <t>Interes Expenses dari Total Penjualan</t>
  </si>
  <si>
    <t>1,2%</t>
  </si>
  <si>
    <t>1. Mengendalikan AR dan AP
2. Positive cash from operation</t>
  </si>
  <si>
    <t>FIACO, PCH, MKT &amp; Sales, Busdev, GlobSourch</t>
  </si>
  <si>
    <t>Survey Kepuasan Pelanggan per Tahun</t>
  </si>
  <si>
    <t>Juni 2024</t>
  </si>
  <si>
    <t>1. Menetapkan program Survey Kepuasan Pelanggan</t>
  </si>
  <si>
    <t>Adm. MKT &amp; Sales, MKT Sisdev, CMS</t>
  </si>
  <si>
    <t>Indeks Kepuasan Pelanggan Berdasarkan Hasil Survey Tahunan</t>
  </si>
  <si>
    <t>MKT &amp; Sales, GlobSourch,
E-Catalog, Busdev,
QC, PRD</t>
  </si>
  <si>
    <t>Customer Loyalty</t>
  </si>
  <si>
    <t>Customer Melakukan Pembelian Ulang</t>
  </si>
  <si>
    <t>75% dari 
jumlah Buyer</t>
  </si>
  <si>
    <t>1. Meningkatkan layanan penjualan
2. Menetapkan program customer care</t>
  </si>
  <si>
    <t>MKT &amp; Sales, Busdev, GlobSourch</t>
  </si>
  <si>
    <t>1. Meningkatkan sinergi dan kolaborasi R&amp;D dgn Sales Marketing                                  2. Melakukan riset pasar
3. Menetapkan program pengembangan produk</t>
  </si>
  <si>
    <t>RND, MKT &amp; Sales, Busdev, GlobSourch</t>
  </si>
  <si>
    <t>Pengembangan produk sesuai permintaan</t>
  </si>
  <si>
    <t>2 minggu</t>
  </si>
  <si>
    <t>Simplifikasi material dan proses</t>
  </si>
  <si>
    <t>5 produk/th</t>
  </si>
  <si>
    <t>Kegagalan G2/Bulan</t>
  </si>
  <si>
    <t>Komplain Produk/Bulan</t>
  </si>
  <si>
    <t>1. Mempertahankan keunggulan kualitas produk CINT
2. Mempertahankan kualitas packaging</t>
  </si>
  <si>
    <t>PRD, QC, SCM, RND</t>
  </si>
  <si>
    <t>PRD, ENG, HCGA, SCM</t>
  </si>
  <si>
    <t>Overall Equipment Efectiveness (OEE)</t>
  </si>
  <si>
    <t>1. Program pengembangan SDM</t>
  </si>
  <si>
    <t>Enviromental, Social, Governance</t>
  </si>
  <si>
    <t>Program Corporate Social responsibility</t>
  </si>
  <si>
    <t>100% program</t>
  </si>
  <si>
    <t>1. Menetapkan program CSR untuk meningkatkan pemberdayaan masyarakat</t>
  </si>
  <si>
    <t>Total Inventory Single, Moving &amp; Slow moving</t>
  </si>
  <si>
    <t>60 M</t>
  </si>
  <si>
    <t>MKT &amp; Sales, SCM, PCH, PRD</t>
  </si>
  <si>
    <t>Total Inventory Single, unmoving</t>
  </si>
  <si>
    <t>LEARNING &amp; GROWTH</t>
  </si>
  <si>
    <t>V</t>
  </si>
  <si>
    <t>Tidak adanya pelanggaran GCG dan Kode Etik</t>
  </si>
  <si>
    <t>0 pelanggaran</t>
  </si>
  <si>
    <t>1. Menetapkan program audit
2. Memastikan penyelesaian temuan audit dilakukan sesuai jadwal</t>
  </si>
  <si>
    <t>Cimahi, Des 2023</t>
  </si>
  <si>
    <t>R. Nurwulan K.</t>
  </si>
  <si>
    <t>Direktur</t>
  </si>
  <si>
    <t xml:space="preserve">Memastikan seluruh SOP dijalankan
</t>
  </si>
  <si>
    <t>BOBOT (%)</t>
  </si>
  <si>
    <t xml:space="preserve">1. Edukasi dan motivasi di briefing pagi terkait 5S dan K3 (1 bulan 2 kali)
2. Membuat jadwal piket kebersihan lingkungan kerja </t>
  </si>
  <si>
    <t>1. Melakukan brainwriting, sebelum brainstorming dimulai.
2. Edukasi dan motivasi di briefing  pagi terkait Kaizen (1 bulan 2 kali)</t>
  </si>
  <si>
    <t>Efektivitas  penggunaan ATK dan APD</t>
  </si>
  <si>
    <t>2/dept./Maret 24</t>
  </si>
  <si>
    <t>Kegagalan G2 akibat mesin chrome</t>
  </si>
  <si>
    <t xml:space="preserve">1. Pengembangan aplikasi ENGIS kerjasama dengan IT
2. Digitalisasi bisnis proses Engineering
3. Integrasi data aset </t>
  </si>
  <si>
    <t>Down Time Maksimal</t>
  </si>
  <si>
    <t>Di bawah 5%</t>
  </si>
  <si>
    <t xml:space="preserve"> Project relayout
</t>
  </si>
  <si>
    <t>100% 
sesuai Budget</t>
  </si>
  <si>
    <t>95% 
dari budget</t>
  </si>
  <si>
    <t>100 % 
Juli 2024</t>
  </si>
  <si>
    <t>50 % 
di SMT 1</t>
  </si>
  <si>
    <t>1. Edukasi tentang manfaat KMS.
2. Membuat target pencapaian point setiap karyawan per bulan dan mengumumkan pada briefing awal bulan</t>
  </si>
  <si>
    <t xml:space="preserve">1. Monitoring ketersediaan stock sparepart  dan material mesin dengan baik
2. Pengaturan Kehadiran petugas maintenance disetiap kegiatan Produksi </t>
  </si>
  <si>
    <t xml:space="preserve">Tersedianya sistem perhitungan OEE
</t>
  </si>
  <si>
    <t xml:space="preserve">Meningkatkan produktivitas
</t>
  </si>
  <si>
    <t>1. Pemberitahuan Budget Capex/Investasi setiap bulan di awal bulan (via Email) 
2. Meeting realisasi budget investasi per 3 bulan</t>
  </si>
  <si>
    <t>1.  Membuat RKB sesuai kebutuhan
2.  Mengontrol realisasi budget  Pembuatan Sarana tiap bulan</t>
  </si>
  <si>
    <t>1.  Membuat RKB sesuai kebutuhan
2.  Mengontrol realisasi budget Maintenance Mesin tiap bulan</t>
  </si>
  <si>
    <t>1. Verifikasi rectifier oleh vendor minimal setahun sekali
2. Hanger disetel dulu sebelum diserahkan
3. Melakukan pengecekan mesin krum secara berkala seminggu sekali</t>
  </si>
  <si>
    <t>1. Review kelengkapan dokumen mutu internal setiap ada perubahan
2. Simulasi audit oleh pihak Engineering ke bagian Engineering sendiri Maksimal H-2 sebelum audit</t>
  </si>
  <si>
    <t>1. Up date mapping data dan menentukan prioritas produknya 
2. Melengkapi sarana welding jig
3. Menghitung kapasitas pada produk yang sudah dilakukan di robot</t>
  </si>
  <si>
    <t>1. Mengikuti Training TPM 
2. Menyiapkan formulir autonomus maintenance</t>
  </si>
  <si>
    <t>Program Penurunan Intensitas Energy CINT</t>
  </si>
  <si>
    <t>Program Penurunan Intensitas Energy Departemen</t>
  </si>
  <si>
    <t>1 program / semester</t>
  </si>
  <si>
    <t>Tingkat kecelakaan kerja internal &amp; vendor</t>
  </si>
  <si>
    <t>Kepatuhan penggunaan APD Internal dan Vendor</t>
  </si>
  <si>
    <t>0 temuan</t>
  </si>
  <si>
    <t>Januari-Desember</t>
  </si>
  <si>
    <t>1. Penggantian seluruh lampu penerangan dengan LED
2. Penggantian bahan bakar solar dengan CNG untuk proses powder coating
3. Menyediakan kompresor portable untuk supply angin di over time.
4. Pemasangan sensor gerak/cahaya untuk lampu penerangan.
5. Mengusulkan retrofitting yaitu mengganti sebagian atap dengan atap tembus cahaya dan memperbanyak jendela.</t>
  </si>
  <si>
    <t>1. Penggunaan kendaraan dinas bergabung dengan bagian lain
2. Penghematan penggunaan listrik di masing-masing Departemen (AC, Lampu, dll)
3. Menitipkan Sarana hasil perbaikan ke mobil vendor.</t>
  </si>
  <si>
    <t xml:space="preserve">1. Melaksanakan inspeksi pemakaian APD  setiap hari sebelum melaksanakan pekerjaan
2. Meningkatkan kepatuhan penggunaan APD dan sosialisasi berkala di masing-masing Departemen
</t>
  </si>
  <si>
    <t>1. Menjalankan SOP keamanan dan keselamatan kerja  yang sudah dibuat
2. Menjaga kebersihan lokasi kerja setiap hari
3. Evaluasi HIRADC Departemen per semester
4. Evaluasi infrastruktur dan pedoman K3 per semester
5. Menetapkan persyaratan K3 untuk vendor</t>
  </si>
  <si>
    <t>1. Membuat master plan dan RAB untuk proyek Relay out
2. Menghitung cost &amp; benefit dari project relayout.</t>
  </si>
  <si>
    <t>FINANCIAL
21%</t>
  </si>
  <si>
    <t>CUSTOMER
8%</t>
  </si>
  <si>
    <t>LEARNING &amp; GROWTH (LG)
33%</t>
  </si>
  <si>
    <t>INTERNAL PROCESS (IP)
38%</t>
  </si>
  <si>
    <t>1.  Membuat RKB sesuai kebutuhan
2.  Mengontrol realisasi budget ATK tiap bulan
3. Mengontrol perawatan penggunaan APD dan dat inventarisnya</t>
  </si>
  <si>
    <t>ENG</t>
  </si>
  <si>
    <t>0 temuan 5S 
(Skala Kuantitatif)</t>
  </si>
  <si>
    <t xml:space="preserve">1. Meminimalisir sampah domestik efek proses di masing-masing Departemen
2. Meningkatkan partisipasi AOC di masing-masing Departemen dalam pelaksanaan 5S
</t>
  </si>
  <si>
    <t xml:space="preserve">Mengajukan peserta training sesuai matriks kompetensinya </t>
  </si>
  <si>
    <r>
      <rPr>
        <b/>
        <sz val="20"/>
        <color theme="1"/>
        <rFont val="Calibri"/>
        <family val="2"/>
        <scheme val="minor"/>
      </rPr>
      <t>1.</t>
    </r>
    <r>
      <rPr>
        <sz val="11"/>
        <color theme="1"/>
        <rFont val="Calibri"/>
        <family val="2"/>
        <scheme val="minor"/>
      </rPr>
      <t xml:space="preserve"> Biaya Pembuatan Sarana</t>
    </r>
  </si>
  <si>
    <r>
      <rPr>
        <b/>
        <sz val="20"/>
        <color theme="1"/>
        <rFont val="Calibri"/>
        <family val="2"/>
        <scheme val="minor"/>
      </rPr>
      <t>1.</t>
    </r>
    <r>
      <rPr>
        <sz val="11"/>
        <color theme="1"/>
        <rFont val="Calibri"/>
        <family val="2"/>
        <scheme val="minor"/>
      </rPr>
      <t xml:space="preserve"> Biaya Maintenace Mesin </t>
    </r>
  </si>
  <si>
    <t>10 Hari</t>
  </si>
  <si>
    <r>
      <rPr>
        <b/>
        <sz val="20"/>
        <color theme="1"/>
        <rFont val="Calibri"/>
        <family val="2"/>
        <scheme val="minor"/>
      </rPr>
      <t>2.</t>
    </r>
    <r>
      <rPr>
        <sz val="11"/>
        <color theme="1"/>
        <rFont val="Calibri"/>
        <family val="2"/>
        <scheme val="minor"/>
      </rPr>
      <t xml:space="preserve"> Robotisasi multy welding</t>
    </r>
  </si>
  <si>
    <r>
      <t xml:space="preserve">1. Up date mapping data dan menentukan prioritas produknya 
2. Melengkapi sarana welding jig
3. Menghitung kapasitas pada produk yang sudah dilakukan di robot
</t>
    </r>
    <r>
      <rPr>
        <sz val="11"/>
        <color rgb="FFFF0000"/>
        <rFont val="Calibri"/>
        <family val="2"/>
        <scheme val="minor"/>
      </rPr>
      <t>4. PKH mencantumkan detail penggunaan robot welding sebagai prioritas</t>
    </r>
  </si>
  <si>
    <r>
      <rPr>
        <b/>
        <sz val="20"/>
        <color theme="1"/>
        <rFont val="Calibri"/>
        <family val="2"/>
        <scheme val="minor"/>
      </rPr>
      <t>3.</t>
    </r>
    <r>
      <rPr>
        <sz val="11"/>
        <color theme="1"/>
        <rFont val="Calibri"/>
        <family val="2"/>
        <scheme val="minor"/>
      </rPr>
      <t xml:space="preserve"> Project relayout</t>
    </r>
  </si>
  <si>
    <t>1. Membuat master plan dan RAB untuk proyek Relay out
2. Menghitung cost &amp; benefit dari project relayout</t>
  </si>
  <si>
    <r>
      <rPr>
        <b/>
        <sz val="20"/>
        <rFont val="Calibri"/>
        <family val="2"/>
        <scheme val="minor"/>
      </rPr>
      <t>4.</t>
    </r>
    <r>
      <rPr>
        <sz val="11"/>
        <rFont val="Calibri"/>
        <family val="2"/>
        <scheme val="minor"/>
      </rPr>
      <t xml:space="preserve"> Program Autonomus Maintenance</t>
    </r>
  </si>
  <si>
    <t>1. Konsep Autonomus Maintenance
2. Sosialisasi Program Autonomus Maintenance
3. Menyiapkan formulir autonomus maintenance
4. Melakukan monitoring Autonomus Miantenance</t>
  </si>
  <si>
    <t xml:space="preserve">Sistem perhitungan OEE
</t>
  </si>
  <si>
    <t xml:space="preserve">1. Mengikuti Training TPM </t>
  </si>
  <si>
    <r>
      <rPr>
        <b/>
        <sz val="20"/>
        <rFont val="Calibri"/>
        <family val="2"/>
        <scheme val="minor"/>
      </rPr>
      <t>5.</t>
    </r>
    <r>
      <rPr>
        <sz val="11"/>
        <rFont val="Calibri"/>
        <family val="2"/>
        <scheme val="minor"/>
      </rPr>
      <t xml:space="preserve"> Mean Time to Repair</t>
    </r>
  </si>
  <si>
    <t>Target dari data MTTR terendah yang pernah dicapai</t>
  </si>
  <si>
    <t xml:space="preserve"> Implementasi program Total Productive Maintenance (TPM) --&gt;OEE</t>
  </si>
  <si>
    <r>
      <rPr>
        <b/>
        <sz val="20"/>
        <rFont val="Calibri"/>
        <family val="2"/>
        <scheme val="minor"/>
      </rPr>
      <t>6.</t>
    </r>
    <r>
      <rPr>
        <sz val="11"/>
        <rFont val="Calibri"/>
        <family val="2"/>
        <scheme val="minor"/>
      </rPr>
      <t xml:space="preserve"> Overall Equipment Effectiveness (OEE)</t>
    </r>
  </si>
  <si>
    <t>Masing-masing variabel 85%. OEE min 60%</t>
  </si>
  <si>
    <t>???</t>
  </si>
  <si>
    <r>
      <rPr>
        <b/>
        <sz val="20"/>
        <color theme="1"/>
        <rFont val="Calibri"/>
        <family val="2"/>
        <scheme val="minor"/>
      </rPr>
      <t>7.</t>
    </r>
    <r>
      <rPr>
        <sz val="11"/>
        <color theme="1"/>
        <rFont val="Calibri"/>
        <family val="2"/>
        <scheme val="minor"/>
      </rPr>
      <t xml:space="preserve"> Aplikasi ENGIS</t>
    </r>
  </si>
  <si>
    <t>Departemen</t>
  </si>
  <si>
    <t>Review BSC</t>
  </si>
  <si>
    <t>Due Date</t>
  </si>
  <si>
    <t>Status</t>
  </si>
  <si>
    <t>Engineering</t>
  </si>
  <si>
    <t>1. KPI Biaya Pembuatan Sarana &amp; Biaya Maintenace Mesin  direvisi ke Objective Cost Efectiveness</t>
  </si>
  <si>
    <t>Not Yet</t>
  </si>
  <si>
    <t>2. Robotisasi Multy Welding ada tambahan di STRATEGY INISIATIVE</t>
  </si>
  <si>
    <r>
      <t xml:space="preserve">3. Revisi target  Project relayout  menjadi 100% </t>
    </r>
    <r>
      <rPr>
        <b/>
        <u/>
        <sz val="11"/>
        <color theme="1"/>
        <rFont val="Calibri"/>
        <family val="2"/>
        <scheme val="minor"/>
      </rPr>
      <t>dari target yang akan dilakukan 2024</t>
    </r>
  </si>
  <si>
    <t xml:space="preserve">4. Program Autonomus Maintenance di munculkan kembali di thn ini </t>
  </si>
  <si>
    <t>5. Revisi KPI Downtime Mesin menjadi Mean Time to Repair (sesuai materi pelatihan TPM)</t>
  </si>
  <si>
    <t>6. Tambahan KPI Overall Equipment Effectiveness (OEE) --&gt; lengkapi strategic initiative</t>
  </si>
  <si>
    <t>7. Revisi Optimalisasi Program Digitalisasi menjadi Aplikasi ENGIS, target realisasi bulan apa?</t>
  </si>
  <si>
    <t>Revisi Bobot BSC Keseluruhan</t>
  </si>
  <si>
    <t>KPI Efektivitas  penggunaan ATK dan APD dihapus</t>
  </si>
  <si>
    <t>Program Autonomus Maintenance</t>
  </si>
  <si>
    <t>No</t>
  </si>
  <si>
    <t>BIAYA</t>
  </si>
  <si>
    <t>COST CENTER</t>
  </si>
  <si>
    <t>JUMLAH</t>
  </si>
  <si>
    <t xml:space="preserve">Perluasan Konstruksi Multy ke ENG </t>
  </si>
  <si>
    <t>JANUARI</t>
  </si>
  <si>
    <t>Spare Part Kompresor Airman 75KW</t>
  </si>
  <si>
    <t>Air Compressor 15 HP + Instalasi</t>
  </si>
  <si>
    <t>Penggantian APAR</t>
  </si>
  <si>
    <t>HC GA</t>
  </si>
  <si>
    <t>Laptop Design</t>
  </si>
  <si>
    <t>Edge Bending (effiseinsi proses)</t>
  </si>
  <si>
    <t>PRD</t>
  </si>
  <si>
    <t>Mesin Uji Impact Welding</t>
  </si>
  <si>
    <t>QC</t>
  </si>
  <si>
    <t>Moulding Improvement yamato memo</t>
  </si>
  <si>
    <t>R&amp;D</t>
  </si>
  <si>
    <t>Product Development (10 new item/years)</t>
  </si>
  <si>
    <t>Perbaikan atap ruangan Assembling Steel</t>
  </si>
  <si>
    <t>FEBRUARI</t>
  </si>
  <si>
    <t>ENG pindah ke KSO (WS, FACILITY, MTC &amp; Office)</t>
  </si>
  <si>
    <t>Keypad NC Router</t>
  </si>
  <si>
    <t>Multy Bor 37 spindel</t>
  </si>
  <si>
    <t>Cooling Tower + Motor + Instalasi</t>
  </si>
  <si>
    <t>KNB ke Konstruksi Yamato</t>
  </si>
  <si>
    <t>1200W SPS STANDBY POWER SUPPLY</t>
  </si>
  <si>
    <t>Camera Lensa</t>
  </si>
  <si>
    <t>Stabilizer Camera</t>
  </si>
  <si>
    <t>Replacement Boot Portable Complete</t>
  </si>
  <si>
    <t>Relayout Gudang Komponen (oceng) dan NB</t>
  </si>
  <si>
    <t>SCM</t>
  </si>
  <si>
    <t>MARET</t>
  </si>
  <si>
    <t>Epoxy Lantai Produksi (Konstruksi Multy 1000 M2)</t>
  </si>
  <si>
    <t>Epoxy lantai finish good langsir (800 M2)</t>
  </si>
  <si>
    <t>Mesin Laser Cut  (sampel Komponen)</t>
  </si>
  <si>
    <t>Mesin Uji Airmate  sesuai JIS K6400-4</t>
  </si>
  <si>
    <t>Crane 2 ton double axis + Instalasi</t>
  </si>
  <si>
    <t>HPE MSA 8 GB SHORTWAVE FIBRE CHANNEL SPF 4K</t>
  </si>
  <si>
    <t>APRIL</t>
  </si>
  <si>
    <t>Penambahan &amp; Penggantian 
All Jig (Inpection &amp; Welding)</t>
  </si>
  <si>
    <t>MEI</t>
  </si>
  <si>
    <t xml:space="preserve">Fortimail Email Security Appliance </t>
  </si>
  <si>
    <t>Bundle Contract 1 Year Parts-only RMA of FML-200F</t>
  </si>
  <si>
    <t>Penambahan &amp; Penggantian 
All Dies</t>
  </si>
  <si>
    <t>JUNI</t>
  </si>
  <si>
    <t>TOTAL</t>
  </si>
  <si>
    <t>-</t>
  </si>
  <si>
    <t>Bulan</t>
  </si>
  <si>
    <t>Januari</t>
  </si>
  <si>
    <t>Februari</t>
  </si>
  <si>
    <t>Maret</t>
  </si>
  <si>
    <t>April</t>
  </si>
  <si>
    <t>Mei</t>
  </si>
  <si>
    <t>Juni</t>
  </si>
  <si>
    <t>Juli</t>
  </si>
  <si>
    <t>Agustus</t>
  </si>
  <si>
    <t>September</t>
  </si>
  <si>
    <t>Oktober</t>
  </si>
  <si>
    <t>November</t>
  </si>
  <si>
    <t>Desember</t>
  </si>
  <si>
    <t>Budget</t>
  </si>
  <si>
    <t>Biaya Sarana</t>
  </si>
  <si>
    <t>%</t>
  </si>
  <si>
    <t>Biaya Mesin</t>
  </si>
  <si>
    <t>Catatan :</t>
  </si>
  <si>
    <t>Budget Sarana adalah penjumlahan dari budget workshop, facility, dan maintenance building</t>
  </si>
  <si>
    <t>Budget Mesin adalah penjumlahan dari budget oli-grease, sparepart (mekanik dan elektrik), general supplies, dan maintenance mesin</t>
  </si>
  <si>
    <t>Pengecekkan sarana milik chitose yang ada di subkon (mesin, mattress, jig inspeksi dll) diluar jig inspeksi kawai &amp; roland</t>
  </si>
  <si>
    <t>Min. 1 kali/ 6 bulan</t>
  </si>
  <si>
    <t>Pengecekkan Jig inspeksi kawai &amp; rolland</t>
  </si>
  <si>
    <t>Min. 2 kali/ 6 bulan</t>
  </si>
  <si>
    <t>Permintaan pembuatan prototipe</t>
  </si>
  <si>
    <t>Sesuai hasil kesepakatan diskusi</t>
  </si>
  <si>
    <t>Permintaan pembuatan sarana produksi</t>
  </si>
  <si>
    <t>Laporan progress pembuatan sarana</t>
  </si>
  <si>
    <t>Satu minggu sekali</t>
  </si>
  <si>
    <t>Persetujuan permintaan pengecekkan pembuatan sarana</t>
  </si>
  <si>
    <t>Min. H+1</t>
  </si>
  <si>
    <t>Permintaan estimasi harga sarana proses</t>
  </si>
  <si>
    <t>Maks. 1 minggu per proyek</t>
  </si>
  <si>
    <t>Permintaan desain sarana produk</t>
  </si>
  <si>
    <t>Melakukan penjagaan kondisi Lingkungan dan K3 di area Engineering</t>
  </si>
  <si>
    <t>Sesuai dengan ketentuan yang ditetapkan (kondisi dan jumlah)</t>
  </si>
  <si>
    <t>Perawatan sarana dan prasarana lingkungan dan K3 termasuk APD di area Engineering</t>
  </si>
  <si>
    <t>Kriteria</t>
  </si>
  <si>
    <t>Standar</t>
  </si>
  <si>
    <t>Dept. Penilai</t>
  </si>
  <si>
    <t>Produksi</t>
  </si>
  <si>
    <t>Marketing</t>
  </si>
  <si>
    <t>RnD</t>
  </si>
  <si>
    <t>PCH</t>
  </si>
  <si>
    <t>CMS</t>
  </si>
  <si>
    <t>FIACO</t>
  </si>
  <si>
    <t>IT</t>
  </si>
  <si>
    <t>KOMPLAIN STANDAR KEBERTERIMAAN KE ENGINEERING</t>
  </si>
  <si>
    <t>Remark</t>
  </si>
  <si>
    <t>Keterangan</t>
  </si>
  <si>
    <t>Keterangan Komplain</t>
  </si>
  <si>
    <t>Permintaan Prototype dari R&amp;D</t>
  </si>
  <si>
    <t>Tgl Permintaan sesuai hasil diskusi</t>
  </si>
  <si>
    <t>Tgl Selesai Prototype</t>
  </si>
  <si>
    <t>% G2</t>
  </si>
  <si>
    <t>Project Relayout</t>
  </si>
  <si>
    <t>Nama Project</t>
  </si>
  <si>
    <t>Keterangan/ Kendala</t>
  </si>
  <si>
    <t>Penerapan AM (Autonomous Maintenance) di Produksi</t>
  </si>
  <si>
    <t>Langkah Penerapan</t>
  </si>
  <si>
    <t>Tgl. Start</t>
  </si>
  <si>
    <t>Training dan Workshop AM</t>
  </si>
  <si>
    <t>Done</t>
  </si>
  <si>
    <t xml:space="preserve">Membuat draft formulir untuk AM </t>
  </si>
  <si>
    <t>Form abnormalities; form AM mesin universal; form AM sarana universal; form Tag</t>
  </si>
  <si>
    <t>Slide PPT berisikan informasi struktur, teori, dan penerapan AM di perusahaan Chitose</t>
  </si>
  <si>
    <t>Membuat materi persentasi AM + Quiz</t>
  </si>
  <si>
    <t>Training dengan peserta Kasie produksi dan tim PM dari ENG, perwakilan HCGA, Fiaco, BOD, total diikuti 27 orang</t>
  </si>
  <si>
    <t>Tgl. Selesai</t>
  </si>
  <si>
    <t>Evaluasi hasil training dan workshop AM</t>
  </si>
  <si>
    <t>Diskusi dengan tim Produksi terkait revisi formulir dan kick off AM</t>
  </si>
  <si>
    <t>Pembuatan SPB untuk Tag AM</t>
  </si>
  <si>
    <t>Order 2000pcs tag merah dan 2000pcs tag putih (proses oleh PCH, rencana tgl 5 Peb tersedia)</t>
  </si>
  <si>
    <t>Mapping mesin</t>
  </si>
  <si>
    <t>Mapping mesin untuk mesin di lokasi Assy folding, KM bending, Konst folding, dan pressing</t>
  </si>
  <si>
    <t>Membuat formulir Assy Folding dan KM Bending</t>
  </si>
  <si>
    <t>Revisi dan pembuatan Formulir untuk AM menjadi per jenis mesin</t>
  </si>
  <si>
    <t>Serah terima formulir ke Tim Produksi untuk pelaksanaan AM</t>
  </si>
  <si>
    <t>Penyerahan dan diskusi teknis pelaksanaan AM per Tanggal 1 Februari 2024</t>
  </si>
  <si>
    <t>Berlanjut setiap hari</t>
  </si>
  <si>
    <t>Penerapan AM mulai berjalan di Produksi</t>
  </si>
  <si>
    <t>Pelaksanaan AM di Produksi (Step 0 - 2)</t>
  </si>
  <si>
    <t>Kerja terencana (jam)</t>
  </si>
  <si>
    <t>Waktu operasi (jam)</t>
  </si>
  <si>
    <t>Standar Cycle Time (pcs/jam)</t>
  </si>
  <si>
    <t>Performance Efficiency</t>
  </si>
  <si>
    <t>Total Defect (pcs)</t>
  </si>
  <si>
    <t>Total Finished Goods</t>
  </si>
  <si>
    <t>Yield Product</t>
  </si>
  <si>
    <t>OEE (%)</t>
  </si>
  <si>
    <t>MTBF (jam)</t>
  </si>
  <si>
    <t>MTTR (jam)</t>
  </si>
  <si>
    <t>Waktu Kerja (jam dalam 1 bulan)</t>
  </si>
  <si>
    <t>Berhenti terencana (jam dalam 1 bulan)</t>
  </si>
  <si>
    <t>Total Produksi dalam 1 bulan (pcs)</t>
  </si>
  <si>
    <t>Jml Karyawan</t>
  </si>
  <si>
    <t>Dianggap Hadir</t>
  </si>
  <si>
    <t>Dianggap Tidak Hadir</t>
  </si>
  <si>
    <t>Jml HK</t>
  </si>
  <si>
    <t>Total Cuti</t>
  </si>
  <si>
    <t>Total P4</t>
  </si>
  <si>
    <t>Total Kerja*</t>
  </si>
  <si>
    <t>* Diluar lembur</t>
  </si>
  <si>
    <t>Total Mangkir</t>
  </si>
  <si>
    <t>Total SID</t>
  </si>
  <si>
    <t>Total P1</t>
  </si>
  <si>
    <t>Total KK</t>
  </si>
  <si>
    <t>Intensitas Energi</t>
  </si>
  <si>
    <t>Nama Program</t>
  </si>
  <si>
    <t>Keterangan Program</t>
  </si>
  <si>
    <t>Tgl. Start Program</t>
  </si>
  <si>
    <t>Kategori</t>
  </si>
  <si>
    <t>Jml Temuan 5S</t>
  </si>
  <si>
    <t>Keterangan Temuan 5S terkait Solid Waste</t>
  </si>
  <si>
    <t>Tidak ada kecelakaan yang masuk dalam kategori kecelakaan kerja di Engineering</t>
  </si>
  <si>
    <t>Jml KK</t>
  </si>
  <si>
    <t>KK (Kecelakaan Kerja) di Engineering</t>
  </si>
  <si>
    <t>Keterangan Kejadian</t>
  </si>
  <si>
    <t>0 Temuan</t>
  </si>
  <si>
    <t>Temuan Kepatuhan APD di Engineering</t>
  </si>
  <si>
    <t>Jml Temuan</t>
  </si>
  <si>
    <t>Tidak ada audit dan temuan untuk kepatuhan APD internal dan vendor yang masuk secara resmi ke Engineering</t>
  </si>
  <si>
    <t>Judul A3 Report/ Kaizen</t>
  </si>
  <si>
    <t>Kaizen bulanan</t>
  </si>
  <si>
    <t>SDM Terlibat</t>
  </si>
  <si>
    <t>Tgl. Sidak</t>
  </si>
  <si>
    <t>Bagian</t>
  </si>
  <si>
    <t xml:space="preserve">List Temuan 5S dan K3 </t>
  </si>
  <si>
    <t>Manager</t>
  </si>
  <si>
    <t>AOC Area</t>
  </si>
  <si>
    <t>PIC Lapangan</t>
  </si>
  <si>
    <t>Jumlah Temuan</t>
  </si>
  <si>
    <t>Total SDM</t>
  </si>
  <si>
    <t>Jml. Match &amp; Above</t>
  </si>
  <si>
    <t>Jml Belum Match &amp; Above</t>
  </si>
  <si>
    <t>Match &amp; Above Matriks Kompetensi Engineering &amp; Sesuai Training</t>
  </si>
  <si>
    <t>% Match &amp; Above</t>
  </si>
  <si>
    <t>Tindakan Bagi Yang Belum Match &amp; Above</t>
  </si>
  <si>
    <t>% Belum Match &amp; Above</t>
  </si>
  <si>
    <t>Data Poin KMS Personil ENG</t>
  </si>
  <si>
    <t>Nama Personil</t>
  </si>
  <si>
    <t>Jan</t>
  </si>
  <si>
    <t>Feb</t>
  </si>
  <si>
    <t>Mar</t>
  </si>
  <si>
    <t>Apr</t>
  </si>
  <si>
    <t>Jun</t>
  </si>
  <si>
    <t>Jul</t>
  </si>
  <si>
    <t>Agu</t>
  </si>
  <si>
    <t>Sep</t>
  </si>
  <si>
    <t>Okt</t>
  </si>
  <si>
    <t>Nov</t>
  </si>
  <si>
    <t>Des</t>
  </si>
  <si>
    <t>RUBY KAUKABIT TA'LIEM</t>
  </si>
  <si>
    <t>GUNAWAN INDRIANTO</t>
  </si>
  <si>
    <t>GATRIA GANJAR ROCHMANO</t>
  </si>
  <si>
    <t>OTONG TAHYA</t>
  </si>
  <si>
    <t>AYUB MULYO WIDODO</t>
  </si>
  <si>
    <t>TRYO PERMADI</t>
  </si>
  <si>
    <t>MUHAMMAD SYARIF RIDLO</t>
  </si>
  <si>
    <t>RAMADAN SADIKIN</t>
  </si>
  <si>
    <t>CEP HARI RAYADI PUTRA</t>
  </si>
  <si>
    <t>IWAN SURYANA</t>
  </si>
  <si>
    <t>A.DANI NURJAMAN</t>
  </si>
  <si>
    <t>SUHARLAN</t>
  </si>
  <si>
    <t>NOFIARDI S.</t>
  </si>
  <si>
    <t>KIKI MUSLIHAT</t>
  </si>
  <si>
    <t>RISWANTO</t>
  </si>
  <si>
    <t>BUDIYANTO HENDRAWAN</t>
  </si>
  <si>
    <t>RACHMAT MULYADI</t>
  </si>
  <si>
    <t>IMAM MAULANA CAHYADI</t>
  </si>
  <si>
    <t>DENY SUPRIADIN</t>
  </si>
  <si>
    <t>ARIF PUJIANTO</t>
  </si>
  <si>
    <t>YOGI FIRMANSYAH</t>
  </si>
  <si>
    <t>HIDAYAT</t>
  </si>
  <si>
    <t>ANDRI SOPIAN</t>
  </si>
  <si>
    <t>PANJI SOLEHUDIN</t>
  </si>
  <si>
    <t>IRWAN IRMAWAN</t>
  </si>
  <si>
    <t>DIKI DARMAWAN</t>
  </si>
  <si>
    <t>Total Poin</t>
  </si>
  <si>
    <t>Total</t>
  </si>
  <si>
    <t>% Akses KMS :</t>
  </si>
  <si>
    <t>Poin</t>
  </si>
  <si>
    <t>Tgl. Sosialisasi</t>
  </si>
  <si>
    <t>Tema Sosialisasi GCG dan Kode Etik</t>
  </si>
  <si>
    <t>% Pemenuhan</t>
  </si>
  <si>
    <t>Target Peserta</t>
  </si>
  <si>
    <t>Jml. Peserta Hadir</t>
  </si>
  <si>
    <t>Tgl. Audit</t>
  </si>
  <si>
    <t>Tema Audit</t>
  </si>
  <si>
    <t>Kategori Audit</t>
  </si>
  <si>
    <t>Minor</t>
  </si>
  <si>
    <t>Temuan Audit Mutu Internal/ Eksternal</t>
  </si>
  <si>
    <t>Mayor</t>
  </si>
  <si>
    <t>Observasi/ Perlu perhatian</t>
  </si>
  <si>
    <t>Status Closing Temuan</t>
  </si>
  <si>
    <t>Tepat waktu</t>
  </si>
  <si>
    <t>Durasi (Hari)</t>
  </si>
  <si>
    <t>Target Closing (HK)</t>
  </si>
  <si>
    <t>10HK</t>
  </si>
  <si>
    <t>Informasi Sanksi di ENG</t>
  </si>
  <si>
    <t>Personil Yang terkena Sanksi</t>
  </si>
  <si>
    <t>Kronologis Sanksi</t>
  </si>
  <si>
    <t>Tindakan dari Atasan</t>
  </si>
  <si>
    <t>Tgl. Kejadian</t>
  </si>
  <si>
    <t>Jumlah Temuan Sanksi</t>
  </si>
  <si>
    <t>% Progress</t>
  </si>
  <si>
    <t>Ruby K.T</t>
  </si>
  <si>
    <t>Gatria G.R
Ramadan S</t>
  </si>
  <si>
    <t>Status Temuan (Closed/ Open)</t>
  </si>
  <si>
    <t>Kategori Temuan (5S/ K3)</t>
  </si>
  <si>
    <t>Audit eksternal SNI</t>
  </si>
  <si>
    <t>Eksternal</t>
  </si>
  <si>
    <t>Tercapai tidak ada temuan Audit</t>
  </si>
  <si>
    <t>Audit Mutu Internal</t>
  </si>
  <si>
    <t>Internal</t>
  </si>
  <si>
    <t>4 temuan</t>
  </si>
  <si>
    <t>Tgl. Dikirim &amp; Menerima FTKTP</t>
  </si>
  <si>
    <t>2HK</t>
  </si>
  <si>
    <t>Tercapai tidak ada temuan minor dan penyelesaia temuan tepat waktu (4 temuan perlu perhatian di audit internal)</t>
  </si>
  <si>
    <t>Tidak ada sanksi di bulan Januari</t>
  </si>
  <si>
    <t>Di buat &amp; dilaporkan oleh : Gatria G. Rochmano</t>
  </si>
  <si>
    <t>Pekerjaan</t>
  </si>
  <si>
    <t>Actual Start</t>
  </si>
  <si>
    <t>Actual Finish</t>
  </si>
  <si>
    <t>Deadline</t>
  </si>
  <si>
    <t>A</t>
  </si>
  <si>
    <t>Pengumpulan &amp; Identifkasi data (Empathize/ tata cara)</t>
  </si>
  <si>
    <t>Identifikasi Formulir dan status keaktifan</t>
  </si>
  <si>
    <t>Ok</t>
  </si>
  <si>
    <t>Identifikasi Mesin dan status keaktifan</t>
  </si>
  <si>
    <t>Identifikasi pola maintenance</t>
  </si>
  <si>
    <t>On Progress</t>
  </si>
  <si>
    <t>Identifikasi standar &amp; manual maintenance</t>
  </si>
  <si>
    <t>B</t>
  </si>
  <si>
    <t>Perencanaan sistem</t>
  </si>
  <si>
    <t>Pembuatan mapping pola sistem</t>
  </si>
  <si>
    <t>Ok, Perlu Evaluasi</t>
  </si>
  <si>
    <t>Pengumpulan inputan penyelesaian</t>
  </si>
  <si>
    <t>C</t>
  </si>
  <si>
    <t>Pembuatan Google Form F-005 untuk pelapor</t>
  </si>
  <si>
    <t>Pembuatan Google Form F-005 untuk petugas</t>
  </si>
  <si>
    <t>Pembuatan Google Form F-011 data pemeliharaan mesin</t>
  </si>
  <si>
    <t>Pembuatan Google Doc F-005 pelapor untuk merge</t>
  </si>
  <si>
    <t>Pembuatan Google Doc F-005 petugas untuk merge</t>
  </si>
  <si>
    <t>Pembuatan Google Doc F-011 WRC-01 untuk merge</t>
  </si>
  <si>
    <t>Pembuatan Google Doc F-011 M-38 untuk merge</t>
  </si>
  <si>
    <t>Pembuatan Google Doc F-011 M-40 untuk merge</t>
  </si>
  <si>
    <t>Pembuatan Google Doc F-016 B-08 untuk merge</t>
  </si>
  <si>
    <t>Pembuatan Google Doc F-016 WRC-01 untuk merge</t>
  </si>
  <si>
    <t>Pembuatan Google Doc F-016 M-38 untuk merge</t>
  </si>
  <si>
    <t>Pembuatan Google Doc F-016 M-40 untuk merge</t>
  </si>
  <si>
    <t>D</t>
  </si>
  <si>
    <t xml:space="preserve">Pembuatan Sistem </t>
  </si>
  <si>
    <t>Pembuatan konsep sistem</t>
  </si>
  <si>
    <t>Pembuatan sistem pengambilan data :</t>
  </si>
  <si>
    <t>- Pembuatan QR code dan uji coba</t>
  </si>
  <si>
    <t>- Pembuatan sistem pengolahan data untuk KRAM</t>
  </si>
  <si>
    <t>- Input data sample ke sistem dengan google form F-005 Pelapor (uji data 8 data)</t>
  </si>
  <si>
    <t>- Pembuatan data base mesin</t>
  </si>
  <si>
    <t>- Pembuatan sistem olah data di Google spreadsheet Respon pelapor F-005</t>
  </si>
  <si>
    <t>- Pembutan sistem pengolahan data dan perhitungan DT dan NDT, terdapat sistem Filter + input data sample</t>
  </si>
  <si>
    <t>- Pembuatan Sistem pegolahan data dan tampil Data pemeliharaan Mesin, terdapat sistem filter dan google form</t>
  </si>
  <si>
    <t>- Pembuatan sistem pengolahan kendala, tindakan preventi, dan tindakan korektif dan google form + input data sample</t>
  </si>
  <si>
    <t>-Pembuatan input target aktifitas bulanan mingguan harian dengan filter dan google form + input data sample</t>
  </si>
  <si>
    <t>-Pembuatan input realisasi aktifitas bulanan mingguan harian dengan filter dan google form + input data sample</t>
  </si>
  <si>
    <t>- Pembuatan pengolahan dashboard di google spreadsheet</t>
  </si>
  <si>
    <t>Pembuatan sistem merge Google form dengan Google Doc jadi PDF</t>
  </si>
  <si>
    <t>Pembuatan sistem Notifikasi ke Email</t>
  </si>
  <si>
    <t>E</t>
  </si>
  <si>
    <t>Pembuatan Google Site (Prototype)</t>
  </si>
  <si>
    <t>Pembuatan halaman Dashboard dan halaman utama, halaman informasi</t>
  </si>
  <si>
    <t>Pembuatan halaman detail downtime  dan no downtime</t>
  </si>
  <si>
    <t>Pembuatan halaman detail permintaan</t>
  </si>
  <si>
    <t>Pembuatan halaman tampil F-005, jangka per 1 bulan</t>
  </si>
  <si>
    <t>Pembuatan halaman tampil F-011, 1 spreadsheet banyak sheet, jangka per 1 tahun</t>
  </si>
  <si>
    <t>Pembuatan halaman tampil F-016, 1 spreadsheet banyak sheet, jangka per 1 tahun</t>
  </si>
  <si>
    <t>Pembuatan halaman laporan progress harian, mingguan, bulanan, dan deadline</t>
  </si>
  <si>
    <t>Pembuatan halaman input HK per minggu dan per bulan</t>
  </si>
  <si>
    <t>Pembuatan halaman data base (data master, data cek, data base mesin)</t>
  </si>
  <si>
    <t>Pembuatan halaman laporan kendala, tindakan korektif, dan preventif</t>
  </si>
  <si>
    <t>F</t>
  </si>
  <si>
    <t>Persentasi</t>
  </si>
  <si>
    <t>Persentasi ke atasan MSD (Pak Ruby &amp; Pak Gunawan)</t>
  </si>
  <si>
    <t>Persentasi ke Tim (Bpk Otong, Bpk Ayub, Bpk Hari, Bpk Riswanto, dan Bpk Ramadan)</t>
  </si>
  <si>
    <t>Belum Pengerjaan</t>
  </si>
  <si>
    <t>G</t>
  </si>
  <si>
    <t>Pengetesan</t>
  </si>
  <si>
    <t>Simulasi di internal ENG</t>
  </si>
  <si>
    <t>Evaluasi</t>
  </si>
  <si>
    <t>H</t>
  </si>
  <si>
    <t>Revisi data dan penambahan data lainnya dari Internal ENG ke pihak IT</t>
  </si>
  <si>
    <t>I</t>
  </si>
  <si>
    <t>Rapat dengan IT</t>
  </si>
  <si>
    <t>Pembahasan gambaran sistem proyek ENGIS</t>
  </si>
  <si>
    <t>Bahas pembahasan sistem notifikasi</t>
  </si>
  <si>
    <t>Bahas sistem penyimpanan dan database</t>
  </si>
  <si>
    <t>Bahas otoritas pengaksesan dan approval</t>
  </si>
  <si>
    <t>Penentuan waktu rapat koordinasi dan iterasi selanjutnya</t>
  </si>
  <si>
    <t>J</t>
  </si>
  <si>
    <t>Proses Pembuatan Aplikasi oleh IT</t>
  </si>
  <si>
    <t>Pembuatan Prototype dengan Sistem Google Site</t>
  </si>
  <si>
    <t>PROGRESS PERKEMBANGAN ENGIS JILID-1 (DENGAN GOOGLE SITE UNTUK 3 FORMULIR)</t>
  </si>
  <si>
    <t>PROGRESS PERKEMBANGAN ENGIS DENGAN IT JILID-2 (UNTUK 3 FORMULIR)</t>
  </si>
  <si>
    <t>Masukan dan saran</t>
  </si>
  <si>
    <t>Proses perbaikan aplikasi</t>
  </si>
  <si>
    <t>Uji coba aplikasi dan evaluasi</t>
  </si>
  <si>
    <t>K</t>
  </si>
  <si>
    <t>Proses Pemuktahiran Aplikasi</t>
  </si>
  <si>
    <t>Proses perbaikan aplikasi dan penambahan fitur-fitur</t>
  </si>
  <si>
    <t>Sosialisasi ke bagian lain dan sebagai percontohan</t>
  </si>
  <si>
    <t>L</t>
  </si>
  <si>
    <t>Perawatan dan Pemakaian Aplikasi</t>
  </si>
  <si>
    <t>Kick Off penggunaan dan migrasi</t>
  </si>
  <si>
    <t>Pemanfaatan aplikasi</t>
  </si>
  <si>
    <t>Persiapan &amp; Pengajuan ke IT</t>
  </si>
  <si>
    <t>Pembuatan Mapping proyek ENGIS (Flow sistem ENGIS) oleh internal ENG</t>
  </si>
  <si>
    <t>Di Hold, intstruksi atasan</t>
  </si>
  <si>
    <t>Di hold</t>
  </si>
  <si>
    <t>Progress Jilid-1 Untuk Prototype ENGIS di Google Site:</t>
  </si>
  <si>
    <t>Target Durasi penyelesaian berdasarkan hasil Diskusi</t>
  </si>
  <si>
    <t>Tgl. Permintaan Masuk</t>
  </si>
  <si>
    <t>Modifikasi JIG las side lower frame (multy bed) double lock ke total lock</t>
  </si>
  <si>
    <t>Modifikasi JIG las lower frame compl (multy bed) Double lock ke total lock</t>
  </si>
  <si>
    <t>Pembuatan komponen cross frame Head dan foot bed Bossay U/ Aplikasi HF board bossay Multy bed</t>
  </si>
  <si>
    <t>Pembuatan Head/ Food pipe compl (bossay) BS 004 &amp; BS 005A</t>
  </si>
  <si>
    <t>Pembuatan "mal potong mika" U/ sarana produk project GBI</t>
  </si>
  <si>
    <t>Ketentuan Target di BSC</t>
  </si>
  <si>
    <t>2 HK</t>
  </si>
  <si>
    <t>Tidak lebih dari 10HK</t>
  </si>
  <si>
    <t>Sesuai ketentuan dan tercapai</t>
  </si>
  <si>
    <t>Peralihan lampu konvensional ke LED</t>
  </si>
  <si>
    <t>Lampu di Spray Booth</t>
  </si>
  <si>
    <t>Lorong jalan antara chrome belakang, Daishogun, dan Mushola</t>
  </si>
  <si>
    <t>Toilet</t>
  </si>
  <si>
    <t>Jml Kaizen Diikuti</t>
  </si>
  <si>
    <t>Count Total Keterlibatan</t>
  </si>
  <si>
    <t>Keterlibatan Kaizen Tiap Bulan</t>
  </si>
  <si>
    <t>Detail Kaizen</t>
  </si>
  <si>
    <t>% Keterlibatan Kaizen dari Count</t>
  </si>
  <si>
    <t>Total Kaizen/ tahun</t>
  </si>
  <si>
    <t>Total Unplanned Downtime (jam)</t>
  </si>
  <si>
    <t>Total Jml Breakdown (kali dalam 1 bulan)</t>
  </si>
  <si>
    <t>Dari mesin Chrome depan dan belakang Indikasi kebakar total dan kebakar serta kuning)</t>
  </si>
  <si>
    <t>Tidak ada</t>
  </si>
  <si>
    <t>ROBOT</t>
  </si>
  <si>
    <t>MANUAL</t>
  </si>
  <si>
    <t xml:space="preserve">1.Training TPM di Baros (2 Hari) 4 &amp; 5 Januari 2024
2. Training TPM di Industri (1 Hari) 23 Januari 2024 </t>
  </si>
  <si>
    <t>Kegiatan Training</t>
  </si>
  <si>
    <t>1. Kendaraan dinas bersama : 
 Tgl. 16 Jan 2024 (PRD + ENG) ke Trisco
 Tgl. 22 Jan 2024 ke ISTW (PRD, SCM, ENG, PCH)
2. AC Tidak Difungsikan
3. Tgl 22 Jan 2024 Menitipkan Dies ke Mobil Hinani</t>
  </si>
  <si>
    <t>Pebruari</t>
  </si>
  <si>
    <t>Retrofit</t>
  </si>
  <si>
    <t>Aktivitas rutin pengurangan emisi:
'1. Penggunaan kendaraan dinas bergabung dengan bagian lain
2. Penghematan penggunaan listrik di masing-masing Departemen (AC, Lampu, dll)
3. Menitipkan Sarana hasil perbaikan ke mobil vendor.</t>
  </si>
  <si>
    <t>Mengganti atap di area pabrik terpilih dengan atap transparan guna mengurangi frekuensi penyalaan lampu, agar lebih hemat energi, area terpilih:
- Konst. Folding sudah 3 titik
- Chrome depan sudah 3 titik
- Gudang pusat masih proses
- Konst. SO masih proses
- Powder coating masih proses
- WIP masih proses
- Woodline masih proses
- Lansir industri masih proses
- Konst. Las masih proses
- Konst. bending masih proses</t>
  </si>
  <si>
    <t>Melanjutkan program Retrofit</t>
  </si>
  <si>
    <t>Pembuatan Formulir-Formulir Pendukung Autonomous Maintenance untuk Bagian Produksi</t>
  </si>
  <si>
    <t>Pemanfaatan Papan Triplek Tidak Terpakai Sebagai Landasan Untuk Map Plastik AM</t>
  </si>
  <si>
    <t>Mapping Mesin (Perjenis Mesin) untuk Membantu Aktivitas AM (Autonomous Maintenance)</t>
  </si>
  <si>
    <t>6 orang</t>
  </si>
  <si>
    <t>5 orang</t>
  </si>
  <si>
    <t>2 orang</t>
  </si>
  <si>
    <t>Program Penurunan Intensitas Energy</t>
  </si>
  <si>
    <t xml:space="preserve">1. Kendaraan dinas bersama :
 Tgl. 12 Feb 2024, Tim Eng &amp; tim R&amp;D ke Hinani (3 org) 
 Tgl. 13 Feb 2024, Tim Eng &amp; tim R&amp;D ke Hinani (4 org)
 Tgl. 15 Feb 2024, Tim Eng &amp; tim R&amp;D ke Hinani (3 org)
 Tgl. 20 feb 2024, tim QC, PPIC dan Eng ke Hinani 
2. AC Tidak Difungsikan
</t>
  </si>
  <si>
    <t>Aktivitas rutin pengurangan emisi:
1. Penggunaan kendaraan dinas bergabung dengan bagian lain
2. Penghematan penggunaan listrik di masing-masing Departemen (AC, Lampu, dll)
3. Menitipkan Sarana hasil perbaikan ke mobil vendor.</t>
  </si>
  <si>
    <t xml:space="preserve">Total Kaizen </t>
  </si>
  <si>
    <t>Kick Off AOC di baros, tgl. 29 Februari 2024 (4 orang)</t>
  </si>
  <si>
    <t>Jml Akses</t>
  </si>
  <si>
    <t>Tidak ada audit internal/ eksternal</t>
  </si>
  <si>
    <t>Tidak ada sanksi di bulan Februari</t>
  </si>
  <si>
    <t>Nama Komponen</t>
  </si>
  <si>
    <t>KD Yamato AA</t>
  </si>
  <si>
    <t>KD A Yoga</t>
  </si>
  <si>
    <t>Arm Pipe M</t>
  </si>
  <si>
    <t>KD Yamato MND</t>
  </si>
  <si>
    <t>KB Yamato AA</t>
  </si>
  <si>
    <t>Joint Metal R/L Yamato</t>
  </si>
  <si>
    <t>KB Yamato MND</t>
  </si>
  <si>
    <t>KB Yamato H</t>
  </si>
  <si>
    <t>KB Yamato H Yoga</t>
  </si>
  <si>
    <t>Backrest Yamato</t>
  </si>
  <si>
    <t>Main Seat Yamato</t>
  </si>
  <si>
    <t>Joint Metal Cosmo R/L</t>
  </si>
  <si>
    <t>Hing Plate</t>
  </si>
  <si>
    <t>KB Cosmo 541</t>
  </si>
  <si>
    <t>Backrest Cosmo</t>
  </si>
  <si>
    <t>Seat Plate Cosmo</t>
  </si>
  <si>
    <t>Seat Pipe Cosmo MNR</t>
  </si>
  <si>
    <t>Seat Joint Cosmo R/L</t>
  </si>
  <si>
    <t>Arm Compl</t>
  </si>
  <si>
    <t>Clamp Rod</t>
  </si>
  <si>
    <t>Backrest Yasuka</t>
  </si>
  <si>
    <t>KD Yasuka</t>
  </si>
  <si>
    <t>Seat Pipe Yasuka</t>
  </si>
  <si>
    <t>Seat Plate Yasuka</t>
  </si>
  <si>
    <t>KB Yasuka</t>
  </si>
  <si>
    <t>Sliding Yasuka</t>
  </si>
  <si>
    <t>Sliding Daishogun</t>
  </si>
  <si>
    <t>Rangka Prince</t>
  </si>
  <si>
    <t>Seat Vista</t>
  </si>
  <si>
    <t>Back Vista</t>
  </si>
  <si>
    <t>Leg Vista</t>
  </si>
  <si>
    <t>Angle Vista</t>
  </si>
  <si>
    <t>Rangka Cozy</t>
  </si>
  <si>
    <t>Leg Lotus R/L</t>
  </si>
  <si>
    <t>Leg Joint Pipe Lotus</t>
  </si>
  <si>
    <t>Seat Joint Plate Lotus</t>
  </si>
  <si>
    <t>Seat Joint Pipe Lotus</t>
  </si>
  <si>
    <t>Joint Plate MC 111</t>
  </si>
  <si>
    <t>Leg Jasmine C 111</t>
  </si>
  <si>
    <t>Rangka Olive DX</t>
  </si>
  <si>
    <t>Leg Pipe Caesar</t>
  </si>
  <si>
    <t>Seat Pipe Caesar</t>
  </si>
  <si>
    <t>Back Pipe Caesar</t>
  </si>
  <si>
    <t>Leg Flora San</t>
  </si>
  <si>
    <t>Main seat Flora</t>
  </si>
  <si>
    <t>Rangka Flora NC / Z</t>
  </si>
  <si>
    <t>Bracket M</t>
  </si>
  <si>
    <t>Rangka Kasai</t>
  </si>
  <si>
    <t>Stang ET / DUO</t>
  </si>
  <si>
    <t>Leg Calisto</t>
  </si>
  <si>
    <t>Leg Olive U</t>
  </si>
  <si>
    <t>Seat Joint Pipe Olive Dpn</t>
  </si>
  <si>
    <t>Seat Joint Pipe Olive Blk</t>
  </si>
  <si>
    <t>Leg Olive NC</t>
  </si>
  <si>
    <t>Hook NSB</t>
  </si>
  <si>
    <t>Rod Compl NSB</t>
  </si>
  <si>
    <t>Bracket FSR</t>
  </si>
  <si>
    <t>Holder FSR</t>
  </si>
  <si>
    <t>Tiang Infus</t>
  </si>
  <si>
    <t>Kuning &amp; Kebakar Total (G2)</t>
  </si>
  <si>
    <t>Gagal Karena Mesin (G2)</t>
  </si>
  <si>
    <t>Lokasi</t>
  </si>
  <si>
    <t>Chrome Depan</t>
  </si>
  <si>
    <t>Arm Pipe Yamato M</t>
  </si>
  <si>
    <t>Main Seat  Yamato</t>
  </si>
  <si>
    <t>Kaki Belakang Yamato M</t>
  </si>
  <si>
    <t>Kaki Depan Yamato AA</t>
  </si>
  <si>
    <t>Kaki Depan Yamato M</t>
  </si>
  <si>
    <t>Kaki Belakang Yamato H</t>
  </si>
  <si>
    <t>Leg Caesar</t>
  </si>
  <si>
    <t>Back Caesar</t>
  </si>
  <si>
    <t>Seat Caesar</t>
  </si>
  <si>
    <t>Kaki Depan Cosmo MNR</t>
  </si>
  <si>
    <t xml:space="preserve">Seat Plate Cosmo </t>
  </si>
  <si>
    <t>Backrest  Cosmo</t>
  </si>
  <si>
    <t>Hinge Plate LMPR</t>
  </si>
  <si>
    <t>Kaki Depan Yasuka</t>
  </si>
  <si>
    <t>Back  Vista</t>
  </si>
  <si>
    <t>Rangka Olive SC</t>
  </si>
  <si>
    <t>Bush Olive</t>
  </si>
  <si>
    <t>Seat Joint Pipe Olive Depan</t>
  </si>
  <si>
    <t>Seat Joint Pipe Olive Belakang</t>
  </si>
  <si>
    <t>Leg Joint Pipe Olive</t>
  </si>
  <si>
    <t>Leg Pipe MC 111</t>
  </si>
  <si>
    <t>Seat Joint Plate MC 111</t>
  </si>
  <si>
    <t>Leg Joint Plate MC 111</t>
  </si>
  <si>
    <t>Leg Flora SAN</t>
  </si>
  <si>
    <t>Mainseat Flora</t>
  </si>
  <si>
    <t>Leg MC 211</t>
  </si>
  <si>
    <t>Stang DUO 2</t>
  </si>
  <si>
    <t>Stopper Bottom</t>
  </si>
  <si>
    <t>Chrome Belakang</t>
  </si>
  <si>
    <t>Total Produksi Mesin Chrome</t>
  </si>
  <si>
    <t>Tahun</t>
  </si>
  <si>
    <t>Pilih Tahun :</t>
  </si>
  <si>
    <t>Data G2 dari QC Untuk Mesin Chrome Depan &amp; Belakang</t>
  </si>
  <si>
    <t>Jml. G2 Kuning &amp; Kebakar Total</t>
  </si>
  <si>
    <t>Kebakar Total
(G2)</t>
  </si>
  <si>
    <t>Jml. G2 Kebakar Total</t>
  </si>
  <si>
    <t>Jml. G2 Karena Mesin</t>
  </si>
  <si>
    <t>Kegagalan G2 Mesin Chrome Depan &amp; Belakang</t>
  </si>
  <si>
    <t>Joint Metal R / L</t>
  </si>
  <si>
    <t>MINGGU</t>
  </si>
  <si>
    <t>TGL. SURAT MASUK</t>
  </si>
  <si>
    <t>TGL. SELESAI</t>
  </si>
  <si>
    <t>KODE</t>
  </si>
  <si>
    <t>NAMA</t>
  </si>
  <si>
    <t>LOKASI</t>
  </si>
  <si>
    <t>PEMERIKSAAN</t>
  </si>
  <si>
    <t>NAMA SC</t>
  </si>
  <si>
    <t>JML SC</t>
  </si>
  <si>
    <t>SAT</t>
  </si>
  <si>
    <t>LT M1</t>
  </si>
  <si>
    <t>HK M1</t>
  </si>
  <si>
    <t>WK M1</t>
  </si>
  <si>
    <t>% DT M1</t>
  </si>
  <si>
    <t>LT M2</t>
  </si>
  <si>
    <t>HK M2</t>
  </si>
  <si>
    <t>WK M2</t>
  </si>
  <si>
    <t>% DT M2</t>
  </si>
  <si>
    <t>LT M3</t>
  </si>
  <si>
    <t>HK M3</t>
  </si>
  <si>
    <t>WK M3</t>
  </si>
  <si>
    <t>% DT M3</t>
  </si>
  <si>
    <t>LT M4</t>
  </si>
  <si>
    <t>HK M4</t>
  </si>
  <si>
    <t>WK M4</t>
  </si>
  <si>
    <t>% DT M4</t>
  </si>
  <si>
    <t>TOT LT</t>
  </si>
  <si>
    <t>TOT HK</t>
  </si>
  <si>
    <t>TOT WK</t>
  </si>
  <si>
    <t>AT</t>
  </si>
  <si>
    <t>% DT BULAN</t>
  </si>
  <si>
    <t>M1</t>
  </si>
  <si>
    <t>K-05</t>
  </si>
  <si>
    <t>Fierching KD Yamato</t>
  </si>
  <si>
    <t>Kons. Folding</t>
  </si>
  <si>
    <t>Mesin tiba tiba mati, adanya kebel short voltage dan dilakukan penggantian kabel</t>
  </si>
  <si>
    <t>Kabel NYM 3 x 1.5</t>
  </si>
  <si>
    <t>Meter</t>
  </si>
  <si>
    <t>CP-03</t>
  </si>
  <si>
    <t>Queching</t>
  </si>
  <si>
    <t>C-PRO Line_1</t>
  </si>
  <si>
    <t>Rantai Bermasalah, Dilakukan Setting Vlang</t>
  </si>
  <si>
    <t>C-06</t>
  </si>
  <si>
    <t>Powder Booth - 1  (Double)</t>
  </si>
  <si>
    <t>Painting</t>
  </si>
  <si>
    <t>Motor booth dan spray tidak menyala seta mengeluarkan asap, tindakan melakukan pengecekan motor dan penggantian motor</t>
  </si>
  <si>
    <t>K-09</t>
  </si>
  <si>
    <t>Double Bending KB Yamato</t>
  </si>
  <si>
    <t>Rell bermasalah, Tindakan setting rell bagian kakan dan kiri</t>
  </si>
  <si>
    <t>M-30</t>
  </si>
  <si>
    <t>Double Shringking Machine</t>
  </si>
  <si>
    <t>Kons. Multi Bending</t>
  </si>
  <si>
    <t>Display monitor error Power suplay tidak stabil, tindakan setting ulang dispay</t>
  </si>
  <si>
    <t>C-03</t>
  </si>
  <si>
    <t>Burner-2  (drying oven)  solar</t>
  </si>
  <si>
    <t>Burner Sseing mati mendadak, Tindakan pem,bersihan burner dan setting</t>
  </si>
  <si>
    <t>Pretreatment</t>
  </si>
  <si>
    <t>CP-01</t>
  </si>
  <si>
    <t>Extruder</t>
  </si>
  <si>
    <t>Bolt Rudak / Slek, Tindakan Overhaul dies</t>
  </si>
  <si>
    <t>TR2-01
TR2-02
TR2-03</t>
  </si>
  <si>
    <t>Robot-01 (Chrome II)
Robot-02 (Chrome II)
Robot-03 (Chrome II)</t>
  </si>
  <si>
    <t>Chrome II (Dpn)</t>
  </si>
  <si>
    <t>Robot Sering Macet (error), Tindakan cek noise di panel control kabel wairing di pindaj ke spare reset</t>
  </si>
  <si>
    <t>Y-49</t>
  </si>
  <si>
    <t>Rivet Setter (Nitto Seiko)</t>
  </si>
  <si>
    <t>Ass. Folding</t>
  </si>
  <si>
    <t>Sliding rivet bising, tindakan mesin di service dan setting ulang</t>
  </si>
  <si>
    <t>K-34</t>
  </si>
  <si>
    <t>Radial saw (pneumatic)</t>
  </si>
  <si>
    <t>Speed control penumatik rusak, tindakan penggantian speed control dan setting ulang mesin</t>
  </si>
  <si>
    <t>Speed contol pneumatik</t>
  </si>
  <si>
    <t>Pcs</t>
  </si>
  <si>
    <t>M2</t>
  </si>
  <si>
    <t>M-19</t>
  </si>
  <si>
    <t>Bending Horinzontal Soco</t>
  </si>
  <si>
    <t>V Belt putus, tindakan penggantian V Belt mesin</t>
  </si>
  <si>
    <t>V Belt 220XL Mitsuboshi</t>
  </si>
  <si>
    <t>M-04</t>
  </si>
  <si>
    <t>Inclinable Press 25 Ton</t>
  </si>
  <si>
    <t>Break mesin putus, tindakan dilakukan penyambungan pada break dan pemasangan kembali serta setting</t>
  </si>
  <si>
    <t>Y-01</t>
  </si>
  <si>
    <t>Spot Welder (Daiden)</t>
  </si>
  <si>
    <t>Foot switch tertekan &amp; kabel terkelupas, tindakan perbikan foot switch dan ganti kabel control</t>
  </si>
  <si>
    <t>Kabel MYN 1.5 X 2</t>
  </si>
  <si>
    <t>Emisi tidak normal, tindakan ganti controller burner</t>
  </si>
  <si>
    <t>Controler</t>
  </si>
  <si>
    <t>Unit</t>
  </si>
  <si>
    <t>C-17</t>
  </si>
  <si>
    <t>Burner-3 (curing oven)</t>
  </si>
  <si>
    <t>Mati mendadak, Tindakan pengecekan dan setting ulang</t>
  </si>
  <si>
    <t>M-40</t>
  </si>
  <si>
    <t>CNC Right Hand Tube Bender Machine (1)</t>
  </si>
  <si>
    <t>T Slot Patah, tindakan Penggantian T Slot dengan yang baru</t>
  </si>
  <si>
    <t>T Slot</t>
  </si>
  <si>
    <t>TR-01
TR-02</t>
  </si>
  <si>
    <t>Robot-01   (Chrome I)
Robot-02   (Chrome I)</t>
  </si>
  <si>
    <t>Chrome I (Blk)</t>
  </si>
  <si>
    <t>Robot 1 &amp; Robot 2 sering tabrakan, Tindakan setting inverter dan posisi sensor</t>
  </si>
  <si>
    <t>C-07</t>
  </si>
  <si>
    <t>Powder Booth - 2 (Single)</t>
  </si>
  <si>
    <t>Spray Gun Rusak, Tindakan Pengecekan Tobol spray dan dilakukan pembersihan</t>
  </si>
  <si>
    <t>WRC-02</t>
  </si>
  <si>
    <t>Pana robo welder (CO2 welder)-2</t>
  </si>
  <si>
    <t>Kons. Multi Las</t>
  </si>
  <si>
    <t>Push button control robot macet, Perbaikan control robot las, penggantian PB</t>
  </si>
  <si>
    <t>Penggantian PB</t>
  </si>
  <si>
    <t>TR2-03</t>
  </si>
  <si>
    <t>Robot-03 (Chrome II)</t>
  </si>
  <si>
    <t>Robot Bablas indikasi karena sensor terkena air hujan, tindakan pemberishan dan setting sensor</t>
  </si>
  <si>
    <t>M3</t>
  </si>
  <si>
    <t>Air mesin las spot tidak keluar, Tindakan Pengecekan Colling tower dan penambahan air pada cooling tower</t>
  </si>
  <si>
    <t>M-43</t>
  </si>
  <si>
    <t>CNC Left Hand Tube Bender Machine (2)</t>
  </si>
  <si>
    <t>CNC error, Tindakan melakukan restart</t>
  </si>
  <si>
    <t>CH-08</t>
  </si>
  <si>
    <t>Air Blower (Fu Tsu)</t>
  </si>
  <si>
    <t>Motor Blower Rusak, tindakan ganti motor dengan stok motor yang ada</t>
  </si>
  <si>
    <t>Motor 5.5 KW</t>
  </si>
  <si>
    <t>TR2-02</t>
  </si>
  <si>
    <t>Robot-02 (Chrome II)</t>
  </si>
  <si>
    <t>Robot sering mati, tindakan pengecekan serta setting robot</t>
  </si>
  <si>
    <t>C-11</t>
  </si>
  <si>
    <t>Powder Booth - 6 (Single)</t>
  </si>
  <si>
    <t>Spray gun tidak bisa balik lagi ( phus button seret), tindakan phus buttom dibersihkan</t>
  </si>
  <si>
    <t>CNC error, Tindakan setting posisi staper sensor limit switch</t>
  </si>
  <si>
    <t>M4</t>
  </si>
  <si>
    <t>WL-17</t>
  </si>
  <si>
    <t>Auto Edge Bander</t>
  </si>
  <si>
    <t>Wood Line</t>
  </si>
  <si>
    <t>Axis Z errror, Tindakan Setting mesin</t>
  </si>
  <si>
    <t>CP-11</t>
  </si>
  <si>
    <t>Crusher</t>
  </si>
  <si>
    <t>C-PRO (Gdg. Finish Good)</t>
  </si>
  <si>
    <t xml:space="preserve">Mesin tidak bisa di oprasikan, tindakan cek mesin dan reset TOR mesin </t>
  </si>
  <si>
    <t>P-12</t>
  </si>
  <si>
    <t>Pressing</t>
  </si>
  <si>
    <t>B-04</t>
  </si>
  <si>
    <t>Auto CO2 Welder</t>
  </si>
  <si>
    <t>Pin coil solenoide macet, Tindakan coil solenoid di bersihkan dari kotoran</t>
  </si>
  <si>
    <t>Cnc abnormal, pengecekan psu dan coller</t>
  </si>
  <si>
    <t>K-04</t>
  </si>
  <si>
    <t>Radius press machine</t>
  </si>
  <si>
    <t>Hydrolik bocor, tindakan perbaikan cylinder hydroulik dan penggantian seal</t>
  </si>
  <si>
    <t>Seal DHS 28
Seal UHS 28</t>
  </si>
  <si>
    <t>2
2</t>
  </si>
  <si>
    <t>Pcs
Pcs</t>
  </si>
  <si>
    <t>BULAN</t>
  </si>
  <si>
    <t>KATEGORI</t>
  </si>
  <si>
    <t>DT</t>
  </si>
  <si>
    <t>TAHUN</t>
  </si>
  <si>
    <t>Total HK</t>
  </si>
  <si>
    <t>Total WK</t>
  </si>
  <si>
    <t>Dlm 1 tahun</t>
  </si>
  <si>
    <t>Informasi DT (Downtime) dan NDT (No Downtime)</t>
  </si>
  <si>
    <t>AVG % DT</t>
  </si>
  <si>
    <t>AVG % NDT</t>
  </si>
  <si>
    <t>NDT</t>
  </si>
  <si>
    <t>TT2-21</t>
  </si>
  <si>
    <t>T. Nickle-04 (Chrome II)</t>
  </si>
  <si>
    <t>TT2-23</t>
  </si>
  <si>
    <t>T. Soak Clean Circulation &amp; Pump  (Chrome II)</t>
  </si>
  <si>
    <t>C-16</t>
  </si>
  <si>
    <t>Conveyor Painting</t>
  </si>
  <si>
    <t>C-02c</t>
  </si>
  <si>
    <t>Tanki Degrease &amp; Pompa</t>
  </si>
  <si>
    <t>TC2-05</t>
  </si>
  <si>
    <t>Cooling Tower  (Chrome II)</t>
  </si>
  <si>
    <t>WT-02</t>
  </si>
  <si>
    <t>Doshing Pump-1 (Flocculant)</t>
  </si>
  <si>
    <t>WWTP</t>
  </si>
  <si>
    <t>WRC-05</t>
  </si>
  <si>
    <t>Pana robo welder (CO2 welder)-05</t>
  </si>
  <si>
    <t>Kons. NB</t>
  </si>
  <si>
    <t>TF-02</t>
  </si>
  <si>
    <t>Filter-02  (Chrome I)</t>
  </si>
  <si>
    <t>C-02d</t>
  </si>
  <si>
    <t>Tanki Rinse-1 &amp; Pompa</t>
  </si>
  <si>
    <t>TT-22</t>
  </si>
  <si>
    <t>T. Soak Clean Circulation &amp; Pump (Chrome I)</t>
  </si>
  <si>
    <t>E-03</t>
  </si>
  <si>
    <t>Power Stacker - 01</t>
  </si>
  <si>
    <t>Gdg. Langsir</t>
  </si>
  <si>
    <t>M-50</t>
  </si>
  <si>
    <t>CNC Right  Hand Tube Bender Machine (4)</t>
  </si>
  <si>
    <t>TC-03a</t>
  </si>
  <si>
    <t>Cooling Tower  (Chrome I)</t>
  </si>
  <si>
    <t>M-41</t>
  </si>
  <si>
    <t>Pompa Sirkulasi Cooler</t>
  </si>
  <si>
    <t>DC-03</t>
  </si>
  <si>
    <t>Liftruck - 04</t>
  </si>
  <si>
    <t>DC Baros
(Lt. 2)</t>
  </si>
  <si>
    <t>TT2-20</t>
  </si>
  <si>
    <t>T. Nickle-03 (Chrome II)</t>
  </si>
  <si>
    <t>K-33</t>
  </si>
  <si>
    <t>Pompa sirkulasi cooler-1</t>
  </si>
  <si>
    <t>TF2-01
TF2-04</t>
  </si>
  <si>
    <t>Filter-01  (Chrome II)
Filter-04  (Chrome II)</t>
  </si>
  <si>
    <t>TT2-08</t>
  </si>
  <si>
    <t>T. Electro Cleaner (double tank-b)  (Chrome II)</t>
  </si>
  <si>
    <t>TT-17</t>
  </si>
  <si>
    <t>T. Nickle-02 (double tank-b) (Chrome I)</t>
  </si>
  <si>
    <t>TT-17
TT-19</t>
  </si>
  <si>
    <t>T. Nickle-02
T. Nickle-04</t>
  </si>
  <si>
    <t>TC-03a
TT-21</t>
  </si>
  <si>
    <t>C-12</t>
  </si>
  <si>
    <t>Powder Booth - 7 (Single)</t>
  </si>
  <si>
    <t>CX-20</t>
  </si>
  <si>
    <t>Rectifier 2000A</t>
  </si>
  <si>
    <t>CP3-04</t>
  </si>
  <si>
    <t>Cutting</t>
  </si>
  <si>
    <t>C-PRO</t>
  </si>
  <si>
    <t>WRC-07</t>
  </si>
  <si>
    <t>Pana robo welder (CO2 welder)-7</t>
  </si>
  <si>
    <t>WL-33</t>
  </si>
  <si>
    <t>Edge Banding Flexible</t>
  </si>
  <si>
    <t>CX-25</t>
  </si>
  <si>
    <t>TT2-18
TT2-20</t>
  </si>
  <si>
    <t>T. Nickle-01 (Chrome II)
T. Nickle-03 (Chrome II)</t>
  </si>
  <si>
    <t>C-02a</t>
  </si>
  <si>
    <t>Pompa-01 (Circulating  Pump)</t>
  </si>
  <si>
    <t>WRC-04</t>
  </si>
  <si>
    <t xml:space="preserve">Pana robo welder (CO2 welder)-04 </t>
  </si>
  <si>
    <t>CX-22</t>
  </si>
  <si>
    <t>M-21</t>
  </si>
  <si>
    <t>Bending Horinzontal Taiyo</t>
  </si>
  <si>
    <t>Suhu tangki nikel tidak naik, tindakan pengecekan heater serta penggantian heater yang rusak dan monitoring</t>
  </si>
  <si>
    <t>Tubular Heater</t>
  </si>
  <si>
    <t>Motor sirkulasi mati, tindakan pengecekan motor dan penggantian motor</t>
  </si>
  <si>
    <t>Motor Showfow 1/2 HP</t>
  </si>
  <si>
    <t>Mesin conveyor error, Tindakan setting rantai &amp; rell</t>
  </si>
  <si>
    <t>Motor water rense 2 mati (Break Down), Tindakan Ganti motor (Spare Motor)</t>
  </si>
  <si>
    <t>Motor Showfow 12 KW</t>
  </si>
  <si>
    <t>Rangkaian kelistrikan up / down tidak terpasang, tidakan pasang rangkaian kabel</t>
  </si>
  <si>
    <t>Motor pompa berisik, tindakan pengecekan dan penggantian bearing motor pompa</t>
  </si>
  <si>
    <t>bearing 6305</t>
  </si>
  <si>
    <t>Doshing pump macet, tindakan dilakukan pemberihan pumpa</t>
  </si>
  <si>
    <t xml:space="preserve">Remot robot error kabel putus, tindakan tambah kabel </t>
  </si>
  <si>
    <t>Filter tidak bisa sirkulsai, tindakan pembersihan pada foot klep yang kotor</t>
  </si>
  <si>
    <t>Motor Berisik, Tindakan pengecekan dan penggantian karet coupling</t>
  </si>
  <si>
    <t>Karet Coupling</t>
  </si>
  <si>
    <t>Set</t>
  </si>
  <si>
    <t>fuse putus, karet mesin press sudah aus, tindakan penggantian fuse yang putus dan penggantian karet mesin press</t>
  </si>
  <si>
    <t>fuse bussman 16 a</t>
  </si>
  <si>
    <t>Burner mati (suhu turun), Restard Controll</t>
  </si>
  <si>
    <t xml:space="preserve">Seal Hydrolik bocor, Tindakan Penggantian seal hydrolik </t>
  </si>
  <si>
    <t>Seal hydrolik UHS &amp; DHS</t>
  </si>
  <si>
    <t>Valve rudak dan radar otomatis rusak, tindakan perbaikan radar dan valve diganti</t>
  </si>
  <si>
    <t>valve 2"</t>
  </si>
  <si>
    <t xml:space="preserve">Roda Drive wheel &amp; support wheel sudah tipis, tindakan penggantian roda </t>
  </si>
  <si>
    <t>Roda drive
Roda balancing</t>
  </si>
  <si>
    <t>1
2</t>
  </si>
  <si>
    <t>Coolerr tidak jalan, pengecekan instalasi cooler dan perbikan instalsi yang mampet</t>
  </si>
  <si>
    <t>Cooling tower tidak auto dan mengakibatkan suhun rendah, tindakan setting parameter temperatur control</t>
  </si>
  <si>
    <t>Motor pompa untuk sirkulasi harus dipancing, tindakan perbaikan foot valve</t>
  </si>
  <si>
    <t>Roda aus, Tindakan penggantian roda dan bearing</t>
  </si>
  <si>
    <t>Roda Balance
Bearing 6204</t>
  </si>
  <si>
    <t>1
1</t>
  </si>
  <si>
    <t>Suhu pada tangki berkurang, tindakan pengecekan heater dan penggantian heater silica</t>
  </si>
  <si>
    <t>Motor pompa air tidak keluar, Tindakan dipancing motor pompa</t>
  </si>
  <si>
    <t>Instalasi Pipa bocor, Tindakan perbaikan instalasi pipa</t>
  </si>
  <si>
    <t>Suhu tidak naik, Tindakan pengecekan heater dan penggantian heater stainless</t>
  </si>
  <si>
    <t>Heater stainless 5KW</t>
  </si>
  <si>
    <t>Suhu tidak naik, Tindakan pengecekan heater dan penggantian heater silica</t>
  </si>
  <si>
    <t>Heater silica 5KW</t>
  </si>
  <si>
    <t>- Nikel 2 Heater rudak, Tindakan ganti heater
- Nikel 4 MCB trip, Tindakan di on kan lagi</t>
  </si>
  <si>
    <t>- Pelampung cooling tower patah, Ganti pelampung
- Pompa basa tidak auto, perubahan instalasi pipa</t>
  </si>
  <si>
    <t>Pelampung 3/4</t>
  </si>
  <si>
    <t>Dudukan lampu TL longgar, Tindakan dudukan lampu dikencangkan</t>
  </si>
  <si>
    <t>Rectifier Ni 2 &amp; Ni 1 over heat kipas rusak, ganti kipas</t>
  </si>
  <si>
    <t>Kipas pendingin</t>
  </si>
  <si>
    <t>Cutting error, tindakan pengecekan sistem penumatik dan pembersihan penumatik</t>
  </si>
  <si>
    <t>remot robot error soket pecah, tindakan perbikan socket ke TP</t>
  </si>
  <si>
    <t>Motor tidak berputar, tindakan setting temp control triger ke motor dari temp control</t>
  </si>
  <si>
    <t>rectifier berisik, tindakan pengecekan rectifirer dan pembersihan</t>
  </si>
  <si>
    <t>Suhu tidak naik, pengecekan heater &amp; temperatur
Penggantian heater di nikel 3 ada yang rudak</t>
  </si>
  <si>
    <t>Unit power gun bermasalah, tindakan ganti power gun</t>
  </si>
  <si>
    <t>Motor pumpa bermasalah, tindakan ganti dengan spare motor yang asda</t>
  </si>
  <si>
    <t>Batrai robot habis, tindakan ganti batrai baru</t>
  </si>
  <si>
    <t>Batrau Toshiba ER6V</t>
  </si>
  <si>
    <t>Neple quick coupler patah, tindakan ganti quick coupler</t>
  </si>
  <si>
    <t>Quick coupler</t>
  </si>
  <si>
    <t>Display error, output tidak sesuai, tindakan cleaning dan reset control</t>
  </si>
  <si>
    <t>Handel derajat longgar, tindakan setting setelan derajat</t>
  </si>
  <si>
    <t>Troublesounting KKA bermasalah, tindakan setting ulang KKA</t>
  </si>
  <si>
    <t>M-22</t>
  </si>
  <si>
    <t>Double Side Bending Taiwan</t>
  </si>
  <si>
    <t>Bolt stopper aus, tindakan dilakukan tap ulang pada stopper</t>
  </si>
  <si>
    <t>K-56</t>
  </si>
  <si>
    <t>Flash Butt Welding Machine</t>
  </si>
  <si>
    <t>Hasil las jelek, tindakan dilakukan setting parametr control</t>
  </si>
  <si>
    <t>Pedal macet akibat ada kotoran, tindakan permbersihan pedal dan setting ulang</t>
  </si>
  <si>
    <t>motor mati / kebakar, tindakan penggantian motor dengan stok cadangan</t>
  </si>
  <si>
    <t>Motor pompa</t>
  </si>
  <si>
    <t>Robot 1 &amp; Robot 2 seing macet sensor tidak terbaca, tindakan geser stoper sensor</t>
  </si>
  <si>
    <t>K-26</t>
  </si>
  <si>
    <t>Mesin panas karena saluran air pendingin mampet, tindakan dilakukan pembersihan instalasi</t>
  </si>
  <si>
    <t>K-53</t>
  </si>
  <si>
    <t>Multy Spot Welder (Seat Plate)</t>
  </si>
  <si>
    <t>Mesin macet, tindakan dilakukan setting limit swicth</t>
  </si>
  <si>
    <t>Kabel pedal putus, tindakan pedal diperbaiki</t>
  </si>
  <si>
    <t>CNC erorr, tindakan pembersihan fuse actvator koneksi kurang di bersihkan</t>
  </si>
  <si>
    <t>M-48</t>
  </si>
  <si>
    <t>Bolt Clamping kiri patah, tindakan bolt clamping dan setting ulang clamping</t>
  </si>
  <si>
    <t>Bolt LM 8 X 40</t>
  </si>
  <si>
    <t>Pergerakan abnormal, tindakan pengecekan oli dan penambahan oli hydrolic</t>
  </si>
  <si>
    <t>Oli Super Hydrolic</t>
  </si>
  <si>
    <t>Liter</t>
  </si>
  <si>
    <t>Conveyor rusak, tindakan setting rantai conveyor dan reset inverter</t>
  </si>
  <si>
    <t>Motor blower berisik, tindakan gantian bearing</t>
  </si>
  <si>
    <t>K-59</t>
  </si>
  <si>
    <t>Double Bending Taiwan</t>
  </si>
  <si>
    <t>Hasil bending gepeng, Tindakan setting rell mesin bending</t>
  </si>
  <si>
    <t>C-15</t>
  </si>
  <si>
    <t>Powder Booth - 10 (Double)</t>
  </si>
  <si>
    <t>Cat powder tidak menempel, Tindakan reset controller dan perbaikan kabel ground</t>
  </si>
  <si>
    <t>K-61</t>
  </si>
  <si>
    <t>Mesin tidak stabil, Tindakan Setting Parameter dan reset controller</t>
  </si>
  <si>
    <t>Conveyor macet Ranatai conveyor kendor dan inverter error,Tindakan Setting Rantai &amp; Inverter</t>
  </si>
  <si>
    <t>Motor blower trip, Tindakan reset TOR</t>
  </si>
  <si>
    <t>Ranatai conveyor kendor dan inverter error, Tindakan ganti inverter</t>
  </si>
  <si>
    <t>Inverter 2.2KW</t>
  </si>
  <si>
    <t>Sensor proximity is up breakdown, tindakan ganti sensor baru</t>
  </si>
  <si>
    <t>Proximity sensor E2E</t>
  </si>
  <si>
    <t>Kalibrasi jig las ranka, dilakukan setting ulang</t>
  </si>
  <si>
    <t>Dies dengan conveyor tidak lurus, tindakan setting posisi dies</t>
  </si>
  <si>
    <t>Cooling tower bermasalah, tindalan ganti bearing</t>
  </si>
  <si>
    <t>Bearing</t>
  </si>
  <si>
    <t>Hydrolik bermasalah, tindakan ganti seal hydrolik</t>
  </si>
  <si>
    <t>seal dhs
seal uhs</t>
  </si>
  <si>
    <t>TT2-18</t>
  </si>
  <si>
    <t>T. Nickle-01 (Chrome II)</t>
  </si>
  <si>
    <t>Heater suhu rendah, tindakan cek dan perbikan mcb heater yang trip</t>
  </si>
  <si>
    <t>TT2-22</t>
  </si>
  <si>
    <t>T. El Clean Circulation &amp; Pump  (Chrome II)</t>
  </si>
  <si>
    <t>Motor pompa mati, tindakan ganti motor pompa dengan spare yang baru</t>
  </si>
  <si>
    <t>Motor Centrifugal CVQ0512 1/2 HP</t>
  </si>
  <si>
    <t>CX-04</t>
  </si>
  <si>
    <t xml:space="preserve">Rectifier 5000A </t>
  </si>
  <si>
    <t>Rectifier error, tindakan penggantian PCB 5000 A ambil dari chrome belakang</t>
  </si>
  <si>
    <t>Terjadi noise pada robot 3 (kabel terkelupas), tindakan perbaikan kabel yang terkelupas dan setting</t>
  </si>
  <si>
    <t>CNC error, tindakan service CPU dan setting sensor lifter up</t>
  </si>
  <si>
    <t>C-02f</t>
  </si>
  <si>
    <t>Tanki Rinse-3 &amp; Pompa</t>
  </si>
  <si>
    <t>Pompa berisik, Tindakan ganti bearing</t>
  </si>
  <si>
    <t>Bearing 6204 
Bearing 6206</t>
  </si>
  <si>
    <t>WRC-06</t>
  </si>
  <si>
    <t>Pana robo welder (CO2 welder)-06</t>
  </si>
  <si>
    <t>Robot berhenti mendadak, tindakan setting ulang</t>
  </si>
  <si>
    <t>Pergerkan kurang mulus atau abnormal, tindakan setting break mesin</t>
  </si>
  <si>
    <t>Rectifier error, Tindakan overhaul rectifier</t>
  </si>
  <si>
    <t>WRC-01</t>
  </si>
  <si>
    <t>Pana robo welder (CO2 welder)-1</t>
  </si>
  <si>
    <t>Baterai axis BW &amp; TW sudah low, Tindakan ganti baterai dan reset encoder</t>
  </si>
  <si>
    <t>Baterai Toshiba ER6V</t>
  </si>
  <si>
    <t>Heater electro suhu turun kabel heater putus, Tindakan perbaikan instalasi kabel dan ganti heater</t>
  </si>
  <si>
    <t xml:space="preserve">Heater setainliss 5KW </t>
  </si>
  <si>
    <t>WL-22</t>
  </si>
  <si>
    <t>Horizontal &amp; Vertical Boring-1</t>
  </si>
  <si>
    <t>Selang angin bocor, Tindakan perbaikan instalasi angin</t>
  </si>
  <si>
    <t>TC-01</t>
  </si>
  <si>
    <t>Mesin Chrome I (Control)</t>
  </si>
  <si>
    <t>Temperatur Contorl erorr, Tindakan ganti temperatur control</t>
  </si>
  <si>
    <t>Tempratur Control Omron</t>
  </si>
  <si>
    <t>DETAIL DOWNTIME &amp; NO DOWNTIME</t>
  </si>
  <si>
    <t>Kode SAP</t>
  </si>
  <si>
    <t>Nama</t>
  </si>
  <si>
    <t>Satuan</t>
  </si>
  <si>
    <t>Jumlah</t>
  </si>
  <si>
    <t>Harga Satuan</t>
  </si>
  <si>
    <t>Pesanan</t>
  </si>
  <si>
    <t>Total Harga</t>
  </si>
  <si>
    <t>SP-MTS-FAS-EG-0077</t>
  </si>
  <si>
    <t>SP-MTS-OTH-EG-0198</t>
  </si>
  <si>
    <t>SP-MTS-OTH-EG-……</t>
  </si>
  <si>
    <t>SP-MSN-SEA-EG-0379</t>
  </si>
  <si>
    <t>SP-MSN-OTH-EG-…..</t>
  </si>
  <si>
    <t>SM-OTH-000-EG-0003</t>
  </si>
  <si>
    <t>SP-LST-OTH-EG-0046</t>
  </si>
  <si>
    <t>SP-MSN-HYD-EG-0313</t>
  </si>
  <si>
    <t>SP-MSN-QUI-EG-0001</t>
  </si>
  <si>
    <t>SP-MSN-QUI-EG-0360</t>
  </si>
  <si>
    <t>SP-MSN-QUI-EG-0361</t>
  </si>
  <si>
    <t>PT-000-TEK-EG-0235</t>
  </si>
  <si>
    <t>PT-000-TEK-EG-……</t>
  </si>
  <si>
    <t>PT-000-TEK-EG-0240</t>
  </si>
  <si>
    <t>SM-ALL-OLI-EG-0010</t>
  </si>
  <si>
    <t>SM-ALL-OLI-EG-0024</t>
  </si>
  <si>
    <t>SM-MSN-OLI-EG-0002</t>
  </si>
  <si>
    <t>Biaya</t>
  </si>
  <si>
    <t>KEEP BOLT 5 X 10</t>
  </si>
  <si>
    <t>PCS</t>
  </si>
  <si>
    <t>HEXBOLT+ MUR M8 X 30 STAINLESS</t>
  </si>
  <si>
    <t>HEXBOLT+MUR+RING PLAT M10 X 60 STAINLESS</t>
  </si>
  <si>
    <t>HEXBOLT+MUR+RING PLAT M12 X 50 STAINLESS</t>
  </si>
  <si>
    <t>SEAL TAPE</t>
  </si>
  <si>
    <t>PLAT POLYPROPYLENE 5MM X 120CM X 300CM</t>
  </si>
  <si>
    <t>PLAT POLYPROPYLENE 10MM X 120CM X 300CM</t>
  </si>
  <si>
    <t>AUTO SEALER UKURAN BESAR</t>
  </si>
  <si>
    <t>FUSE BUSSMANN FWC-16A-10F-600V</t>
  </si>
  <si>
    <t>KLEM SLANG 3/4""</t>
  </si>
  <si>
    <t>QUICK COUPLER SH 22</t>
  </si>
  <si>
    <t>QUICK COUPLER PH 22</t>
  </si>
  <si>
    <t>QUICK COUPLER PM 22</t>
  </si>
  <si>
    <t>COUNTER  TOGOSHI</t>
  </si>
  <si>
    <t>TAIREP CV 200</t>
  </si>
  <si>
    <t>PACK</t>
  </si>
  <si>
    <t>AIR GREASE GUN</t>
  </si>
  <si>
    <t>IMPACT BOR JLD JV88 48V</t>
  </si>
  <si>
    <t>UNIT</t>
  </si>
  <si>
    <t>OLI TELUS C 10/15</t>
  </si>
  <si>
    <t>LITER</t>
  </si>
  <si>
    <t>OLI DRATHON DR 806.02 (SUPER HYDRAULIC OIL)</t>
  </si>
  <si>
    <t>DR 697 - WHEEL BEARING GREASE</t>
  </si>
  <si>
    <t>KG</t>
  </si>
  <si>
    <t>Pipa PVC Rucika 2 Inchi</t>
  </si>
  <si>
    <t>Batang</t>
  </si>
  <si>
    <t>Plate PVC T.10mm x 122cm x 244cm</t>
  </si>
  <si>
    <t>Ball Valve Double Union 2 Inchi</t>
  </si>
  <si>
    <t>Lem Kaleng PVC Asahi</t>
  </si>
  <si>
    <t>Besi Siku 5 x 50/50 x 6000</t>
  </si>
  <si>
    <t>Lampu LED Philips 10 Watt 60cm</t>
  </si>
  <si>
    <t>Switch Monolever 4 arah 25mm</t>
  </si>
  <si>
    <t>Bearing 3305 ATN9 SKF</t>
  </si>
  <si>
    <t>Pembuatan Gearbox Spiral Radial Saw</t>
  </si>
  <si>
    <t>Selang Hydraulic 3/8" x 78cm</t>
  </si>
  <si>
    <t>Flat Belt 25 X 1440</t>
  </si>
  <si>
    <t>Timing Belt Unita 1120-8YU</t>
  </si>
  <si>
    <t>Cluster</t>
  </si>
  <si>
    <t>RKB</t>
  </si>
  <si>
    <t>Olie &amp; Grease</t>
  </si>
  <si>
    <t>Maintenance Mesin</t>
  </si>
  <si>
    <t>SPB</t>
  </si>
  <si>
    <t>Spare Part (Mechanic &amp; Electrik)</t>
  </si>
  <si>
    <t>PT-000-TEK-EG-0013</t>
  </si>
  <si>
    <t>KWAS 2.5"</t>
  </si>
  <si>
    <t>Facility (Hanger Chrome Dll)</t>
  </si>
  <si>
    <t>SM-ALL-000-EG-0003</t>
  </si>
  <si>
    <t>CAT AVIAN ABU 911</t>
  </si>
  <si>
    <t>SM-ALL-000-EG-0006</t>
  </si>
  <si>
    <t>CAT AVIAN BIRU</t>
  </si>
  <si>
    <t>SM-ALL-000-EG-0014</t>
  </si>
  <si>
    <t>CAT AVIAN HIJAU 652</t>
  </si>
  <si>
    <t>SM-ALL-000-EG-0010</t>
  </si>
  <si>
    <t>CAT AVIAN MERAH 192</t>
  </si>
  <si>
    <t>CM-000-000-NC-0073</t>
  </si>
  <si>
    <t>PLASTISOL GREEN</t>
  </si>
  <si>
    <t>PT-000-OTH-EG-0003</t>
  </si>
  <si>
    <t>CASTER DIA 4" RIGID</t>
  </si>
  <si>
    <t>PT-000-OTH-EG-0004</t>
  </si>
  <si>
    <t>CASTER DIA 4" SWIVEL</t>
  </si>
  <si>
    <t>SM-ALL-000-EG-…..</t>
  </si>
  <si>
    <t>REFILL GAS LPG 12 KG</t>
  </si>
  <si>
    <t>PT-000-TEK-EG-0158</t>
  </si>
  <si>
    <t>CUT OFF WHEEL 102 X 1.2 X 16 MM</t>
  </si>
  <si>
    <t>PT-000-TEK-EG-0179</t>
  </si>
  <si>
    <t>GERGAJI SANFLEX</t>
  </si>
  <si>
    <t>PT-000-TEK-EG-0227</t>
  </si>
  <si>
    <t>METABO 16 A 30 S</t>
  </si>
  <si>
    <t>PT-000-TEK-PR-0001</t>
  </si>
  <si>
    <t>KEDOK LAS</t>
  </si>
  <si>
    <t>SP-MTS-OTH-EG-0169</t>
  </si>
  <si>
    <t>SHOULDER PUNCH SPAS 10-60-P 3.7</t>
  </si>
  <si>
    <t>Workshop</t>
  </si>
  <si>
    <t>PT-ALL-OTH-EG-0010</t>
  </si>
  <si>
    <t>CUTTING TORCH BLANDER PANJANG 80</t>
  </si>
  <si>
    <t>SP-MSN-TAP-EG-0398</t>
  </si>
  <si>
    <t>TAP MACHINE M20 X 2.5</t>
  </si>
  <si>
    <t>SP-MSN-OTH-EG-……</t>
  </si>
  <si>
    <t>MILD STEEL 10 X 80 X 300</t>
  </si>
  <si>
    <t>Atap Transparan T. 0,7mm x L. 1m x P. 6m</t>
  </si>
  <si>
    <t>Bulding Maintenance</t>
  </si>
  <si>
    <t>Save Cost (+/-)</t>
  </si>
  <si>
    <t>Hasil Akhir dalam 1 tahun</t>
  </si>
  <si>
    <t>PT-ALL-TEK-EG-0004</t>
  </si>
  <si>
    <t>MULTITESTER ANALOG SANWA YX360TRF</t>
  </si>
  <si>
    <t>SP-LST-CNT-EG-521</t>
  </si>
  <si>
    <t>CONTACTOR SN - 10. 220 V</t>
  </si>
  <si>
    <t>PSC</t>
  </si>
  <si>
    <t>SP-LST-INS-EG-0118</t>
  </si>
  <si>
    <t>ISOLASI</t>
  </si>
  <si>
    <t>SP-LST-KBL-EG-0122</t>
  </si>
  <si>
    <t>KLEM KABEL 8 MM</t>
  </si>
  <si>
    <t>SP-MSN-BEA-EG-0218</t>
  </si>
  <si>
    <t>BEARING 6203</t>
  </si>
  <si>
    <t>SP-MSN-BEA-EG-0223</t>
  </si>
  <si>
    <t>BEARING 6208 SKF</t>
  </si>
  <si>
    <t>SP-MSN-BEA-EG-0239</t>
  </si>
  <si>
    <t>BEARING 6309 SKF</t>
  </si>
  <si>
    <t>SP-MSN-BEA-EG-0240</t>
  </si>
  <si>
    <t>BEARING 6310</t>
  </si>
  <si>
    <t>KLEM SLANG 3/4"</t>
  </si>
  <si>
    <t>SP-MSN-OTH-EG-0334</t>
  </si>
  <si>
    <t>ELECTRODA WELDER TP 65-16-3-3-1</t>
  </si>
  <si>
    <t>SP-MSN-OTH-EG-0349</t>
  </si>
  <si>
    <t>REGULATOR CO 2 + HEATER 220 VOLT</t>
  </si>
  <si>
    <t>SP-MSN-OTH-EG-0421</t>
  </si>
  <si>
    <t>INSERT SLEEVE PTFE COMPLETE</t>
  </si>
  <si>
    <t>SP-MSN-OTH-EG-0489</t>
  </si>
  <si>
    <t>RANTAI RS 80</t>
  </si>
  <si>
    <t>DUS</t>
  </si>
  <si>
    <t>SP-MSN-SEA-EG-0390</t>
  </si>
  <si>
    <t>SEAL DHS 45</t>
  </si>
  <si>
    <t>SP-MSN-SEA-EG-0403</t>
  </si>
  <si>
    <t>SEAL UHS 40</t>
  </si>
  <si>
    <t>SP-MSN-SEA-EG-0408</t>
  </si>
  <si>
    <t>SEAL UHS 25</t>
  </si>
  <si>
    <t>SP-MSN-SWC-EG-0394</t>
  </si>
  <si>
    <t>PROXIMITY SWITCH OMRON E2E-X14 MDI 24V</t>
  </si>
  <si>
    <t>SP-MSN-TMP-EG-0408</t>
  </si>
  <si>
    <t>TEMPERATUR CONTROL DIGITAL TIPE COMPRON</t>
  </si>
  <si>
    <t>PT-000-TEK-EG-0282</t>
  </si>
  <si>
    <t>RADAR TOREN OTOMATIS ONDA</t>
  </si>
  <si>
    <t>SP-MSN-OTH-EG-0515</t>
  </si>
  <si>
    <t>FAN SPRAY NOZZLE SAMES</t>
  </si>
  <si>
    <t>SET</t>
  </si>
  <si>
    <t>Motor Pompa Centrifugal Type CVQ-0512 1/2HP-220V-4A-50HZ</t>
  </si>
  <si>
    <t>Lem Silicon Bening 300 ML</t>
  </si>
  <si>
    <t>APC Surge Protector PM5UGR</t>
  </si>
  <si>
    <t xml:space="preserve">Coil Solenoid AC 220 V </t>
  </si>
  <si>
    <t>Inverter 2.2 KW 3 Phase 380V Toshiba</t>
  </si>
  <si>
    <t>Coil Weishaupt W-ZG01 50/60 Hz 100VA</t>
  </si>
  <si>
    <t>Coil Solenoid Valve 1 Inchi AC220V</t>
  </si>
  <si>
    <t>Ball Retainers MBS 50-90</t>
  </si>
  <si>
    <t>Spring For Ball Guide Post Set SWMY 50-280</t>
  </si>
  <si>
    <t>Hexbolt M6 X 15 Stainless</t>
  </si>
  <si>
    <t>Ring Plate For M6 Stainless</t>
  </si>
  <si>
    <t>Ring Per For M6 Stainless</t>
  </si>
  <si>
    <t>Tubular Heater Silica 5 KW - 220V</t>
  </si>
  <si>
    <t>Power Steker Dia 230MM X 70MM</t>
  </si>
  <si>
    <t>Power Steker Dia 145MM X 54MM</t>
  </si>
  <si>
    <t>LIFT TRUCK DIA 230MM X 75</t>
  </si>
  <si>
    <t>LIFT TRUCK DIA145MM X 54MM</t>
  </si>
  <si>
    <t>LIFT TRUCK DIA160MM X 76MM</t>
  </si>
  <si>
    <t>RODA ROBOT 170MM X 80MM</t>
  </si>
  <si>
    <t>RODA HAND LIFT DIA 85MM X 93MM</t>
  </si>
  <si>
    <t>RODA HAND LIFT DIA 85MM X 80MM</t>
  </si>
  <si>
    <t>RODA HAND LIFT DIA 85MM X 75MM</t>
  </si>
  <si>
    <t>POWER SUPPLY 550WATT 20 PIN</t>
  </si>
  <si>
    <t>FUSE BUSSMAN 6A - 380V</t>
  </si>
  <si>
    <t>SM-ALL-OLI-EG-0023</t>
  </si>
  <si>
    <t>OLI DRATHON DR150 (ELECTRIC CLEANER)</t>
  </si>
  <si>
    <t>Wekel Motor 3.7 KW</t>
  </si>
  <si>
    <t>Motor Listrik Showfoau 1/2 HP 4A - 220V</t>
  </si>
  <si>
    <t>Motor Listrik Mez 2.2 KW - 380 / 220V</t>
  </si>
  <si>
    <t>Wekel Motor 7.5 KW - HP 10</t>
  </si>
  <si>
    <t>Isi Cutter L-150 Kenko (Besar)</t>
  </si>
  <si>
    <t>General Supplies</t>
  </si>
  <si>
    <t>Cutter Kenko L500</t>
  </si>
  <si>
    <t>Spidol White Snowman Paint Maker</t>
  </si>
  <si>
    <t>TAG AUTONOMOUS MAINTENANCE MERAH</t>
  </si>
  <si>
    <t>TAG AUTONOMOUS MAINTENANCE PUTIH</t>
  </si>
  <si>
    <t>PT-000-TEK-EG-0105</t>
  </si>
  <si>
    <t>SLEPAN BOSCH TIPE GWS 900 - 100</t>
  </si>
  <si>
    <t>PT-000-TEK-EG-0275</t>
  </si>
  <si>
    <t>SKRUP ROOFING M5 X 30 MM</t>
  </si>
  <si>
    <t>SP-000-OTH-EG-0010</t>
  </si>
  <si>
    <t>ASTAL STAINLESS DIA 10 X 6000</t>
  </si>
  <si>
    <t>SP-TEK-OTH-EG-0005</t>
  </si>
  <si>
    <t>REGULATOR LPG QUANTUM QRH O9 GB</t>
  </si>
  <si>
    <t>SP-MTS-TGC-EG-0160</t>
  </si>
  <si>
    <t>TOGGLE CLAMP MISUMI MC 07-3</t>
  </si>
  <si>
    <t>SP-TEK-FAS-EG-0163</t>
  </si>
  <si>
    <t>BOLT LM 8 X 1.25 X 15</t>
  </si>
  <si>
    <t>PT-000-TEK-EG-…….</t>
  </si>
  <si>
    <t>MOUNTED STONE DIA 20 X SHAFT 3MM</t>
  </si>
  <si>
    <t>MOUNTED STONE DIA 10 X SHAFT 3MM</t>
  </si>
  <si>
    <t>SP-MTS-TGC-EG-……</t>
  </si>
  <si>
    <t>MAGNET MG D.13 - L.15 MISUMI</t>
  </si>
  <si>
    <t>MAGNET MG D.16 - L.20 MISUMI</t>
  </si>
  <si>
    <t>MAGNET MG D.20 - L.25 MISUMI</t>
  </si>
  <si>
    <t>Sabun Colek</t>
  </si>
  <si>
    <t>ATK</t>
  </si>
  <si>
    <t xml:space="preserve">Tape X Kertas </t>
  </si>
  <si>
    <t>Pulpen</t>
  </si>
  <si>
    <t>Spidol White Board</t>
  </si>
  <si>
    <t>Spidol Premanent</t>
  </si>
  <si>
    <t>Map Plastik</t>
  </si>
  <si>
    <t>Penghapus White Board</t>
  </si>
  <si>
    <t>Lakban Bening 1"</t>
  </si>
  <si>
    <t>Lakban Bening 2"</t>
  </si>
  <si>
    <t>Laminating Film A4</t>
  </si>
  <si>
    <t>Gunting Besar</t>
  </si>
  <si>
    <t>Gunting Kecil</t>
  </si>
  <si>
    <t>Biaya ATK</t>
  </si>
  <si>
    <t>Relokasi Ruang Kantor Produksi ke ruang bekas Nailing (Lt. 2)</t>
  </si>
  <si>
    <t>Relokasi Nailing ke Lt.1</t>
  </si>
  <si>
    <t>KODE ASSET</t>
  </si>
  <si>
    <t>KPI Kehadiran karyawan 98% (Briefing Pagi)</t>
  </si>
  <si>
    <t>KPI Akses KMS 75%</t>
  </si>
  <si>
    <t>Tatacara penggunaan aplikasi pembuatan A3 report di portal Chitose</t>
  </si>
  <si>
    <t>Ketentuan Kaizen dan pelaporan A3 report (tematic Briefing - AOC)</t>
  </si>
  <si>
    <t>Ketentuan pelaporan SPT (tematic Briefing - AOC)</t>
  </si>
  <si>
    <t>Penyampaian keharusan berkaizen dan melakukan 5S di Engineering, khususnya MSD (tanggapan untuk tematic Briefing)</t>
  </si>
  <si>
    <t>Regulasi SMK3 Part-1  (tematic Briefing - AOC)</t>
  </si>
  <si>
    <t>Regulasi SMK3 Part-2 (tematic Briefing - AOC)</t>
  </si>
  <si>
    <t>Disampaikan oleh Bpk. Gatria di tematic briefing</t>
  </si>
  <si>
    <t>Disampaikan oleh Bpk. Gunawan di tematic briefing</t>
  </si>
  <si>
    <t>Disampaikan oleh Bpk. Ramadan di tematic briefing</t>
  </si>
  <si>
    <t>Disampaikan oleh Bpk. Ruby di tematic briefing</t>
  </si>
  <si>
    <t>Disampaikan oleh Bpk. Gatria di Kantor Engineering untuk staff MSD</t>
  </si>
  <si>
    <t>Reschedule (menyesuaikan dengan target pekerjaan yang lain)</t>
  </si>
  <si>
    <t xml:space="preserve">Menyesuaikan dengan target pekerjaan yang lainnya. Lanjutan dari bulan Januari, dan Februari masih proses. </t>
  </si>
  <si>
    <t xml:space="preserve"> Pembuatan Jig Las Tentative u/ MKS-6050 (Leg chair L &amp; Leg Desk U)</t>
  </si>
  <si>
    <t>27 Februari 2024</t>
  </si>
  <si>
    <t>Relayout R&amp;D ke lantai-2 Ruang bekas Kantor SAP</t>
  </si>
  <si>
    <t>Relayout pengadaan Area hijau di area Kantor bekas R&amp;D</t>
  </si>
  <si>
    <t>Relayout pembongkaran mesin Zinc</t>
  </si>
  <si>
    <t>Target End Mont</t>
  </si>
  <si>
    <t>Target Start Mont</t>
  </si>
  <si>
    <t>Nailing pindah ke lantai 1</t>
  </si>
  <si>
    <t>Kantor PRD pindah ke lt. 2 (eks Ruang Nailing)</t>
  </si>
  <si>
    <t xml:space="preserve">Mesin Workshop  pindah ke Ruangan konst SO </t>
  </si>
  <si>
    <t>Facility dan Maintenance Pindah ke Eks SO</t>
  </si>
  <si>
    <t>Gudang wood pindah ke eks Konst NB</t>
  </si>
  <si>
    <t>Warehouse plate pindah ke area dalam gudang pusat (sebelah gudang komponen NB)</t>
  </si>
  <si>
    <t>Epoxy Area lantai FG Langsir</t>
  </si>
  <si>
    <t>Epoxy Area lantai Konst Multi Bending &amp; Las</t>
  </si>
  <si>
    <t>Epoxy Area lantai Konst Yamato, Cosmo, NB</t>
  </si>
  <si>
    <t xml:space="preserve">Renovasi ruang Eks Nailing untuk dijadikan Kantor Produksi </t>
  </si>
  <si>
    <t>Kantor ENG pindah ke eks Ruangan PRD Atas lama</t>
  </si>
  <si>
    <t xml:space="preserve">Konst NB pindah ke sebelah Konstruksi Cosmo </t>
  </si>
  <si>
    <t>Pembongkaran Lift Eks Nailing</t>
  </si>
  <si>
    <t>Dies/Jig house pindah ke area bekas gudang plate</t>
  </si>
  <si>
    <t>Selesai</t>
  </si>
  <si>
    <t>Total Realisasi</t>
  </si>
  <si>
    <t>Progress</t>
  </si>
  <si>
    <t>Tidak Selesai</t>
  </si>
  <si>
    <t>-Mesin Las robot sebanyak 1 unit (WRC-08) pindah ke Area KM Las</t>
  </si>
  <si>
    <t>Pembuatan Lantai-2 untuk penyimpanan material Engineering di Ruang ENG Utility baru</t>
  </si>
  <si>
    <t>Pembuatan dan pemindahan Gudang R&amp;D ke Area ENG Ultility baru</t>
  </si>
  <si>
    <t>Pemindahan mesin testing QC ke area ENG Utility baru</t>
  </si>
  <si>
    <t>Masih dipelajari oleh Tim IT</t>
  </si>
  <si>
    <t>Ajukan pembuatan aplikasi ke IT (pengiriman prototye ke bagian IT)</t>
  </si>
  <si>
    <t>Tidak ada sanksi di bulan Maret</t>
  </si>
  <si>
    <t>Digitalisasi Form A3 Report Pada Portal Chitose</t>
  </si>
  <si>
    <t>Program Penggantian Atap Ruangan Menggunakan Atap Trimdek Polycarbonate Transparant Untuk Mendukung Penghematan Energi Listrik</t>
  </si>
  <si>
    <t>Penurunan Kadar Pencemaran Udara dan Cost Reduction dengan Peralihan Penggunaan Bahan Bakar Solar ke CNG pada mesin oven burner di area powder coating</t>
  </si>
  <si>
    <t>10 orang</t>
  </si>
  <si>
    <t>8 orang</t>
  </si>
  <si>
    <t>4 orang</t>
  </si>
  <si>
    <t>Penyerahan semua formulir AM untuk Total 15 area, by Email ke pihak produksi</t>
  </si>
  <si>
    <t>Berlanjut ke penggungaan Formulir di lapangan oleh pihak produksi</t>
  </si>
  <si>
    <t>Formulir sebelum dipergunakan akan di evaluasi terlebih dahulu oleh Manager Produksi (belum dapat informasi mengenai keputusan formulir apakah sudah bisa dipergunakan atau tidaknya, dari pihak produksi ke MSD)</t>
  </si>
  <si>
    <t>Support R&amp;D, Pembuatan Prototype Kursi Outdoor (Mainframe Cozy atau Lotus)</t>
  </si>
  <si>
    <t>Support R&amp;D, Pembuatan Prototype Nitori Chair (4 pcs)</t>
  </si>
  <si>
    <t>SP-MSN-SEA-EG-0383</t>
  </si>
  <si>
    <t>MEKANIK SEAL SHOWPOU PL-532</t>
  </si>
  <si>
    <t>SP-MSN-OTH-EG-0526</t>
  </si>
  <si>
    <t>TIMING BELT 320XL</t>
  </si>
  <si>
    <t>SP-MSN-OTH-EG-0488</t>
  </si>
  <si>
    <t>BATTERY LITHIUM ER-6V/3.6AA+SOCKET</t>
  </si>
  <si>
    <t>SP-MSN-OTH-EG-0528</t>
  </si>
  <si>
    <t>ROUND BELT PU DIA 8</t>
  </si>
  <si>
    <t>SP-MSN-OTH-EG-0525</t>
  </si>
  <si>
    <t>PRESSURE GUIDE EN837-1 BAR 6 - PSI 85</t>
  </si>
  <si>
    <t>SP-MSN-OTH-EG-0335</t>
  </si>
  <si>
    <t>ELECTRODA WELDER TP 65-16-7-3-1</t>
  </si>
  <si>
    <t>SP-LST-KBL-EG-0128</t>
  </si>
  <si>
    <t>STEKER</t>
  </si>
  <si>
    <t>SP-LST-SWC-EG-0175</t>
  </si>
  <si>
    <t>SAKLAR OB TUNGGAL</t>
  </si>
  <si>
    <t>Inverter VF-S11 3PH-380 / 500V - 1.5KW/ 2HP Toshiba</t>
  </si>
  <si>
    <t>O - Ring Dia 3 x 100</t>
  </si>
  <si>
    <t>Stop Kontak Lantai Tanam</t>
  </si>
  <si>
    <t>Wekel Motor 11KW-15HP</t>
  </si>
  <si>
    <t>Wekel Motor 1/2HP-220V</t>
  </si>
  <si>
    <t>Master Rem Bawah RH/LH 47410-23420-71</t>
  </si>
  <si>
    <t>Kampas Rem RH/LH 47401-33240-71</t>
  </si>
  <si>
    <t>Plat Kopling 31250-26660-71</t>
  </si>
  <si>
    <t>Seal Kit Tilt Cylinder RH / LH 04655-20111-71</t>
  </si>
  <si>
    <t>Filter Oli 15601-76009-71</t>
  </si>
  <si>
    <t>Filter Udara 17741-23600-71</t>
  </si>
  <si>
    <t>Filter Solar 23390-76002-71</t>
  </si>
  <si>
    <t>Filter Hydraulic 67502-26600-71</t>
  </si>
  <si>
    <t>Oli Gardan &amp; Transmisi SAE 90</t>
  </si>
  <si>
    <t xml:space="preserve">Jasa Service </t>
  </si>
  <si>
    <t>Rerubber Rol C-Pro 75mm x 100mm x 2240mm</t>
  </si>
  <si>
    <t>Jasa Inspect Battery Lift Truck</t>
  </si>
  <si>
    <t>Kobelco Screw Oil 0103091B2</t>
  </si>
  <si>
    <t>PAIL</t>
  </si>
  <si>
    <t>O-Ring BGRN-0G-0100</t>
  </si>
  <si>
    <t>Seal Washer P-AA13-522#04</t>
  </si>
  <si>
    <t>Elemen Separator P-CE03-577</t>
  </si>
  <si>
    <t>O-Ring P-GA02-570</t>
  </si>
  <si>
    <t>Suction Filter PS-CE03-511</t>
  </si>
  <si>
    <t>Oli Filter PS-CE11-520</t>
  </si>
  <si>
    <t xml:space="preserve">Service 3000H </t>
  </si>
  <si>
    <t>Lakban Aluminium foil 5cm x 3m</t>
  </si>
  <si>
    <t>Roll</t>
  </si>
  <si>
    <t>Kipas Cooling Tower Model LBC 30</t>
  </si>
  <si>
    <t>Sparepart dan engineering fee pcb rectifier sanrex mk-2228</t>
  </si>
  <si>
    <t>Gas O2</t>
  </si>
  <si>
    <t>TUB</t>
  </si>
  <si>
    <t>PT-000-TEK-EG-0288</t>
  </si>
  <si>
    <t>PENGGARIS 100CM STAINLESS SHINWA</t>
  </si>
  <si>
    <t>PT-000-TEK-EG-0102</t>
  </si>
  <si>
    <t>RESIBON AC - 60</t>
  </si>
  <si>
    <t>PT-ALL-OTH-EG-0002</t>
  </si>
  <si>
    <t>METERAN 5 M</t>
  </si>
  <si>
    <t>SP-000-OTH-EG-0007</t>
  </si>
  <si>
    <t>PLATE STRIP 5 X 25 X 6000</t>
  </si>
  <si>
    <t>SP-000-OTH-EG-0013</t>
  </si>
  <si>
    <t>PLATE TEMBAGA 8 X 40 X 4000</t>
  </si>
  <si>
    <t>PT-000-OTH-EG-0001</t>
  </si>
  <si>
    <t>CASTER DIA 6" RIGID</t>
  </si>
  <si>
    <t>PT-000-OTH-EG-0002</t>
  </si>
  <si>
    <t>CASTER DIA 6" SWIVEL</t>
  </si>
  <si>
    <t>PT-000-TEK-EG-0289</t>
  </si>
  <si>
    <t>RYU SPRAY GUN ELEKTRICK RSE 800</t>
  </si>
  <si>
    <t>PT-000-TEK-EG-0001</t>
  </si>
  <si>
    <t>BANDSAWBLADE 1/4 MM - 18 TPI</t>
  </si>
  <si>
    <t>PT-000-TEK-EG-0002</t>
  </si>
  <si>
    <t>BANDSAWBLADE 3/8 MM - 18 TPI</t>
  </si>
  <si>
    <t>PT-000-TEK-EG-0050</t>
  </si>
  <si>
    <t>MATA BOR 4.0 MM (TEK)</t>
  </si>
  <si>
    <t>PT-000-TEK-EG-0057</t>
  </si>
  <si>
    <t>MATA BOR 5.0 MM (TEK)</t>
  </si>
  <si>
    <t>SP-MSN-OTH-EG-0527</t>
  </si>
  <si>
    <t>MC BLACK DIA 60 X 1000</t>
  </si>
  <si>
    <t>SP-MTS-OTH-EG-0205</t>
  </si>
  <si>
    <t>BESI SLD 22 X 40 X 550</t>
  </si>
  <si>
    <t>SP-MTS-OTH-EG-0151</t>
  </si>
  <si>
    <t>BESI SLD DIA 16 X 1000</t>
  </si>
  <si>
    <t>RM-ALL-000-00-0020</t>
  </si>
  <si>
    <t>GAS O2</t>
  </si>
  <si>
    <t>Y-02</t>
  </si>
  <si>
    <t>B-08</t>
  </si>
  <si>
    <t>Rotary Welder-1</t>
  </si>
  <si>
    <t xml:space="preserve">Robot-01   (Chrome I)
Robot-02   (Chrome I)
</t>
  </si>
  <si>
    <t>P-12
P-10</t>
  </si>
  <si>
    <t>Inclinable Press 25 Ton
Inclinable Press 40 Ton</t>
  </si>
  <si>
    <t>TR-02</t>
  </si>
  <si>
    <t>Robot-02   (Chrome I)</t>
  </si>
  <si>
    <t>M-16</t>
  </si>
  <si>
    <t>Press Vertical-Japan</t>
  </si>
  <si>
    <t>B-05</t>
  </si>
  <si>
    <t>WL-01</t>
  </si>
  <si>
    <t>Running Saw ( NC Panel Saw)</t>
  </si>
  <si>
    <t>C-14</t>
  </si>
  <si>
    <t>Powder Booth - 9 (Single)</t>
  </si>
  <si>
    <t>C-09</t>
  </si>
  <si>
    <t>Powder Booth - 4 (Single)</t>
  </si>
  <si>
    <t>WL-03</t>
  </si>
  <si>
    <t>NC Router</t>
  </si>
  <si>
    <t>WL-12</t>
  </si>
  <si>
    <t>Table saw</t>
  </si>
  <si>
    <t>T-04</t>
  </si>
  <si>
    <t>Strapping Machine-2</t>
  </si>
  <si>
    <t>TC2-01</t>
  </si>
  <si>
    <t>Mesin Chrome II (Control)</t>
  </si>
  <si>
    <t>K-06</t>
  </si>
  <si>
    <t>Butseem Welder-1</t>
  </si>
  <si>
    <t>Nailling</t>
  </si>
  <si>
    <t>Sliding rivet setter boldnya patah, Tindakan penggantian bold sliding</t>
  </si>
  <si>
    <t>Mesin tidak berputar inverter trip, Tindakan reset inverter</t>
  </si>
  <si>
    <t>Kawat emergency control putus, Tinadkan perbaikan kawat control emergency</t>
  </si>
  <si>
    <t>Robot sering berhenti mendadak, Tindakan pengecekan sesnor + adress</t>
  </si>
  <si>
    <t>Brake mesin patah, Tindakan perbaikan brake dengan proses pengelasan penyambungan part
Push botton longgar, Tindakan penggantian push botton hijau</t>
  </si>
  <si>
    <t>Robot transporter 2 beroprasi lambat, Tindakan Setting Inverter transporter 2 FWD / REV</t>
  </si>
  <si>
    <t>Pisau cutting tumpul, Tindakan Penggantian pisau press cutting vertical</t>
  </si>
  <si>
    <t>Powder spray gun tidak menempel pada komponen, Tindakan perbaikan konekso grounding</t>
  </si>
  <si>
    <t>Kelistrikan pedal mesin spot welder konsleting, Tindakan perbaikan kabel foot switch</t>
  </si>
  <si>
    <t>Wire feeder rusak, Tindakan ganti PCB controller</t>
  </si>
  <si>
    <t>Pedal foot switch rusak, Tindakan perbaikan foot switch dilakukan perakitan ulang</t>
  </si>
  <si>
    <t>Slang angin bocor, Tindakan perbaikan instalasi angin</t>
  </si>
  <si>
    <t>Mesin error, Tindakan memperbaikai error communication ke monitor blue sdreen berisisk memory ram</t>
  </si>
  <si>
    <t>Mesin mati, tindakan pengecekan dan penggantian MCB karena tidak kuat menahan beban</t>
  </si>
  <si>
    <t>Nozel cat rusak, Tindakan Penggantian sparepart nozel powder gun</t>
  </si>
  <si>
    <t>Error Z Axis, Tindakan Resset servo drive dan controller</t>
  </si>
  <si>
    <t>Lampu penerangan robot mati, tindakan perbaikan rangkaian listrik</t>
  </si>
  <si>
    <t>Hasil produksi kurang baik, Tindakan Pengecekan mesin dan penggantian V - belt</t>
  </si>
  <si>
    <t>Mesin lambat, Tindakan dilakukan setting pada mesin</t>
  </si>
  <si>
    <t>Chip sudah tumpul, Tindakan chip spot welder diganti dengan yang baru</t>
  </si>
  <si>
    <t>spray gun error, Tindakan pembersihan PCB gun dan pengecekan cascade</t>
  </si>
  <si>
    <t>PLC error barcode hilang, Tindakan pengcekan dan penggantian PSU dan restart</t>
  </si>
  <si>
    <t>CNC error no signal tidak bisa booting ram di cpu bermasalah, Tindakan penggantian ram 1 tb ddr 1</t>
  </si>
  <si>
    <t xml:space="preserve">Gas tidak keluar dari mesin, Tindakan permbersihan selenoid valve yang macet </t>
  </si>
  <si>
    <t>Saluran air cooler macet, Tindakan perbaikan dan pengecekan instalasi air cooler</t>
  </si>
  <si>
    <t>Bolt lm 8 x 40</t>
  </si>
  <si>
    <t>Push botton hijau</t>
  </si>
  <si>
    <t>Pisau Cutting Seat Caesar</t>
  </si>
  <si>
    <t>PCB controller</t>
  </si>
  <si>
    <t>MCB 10 A</t>
  </si>
  <si>
    <t>Nozel PTF</t>
  </si>
  <si>
    <t>V - Belt A 27</t>
  </si>
  <si>
    <t>Chip spot</t>
  </si>
  <si>
    <t>PSU</t>
  </si>
  <si>
    <t>Ram DDR 1 1TB</t>
  </si>
  <si>
    <t>TT-16
TT-17
TT-18</t>
  </si>
  <si>
    <t>T. Nickle-01 (double tank-a) (Chrome I)
T. Nickle-02 (double tank-a) (Chrome I)
T. Nickle-03 (double tank-a) (Chrome I)</t>
  </si>
  <si>
    <t>C-08
C-09</t>
  </si>
  <si>
    <t>Powder Booth - 3 (Single)
Powder Booth - 4 (Single)</t>
  </si>
  <si>
    <t>TF2-04</t>
  </si>
  <si>
    <t>Filter-04  (Chrome II)</t>
  </si>
  <si>
    <t>CP-02</t>
  </si>
  <si>
    <t>Panel Control Extruder</t>
  </si>
  <si>
    <t>Remot robot bermasalah kontruksi body remot rusak dan  kabel kontrol 3 unit putus, Tindakan Body remot di perbaiki dan kabel yang putus di solder</t>
  </si>
  <si>
    <t>Mesin Error tidak jalan, Tindakan setting parameter dan setting pneumatic</t>
  </si>
  <si>
    <t>Suhu rendah dan tidak ada kenaikan suhu, Tindakan pengecekan heater dan kalibrasi temperatur control</t>
  </si>
  <si>
    <t>Motor berisik, Tindakan Pengecekan motor dan penggantian karet coupling</t>
  </si>
  <si>
    <t>Suara booth berisisk, Tindakan pengecekan impeller dan ganti bearing</t>
  </si>
  <si>
    <t>Robot error, Tindakan Restart sistem PLC</t>
  </si>
  <si>
    <t>Roll lem tidak berputar (bearing rusak), Tindakan ganti bearing dan ganti spring</t>
  </si>
  <si>
    <t>Axis Z error, Tindakan reset sistem prosesor</t>
  </si>
  <si>
    <t>Hidrolik bocor, Tindakan ganti sael hidrolik (mesin keadaan tidak produksi)</t>
  </si>
  <si>
    <t>Mesin tidak keluar powdernya, Tindakan overhaul mesin powdder coating (mesin langsung ganti dengan spare)</t>
  </si>
  <si>
    <t>Selector dan monolever patah, Tindakan penggantian monolever dan selector (sedang tdk produksi)</t>
  </si>
  <si>
    <t>Oli hydrolik di bawah level dan guide rudak, Tindakan penggantian guide post dan penambhan oli (mesin sedang tidak produksi)</t>
  </si>
  <si>
    <t>Dudukan motor patah bolt nya, Tindakan penggantian bolt baru</t>
  </si>
  <si>
    <t>As klamping patah, Tindakan pembutan baru as klamping (produksi di alihkan)</t>
  </si>
  <si>
    <t>Bracket motor fan patah, Tindakan buat baru bracket motor fan</t>
  </si>
  <si>
    <t>Karet filter rusak, Tindakan penggantian karet filter (karet filter chrome belakang dipakai dulu)</t>
  </si>
  <si>
    <t>Spray gun tidak menembak, Tindakan pengecekan input angain yang terbalik posisi di normalkan</t>
  </si>
  <si>
    <t>Timer error, Tindakan setting parameter timer auto run</t>
  </si>
  <si>
    <t>Bolt dies patah, Tindakan pembongkaran bolt patah dan pembutan drat ulang</t>
  </si>
  <si>
    <t>Plastik steel</t>
  </si>
  <si>
    <t>Bearing 6005
Bearing 6008
Spring</t>
  </si>
  <si>
    <t>2
1
1</t>
  </si>
  <si>
    <t>Pcs
Pcs
Pcs</t>
  </si>
  <si>
    <t>Seal Hidrolik</t>
  </si>
  <si>
    <t>Oli super hidrolik
Guide post</t>
  </si>
  <si>
    <t>Pail
Pcs</t>
  </si>
  <si>
    <t>As klamping</t>
  </si>
  <si>
    <t>Bracket motor fan</t>
  </si>
  <si>
    <t>Pembelian Torent</t>
  </si>
  <si>
    <t>Tidak ada program</t>
  </si>
  <si>
    <t>Mengganti atap di area pabrik terpilih dengan atap transparan guna mengurangi frekuensi penyalaan lampu, agar lebih hemat energi, area terpilih:
- Konst. Folding sudah 3 titik
- Chrome depan sudah 3 titik
- Gudang pusat sudah
- Konst. SO sudah
- Powder coating sudah
- WIP sudah
- Woodline sudah
- Lansir industri sudah
- Konst. Las masih proses
- Konst. bending masih proses</t>
  </si>
  <si>
    <t>Mengikuti Program dari HCGA</t>
  </si>
  <si>
    <t>Support R&amp;D, Pembuatan Prototype Meja Outdoor (2 Pcs)</t>
  </si>
  <si>
    <t>Support R&amp;D, pembuatan rangka kursi Jasmine Kagukuro (4 Pcs)</t>
  </si>
  <si>
    <t>Modifikasi/ Pembuatan sarana &amp; trial komponen leg pipe produk Echool Art No.3</t>
  </si>
  <si>
    <t>Mulai pengerjaan di Tgl-3 April 2024, dan terpotong oleh libur lebaran (Hari raya), maka pengerjaan menjadi 10 hari</t>
  </si>
  <si>
    <t>Program rutinitas</t>
  </si>
  <si>
    <t>Mengganti atap di area pabrik terpilih dengan atap transparan guna mengurangi frekuensi penyalaan lampu, agar lebih hemat energi, area terpilih:
- Konst. Folding sudah 3 titik
- Chrome depan sudah 3 titik
- Gudang pusat sudah
- Konst. SO sudah
- Powder coating sudah
- WIP sudah
- Woodline sudah
- Lansir industri sudah
- Konst. Las masih proses (pemesanan bahan polykarbonat)
- Konst. bending masih proses (pemesanan bahan polykarbonat)</t>
  </si>
  <si>
    <t>Pembuatan SOP Untuk Aktivitas AM Dan 5S Serta Mempercantik SOP Tersebut Dengan Disisipi Gambar Agar Lebih Menarik Dan Mudah Diingat Bagi Orang Yang Membacanya</t>
  </si>
  <si>
    <t>Pembuatan Filter Untuk Proses Pretreatment</t>
  </si>
  <si>
    <t>1 orang</t>
  </si>
  <si>
    <t>H/L Rod Comple Rest</t>
  </si>
  <si>
    <t>Per tanggal 30 April ruangan sudah siap untuk dipindahi, hanya pelaksanaan pindah barang-barang dan perlengkapan dilakukan di Bulan Mei Tgl 2 s/d 3 (pengerjaan dibantu oleh tim out sourching untuk pengangkutan), Tinggal proses perapihan barang-barang, arsip, dan pemasangan aksesoris ruangan, seperti Fan plafon, instalasi kabel, sekat, dll</t>
  </si>
  <si>
    <t>Produk Yang Diproses Ketika Kejadian</t>
  </si>
  <si>
    <t>Mesin error, Tindakan Setting parameter welding, tekanan udara dan pembersihan cooler</t>
  </si>
  <si>
    <t>Inverter robot error, Tindakan pengecekan jalur instalasi dan ganti / pindah jalur kabel</t>
  </si>
  <si>
    <t xml:space="preserve">Mesin macet over struk klam, Tindakan setting ulang limit switch </t>
  </si>
  <si>
    <t>Robot-02  (Chrome I)</t>
  </si>
  <si>
    <t>Robot error mengakibatakan bar terangkat sebelah dan kabel emergency putus, Tindakan pemindahan posisi bar yang jatuh (di posisikan kembali) dan penyambungan ulang kawat emergency yang putus</t>
  </si>
  <si>
    <t>Mesin ada percikan bunga api di area glue pot, Tindakan pengecekan dan penggantian heater yang putus</t>
  </si>
  <si>
    <t>Burner mati, Tindakan pengecekan burner dan pembersihan bamper pembakaran yang kotor</t>
  </si>
  <si>
    <t>Brake patah, Tindakan penyambungan Brake dengan proses pengelsan</t>
  </si>
  <si>
    <t>Robot error suka mati mendadak, Tindakan Setting ulang speleng roda gear robot</t>
  </si>
  <si>
    <t>Mesin tidak keluar powder, Tindakan perbikan dan pembersihan slang powder yang mampet</t>
  </si>
  <si>
    <t>Motor tidak berfungsi rusak, Tindakan Penggantian motor, Penggantian bearing, setting impeller, ganti contaktor dan wiring ulang panel control</t>
  </si>
  <si>
    <t>WL-09</t>
  </si>
  <si>
    <t>Double End Boring 2</t>
  </si>
  <si>
    <t>Pedal otomatis tidak berfungsi karena putus, Tindakan pengecekan kabel dan penyambungan kabel pedal</t>
  </si>
  <si>
    <t>TR-01</t>
  </si>
  <si>
    <t>Robot-01   (Chrome I)</t>
  </si>
  <si>
    <t>Robot tidak bisa naik turun (Stopper sensor lepas), Tindakan pemasangan ulang stopper dan setting stopper sensor</t>
  </si>
  <si>
    <t>Extruder tidak bisa maju relay bermasalah, Tindakan pengecekan dan penggantian relay dan fuse</t>
  </si>
  <si>
    <t>Mesin error,Tindakan setting parameter dan setting derajat bending</t>
  </si>
  <si>
    <t>B-19</t>
  </si>
  <si>
    <t>Bor Machine</t>
  </si>
  <si>
    <t>Mesin tidak hidup ada kabel power yang putus, Tindakan pengecekan instalasi dan penyambungan kabel yang putus</t>
  </si>
  <si>
    <t>Hydraulic macet clamp tidak jalan, Tindakan pembersihan solenoid</t>
  </si>
  <si>
    <t>Pergerakan naik lambat, Tindakan pengecekan sensor naik turun dan penggantian sesnor naik turun yang rusak</t>
  </si>
  <si>
    <t>Catrige heater</t>
  </si>
  <si>
    <t>Relay MY4 - 24VDC
Fuse Ceramic Busman 16A
Fuse Ceramic Busman 25A</t>
  </si>
  <si>
    <t>1
2
2</t>
  </si>
  <si>
    <t>Proximity 24 DC</t>
  </si>
  <si>
    <t>Joystik auto / manual tidak bisa di oprasikan karena kabel ke selector auto manual putus akibat berjamur, Tindakan membuang kabel yang berjamur dan penyambungan ulang kabel ke selector (mesin dengan heatting up)</t>
  </si>
  <si>
    <t>TT2-01</t>
  </si>
  <si>
    <t>T. Hot Water Rinsing  (Chrome II)</t>
  </si>
  <si>
    <t>Instalasi pipa (kran bocor), Tindakan penggantian kran yang bocor</t>
  </si>
  <si>
    <t>M-34</t>
  </si>
  <si>
    <t>Hoist</t>
  </si>
  <si>
    <t>Kawat sling putus, Tindakan penggantian kawat sling</t>
  </si>
  <si>
    <t xml:space="preserve">Motor fan cooling tower mati, Tindakan switch penggantian motor cooling tower pakai motor cooling tower chrome depan                                                                                                                                       </t>
  </si>
  <si>
    <t>Stop kontak rusak, Tindakan penggantian baru stop kontak (Pengerjaan saat lembur)</t>
  </si>
  <si>
    <t>Suhu rendah, Tindakan MCB di on kan dan penggantian heater</t>
  </si>
  <si>
    <t>TT2-19</t>
  </si>
  <si>
    <t>T. Nickle-02 (Chrome II)</t>
  </si>
  <si>
    <t>Suhu rendah, Tindakan MCB di on kan dan pengecekan</t>
  </si>
  <si>
    <t>Barcode suka hilang, Tindakan pengecekan nois dan ganti kabel sensor (Mesin sedang tdk produksi)</t>
  </si>
  <si>
    <t>Mesin tidak bisa dioprasikan, tindakan dilakukan service</t>
  </si>
  <si>
    <t>Robot nyelonong, Tindakan pengecekan sensor dan restart controller</t>
  </si>
  <si>
    <t>Suhu yang terdapat pada display menunjukan lebih dari standar 60 C, Tindakan kalibrasi temperatur control dan penggantian relay</t>
  </si>
  <si>
    <t>M-13</t>
  </si>
  <si>
    <t>Fine Bending Japan</t>
  </si>
  <si>
    <t>Hydraulic bocor, Tindakan penggantian seal hydraulic</t>
  </si>
  <si>
    <t>Slang klamping kiri up/ down bocor dan bhusing ac hydraulic aus, Tindakan penggantian seal dan bhusing (Produksi dialihkan ke mesin lain)</t>
  </si>
  <si>
    <t>Selang udara bocor dan regulator oli tidak berfungsi, Tindakan dilakukan perbaikan</t>
  </si>
  <si>
    <t>DC-02</t>
  </si>
  <si>
    <t>Liftruck - 03</t>
  </si>
  <si>
    <t>DC Baros
(Lt. 1)</t>
  </si>
  <si>
    <t>Mesin tidak bisa dioprasikan dan as roda patah, tindakan dilakukan service</t>
  </si>
  <si>
    <t>CX-17</t>
  </si>
  <si>
    <t>Rectifier 5000A</t>
  </si>
  <si>
    <t>Display elektro tidak menyala, Perbikan kabel kontrol yang putus (mesin sedang menunggu barang)</t>
  </si>
  <si>
    <t>K-45</t>
  </si>
  <si>
    <t>Spot Welder (Panasonic)</t>
  </si>
  <si>
    <t>Saluran air cooler bocor, perbikan instalasi air cooler yang bocor</t>
  </si>
  <si>
    <t>Kran PVC 3/4 Inchi</t>
  </si>
  <si>
    <t xml:space="preserve">Kawat Sling </t>
  </si>
  <si>
    <t>Stop kontak single OB</t>
  </si>
  <si>
    <t>Bolt LM 10 x 25</t>
  </si>
  <si>
    <t>Relay 220V MY4</t>
  </si>
  <si>
    <t>Seal UHS 35
Seal DHS 35</t>
  </si>
  <si>
    <t>Seal UHS 53
Seal UHS 30
Bhusing</t>
  </si>
  <si>
    <t>2
2
1</t>
  </si>
  <si>
    <t>Clamp selang</t>
  </si>
  <si>
    <t>Leg Cavis</t>
  </si>
  <si>
    <t>Kaki depan cosmo</t>
  </si>
  <si>
    <t>Cosmo 542 H</t>
  </si>
  <si>
    <t xml:space="preserve">Back Caesar, Leg Caesar, Seat Caesar </t>
  </si>
  <si>
    <t>Kumi FD</t>
  </si>
  <si>
    <t>Leg meja keiko warna ivory</t>
  </si>
  <si>
    <t>Fron board &amp; side board kumi</t>
  </si>
  <si>
    <t>Leg caesar, Back caesar, seat caesar</t>
  </si>
  <si>
    <t>Leg Olive A</t>
  </si>
  <si>
    <t xml:space="preserve">Side frame </t>
  </si>
  <si>
    <t>Seat pipe cosmo</t>
  </si>
  <si>
    <t>PT-000-TEK-EG…….</t>
  </si>
  <si>
    <t>OBENG PH4 X 300</t>
  </si>
  <si>
    <t>OBENG PH1 X 100</t>
  </si>
  <si>
    <t>TESPEN KRISBOW</t>
  </si>
  <si>
    <t>SP-000-OTH-EG……</t>
  </si>
  <si>
    <t>PACKING KARET FILTER MPP 4600-PP-SY</t>
  </si>
  <si>
    <t>SP-MSN-CPL-EG-0001</t>
  </si>
  <si>
    <t>KARET COUPLING 30-16-17</t>
  </si>
  <si>
    <t>SP-MSN-VBL-EG-0417</t>
  </si>
  <si>
    <t>V - BELT A - 27</t>
  </si>
  <si>
    <t>Pengecekan Dan Service Dryer Compressor</t>
  </si>
  <si>
    <t>Power suppy output + 24V - 4,5A Input 100-120VAC 1,9A 200 - 240 VAC 0,8A 50/60 Hz</t>
  </si>
  <si>
    <t>Kalibrasi temperatur control jumo dtron 304</t>
  </si>
  <si>
    <t>Wekel Motor 5HP-3.7KW-380V</t>
  </si>
  <si>
    <t>Tubular Heater silica 5KW - 220V</t>
  </si>
  <si>
    <t>Slang Hydrolic 3/4" x 120 CM</t>
  </si>
  <si>
    <t>Exhuast Fan 10 Inchi</t>
  </si>
  <si>
    <t>PT-000-TEK-EG-0256</t>
  </si>
  <si>
    <t>BLIND RIVET 4MM X 12.7MM</t>
  </si>
  <si>
    <t>RM-ATC-FAS-00-0006</t>
  </si>
  <si>
    <t>RAMSET 12MM X 100 MM</t>
  </si>
  <si>
    <t>SM-ALL-000-EG-0009</t>
  </si>
  <si>
    <t>CAT AVIAN KUNING 465</t>
  </si>
  <si>
    <t>SM-ALL-LAS-EG-0002</t>
  </si>
  <si>
    <t>KAWAT LAS COBE 2.6</t>
  </si>
  <si>
    <t>SP-MTS-OTH-EG-0195</t>
  </si>
  <si>
    <t>BOLT LM 5 X 0.8 X 60</t>
  </si>
  <si>
    <t>Mengganti atap di area pabrik terpilih dengan atap transparan guna mengurangi frekuensi penyalaan lampu, agar lebih hemat energi, area terpilih:
- Konst. Folding sudah 3 titik
- Chrome depan sudah 3 titik
- Gudang pusat sudah
- Konst. SO sudah
- Powder coating sudah
- WIP sudah
- Woodline sudah
- Lansir industri sudah
- Konst. Las masih proses (masih proses bahan atap transparan baru tiba 28 Mei 2024)
- Konst. bending masih proses (masih proses bahan atap transparan baru tiba 28 Mei 2024)</t>
  </si>
  <si>
    <t>1 Temuan</t>
  </si>
  <si>
    <t>Tidak ada sanksi di bulan Mei</t>
  </si>
  <si>
    <t>Tidak ada sanksi di bulan April</t>
  </si>
  <si>
    <t>Support R&amp;D, Pembuatan rangka produk unmoving, Meja Belajar, Meja santai, Rak Buku, &amp; Rak Pot Tanaman</t>
  </si>
  <si>
    <t>Support R&amp;D, Pembuatan Prototype Main Frame &amp; Lower Frame (2 Set)</t>
  </si>
  <si>
    <t>3 HK</t>
  </si>
  <si>
    <t>12 HK</t>
  </si>
  <si>
    <t>Sesuai kesepakatan</t>
  </si>
  <si>
    <t>&gt;ketersedian bahan secara partial, sehingga pengerjaan mengikuti ketersediaan bahan
&gt;Terdapat bahan yang harus melewati proses modifikasi</t>
  </si>
  <si>
    <t>Penyekatan ruang Genset + kompresor dan Bongkar bekas kantor ENG</t>
  </si>
  <si>
    <t>Pemberlakuan self 3S – cleaning di kantor Engineering</t>
  </si>
  <si>
    <t>3 temuan</t>
  </si>
  <si>
    <t>Tgl. Penyelesaian (Pengiriman kembali Jawaban FTKTP)</t>
  </si>
  <si>
    <t>Pembelian kabel &amp; NFB untuk Perpindahan mesin workshop</t>
  </si>
  <si>
    <t>Lot</t>
  </si>
  <si>
    <t>SM-ALL-000-EG-0013</t>
  </si>
  <si>
    <t>SP-LST-KBL-EG-0124</t>
  </si>
  <si>
    <t>SP-LST-OTH-EG-…..</t>
  </si>
  <si>
    <t>SP-LST-OTH-EG-0003</t>
  </si>
  <si>
    <t>SP-MSN-OTH-EG-0391</t>
  </si>
  <si>
    <t>SP-MSN-REL-EG-0369</t>
  </si>
  <si>
    <t>SP-MSN-SEA-EG-0396</t>
  </si>
  <si>
    <t>SP-MSN-SEA-EG-0401</t>
  </si>
  <si>
    <t>SP-MSN-TIM-EG-0001</t>
  </si>
  <si>
    <t>EBALTA LH 22 + HARDENER GL</t>
  </si>
  <si>
    <t>SOCKET OMRON BULAT 8 PIN</t>
  </si>
  <si>
    <t>KABEL 2 X 1.5 NYMHY SUPREME</t>
  </si>
  <si>
    <t>UNIVERSAL ISOLATED TRANSDUCER TW-4M-1-N</t>
  </si>
  <si>
    <t>INVERTER MITSUBISHI FR-D740-2.2K (2.2KW)</t>
  </si>
  <si>
    <t>RELAY OMRON MY 4N - 24VDC</t>
  </si>
  <si>
    <t>SEAL DHS 30</t>
  </si>
  <si>
    <t>SEAL UHS 30</t>
  </si>
  <si>
    <t>TIMER H3CR-A8</t>
  </si>
  <si>
    <t>Wekel Motor 5.5 KW</t>
  </si>
  <si>
    <t>Wekel Motor 7.5 KW</t>
  </si>
  <si>
    <t>Wekel Motor 0.4 KW</t>
  </si>
  <si>
    <t>Wekel Motor 1/2 HP - 220V</t>
  </si>
  <si>
    <t>Air Filter Combination Double 4000 1/2'</t>
  </si>
  <si>
    <t>Dudukan Clamping Hydraulic Double Bending</t>
  </si>
  <si>
    <t>Pillow Block P206J</t>
  </si>
  <si>
    <t>Monolever No Retur Dia 30mm</t>
  </si>
  <si>
    <t>Siku Strainless 304 T. 4 x 40/40 x 6000</t>
  </si>
  <si>
    <t>Besi Hollow T. 1.7 x 40/40 x 6000</t>
  </si>
  <si>
    <t>Plate PVC 122 X 244CM X 3MM</t>
  </si>
  <si>
    <t>Flexible Coupling FCL - 160</t>
  </si>
  <si>
    <t>Wekel Motor 11 KW - 15 HP - 220/380 V</t>
  </si>
  <si>
    <t>Wekel Motor 2.2 KW - 3 HP - 220/380 V</t>
  </si>
  <si>
    <t>ROLL</t>
  </si>
  <si>
    <t>BTG</t>
  </si>
  <si>
    <t>PT-000-TEK-EG-0043</t>
  </si>
  <si>
    <t>PT-000-TEK-EG-0174</t>
  </si>
  <si>
    <t>SP-MSN-OTH-EG-0522</t>
  </si>
  <si>
    <t>SP-MTS-FAS-EG-0012</t>
  </si>
  <si>
    <t>RM-ET1-PLT-00-0038</t>
  </si>
  <si>
    <t>SP-000-OTH-EG-0005</t>
  </si>
  <si>
    <t>SP-MTS-BES-EG-0504</t>
  </si>
  <si>
    <t>MATA BOR 3.0 MM (TEK)</t>
  </si>
  <si>
    <t>END MILL STANDARD 6 MM</t>
  </si>
  <si>
    <t>BOLT LM 10 X 1.5 X 70</t>
  </si>
  <si>
    <t>PLATE STRIP 9 X 38 X 6000</t>
  </si>
  <si>
    <t>KAWAT STAINLES 3 MM</t>
  </si>
  <si>
    <t>BESI SIKU T.3 X 30 X 30 X 6000</t>
  </si>
  <si>
    <t>Atap Transparan T. 0.7 x L.1M x P.6M</t>
  </si>
  <si>
    <t>Plate Mall Router Seat Board Flora</t>
  </si>
  <si>
    <t>Plate Mall Router Seat Board Yamato</t>
  </si>
  <si>
    <t>Burnner 5S</t>
  </si>
  <si>
    <t>Pembuatan Sarana</t>
  </si>
  <si>
    <t>Pin pierching patah, Tindakan penggantian pin yang patah</t>
  </si>
  <si>
    <t>pin dia 5.3 x 90</t>
  </si>
  <si>
    <t>Selang udara rusak, Tindakan dilakukan penggantian selang</t>
  </si>
  <si>
    <t>Slang toyoron 8mm</t>
  </si>
  <si>
    <t>Bolt slek dan patah, Tindakan pembongkaran bolt yang patah dan ganti bolt</t>
  </si>
  <si>
    <t>Bolt LM 10 x 10</t>
  </si>
  <si>
    <t>Brake mesin patah, Tindakan dilakukan proses pengelasan pada brake</t>
  </si>
  <si>
    <t>Mesin macet, Tindakan setting mesin</t>
  </si>
  <si>
    <t>Robot lost control (menabrak), Tindakan pengecekan dan setting adres</t>
  </si>
  <si>
    <t>C-04</t>
  </si>
  <si>
    <t xml:space="preserve">Oven Drying Treatment </t>
  </si>
  <si>
    <t>Burner mati, Tindakan reset control, pembersihan sensor dan nozel kompor</t>
  </si>
  <si>
    <t>M-46</t>
  </si>
  <si>
    <t>Mesin Press Seyi 45 Ton – SNI 45</t>
  </si>
  <si>
    <t>Pin dies patah, Tindakan ganti pin baru</t>
  </si>
  <si>
    <t>Pisau Zeno SKH 5 x 20 x 160</t>
  </si>
  <si>
    <t>WL-19</t>
  </si>
  <si>
    <t>Glue Spreader 4"</t>
  </si>
  <si>
    <t xml:space="preserve">Roller tidak berfungsi (macet) dan inverter trip, Tindakan reset inverter dan setting tensioner rantai </t>
  </si>
  <si>
    <t>Robot error nambark, Tindakan restart mesin dan setting posisi sensor</t>
  </si>
  <si>
    <t>Spindel lepas dari housing spindel (spi pengunci lepas), Tindakan perbaikan spi penginci spindel</t>
  </si>
  <si>
    <t>Suhu oven cat turun (Burner mati mendadak), Tindakan pembersihan saluran udara &amp; damper serta setting ulang parameter control</t>
  </si>
  <si>
    <t>C-02g</t>
  </si>
  <si>
    <t>Tanki Conversion Coating &amp; Pompa</t>
  </si>
  <si>
    <t>Dudukan motor patah &amp; bolt copot (vibrasi motor sangat tinggi dudukan motor patah), Tindakan penggantian dudukan motor baru &amp; pasang bolt</t>
  </si>
  <si>
    <t>Besi UNP</t>
  </si>
  <si>
    <t>Cm</t>
  </si>
  <si>
    <t>Panel crusher konslet (contaktor point short circuit), Tindakan penggantian kontaktor</t>
  </si>
  <si>
    <t>Kontaktor SN21-220VAC-3P</t>
  </si>
  <si>
    <t>Suara motor bising abnormal, Tindakan pengecekan motor dan bearing (hasil analisa lilitan motor kebakar harus di lilit ulang / wekel)</t>
  </si>
  <si>
    <t>Hydraulic mesin bocor, Tindakan penggantian seal hydraulic</t>
  </si>
  <si>
    <t>Seal UHS
Seal DHS</t>
  </si>
  <si>
    <t>Terjadi kebocoran pada blower hisap, Tindakan pengecekan blower hisap terjadi kelonggaran pada penutup blower serta penggantian bolt dudukan penutup blower</t>
  </si>
  <si>
    <t>Bolt M12 x 2 x 60</t>
  </si>
  <si>
    <t>KD Yamato</t>
  </si>
  <si>
    <t>Skrap C - Pro</t>
  </si>
  <si>
    <t>Kumi WS</t>
  </si>
  <si>
    <t>Kumi EHD</t>
  </si>
  <si>
    <t>Kumi EHD &amp; ED</t>
  </si>
  <si>
    <t>CH-09</t>
  </si>
  <si>
    <t>Blower udara mati, Tindakan pengecekan motor dan penggantian motor yang rusak</t>
  </si>
  <si>
    <t>Motor 7.5 KW - 3 Phasa</t>
  </si>
  <si>
    <t>Joystik robot 2 lepas, Tindakan perbaikan joystik</t>
  </si>
  <si>
    <t>TC-03b</t>
  </si>
  <si>
    <t>Pompa Sirkulasi Cooling Tower  (Chrome I)</t>
  </si>
  <si>
    <t>Motor pompa berisisk, Tindakan penggantian karet coupling</t>
  </si>
  <si>
    <t>TT-01</t>
  </si>
  <si>
    <t>T. Hot Water Rinsing &amp; Pompa(Chrome I)</t>
  </si>
  <si>
    <t>Pompa sirkulasi hot water mati, Tindakan penggantian motor pompa (cadangan)</t>
  </si>
  <si>
    <t>Showfou 0.4 kw 380v</t>
  </si>
  <si>
    <t>TT-15</t>
  </si>
  <si>
    <t>T. Drag Out Nickle  (Chrome I)</t>
  </si>
  <si>
    <t>Suhu pada cairan nikel rendah, Tindakan pengecekan dan perbiakan MCB Trip</t>
  </si>
  <si>
    <t>TT-18</t>
  </si>
  <si>
    <t>T. Nickle-03 (double tank-a) (Chrome I)</t>
  </si>
  <si>
    <t>TT-16</t>
  </si>
  <si>
    <t>T. Nickle-01 (double tank-a) (Chrome I)</t>
  </si>
  <si>
    <t>Blower udara trouble kadang mati sendiri, Tindakan pengecekan, penggantian v belt dan setting</t>
  </si>
  <si>
    <t>V Belt B - 62</t>
  </si>
  <si>
    <t>Motor rinse mati (Breakdown), Tindakan Pengecekan dan penggantian motor (motor cadangan)</t>
  </si>
  <si>
    <t>Motor Pompa 3P - 380 V</t>
  </si>
  <si>
    <t>C-02e</t>
  </si>
  <si>
    <t>Tanki Rinse-2 &amp; Pompa</t>
  </si>
  <si>
    <t>Bolt block bar patah, Tindakan penggantian bolt block bar dan setting posisi block bar</t>
  </si>
  <si>
    <t>Bolt M10 x 150 Stainless</t>
  </si>
  <si>
    <t>Tampilan temperatur control nikel 3 error, Tindakan ganti temperatur control</t>
  </si>
  <si>
    <t>Temp. Control Fuji FX4</t>
  </si>
  <si>
    <t>T. Hot Water Rinsing  &amp; Pompa(Chrome II)</t>
  </si>
  <si>
    <t>Pompa dart output patah dan bocor, Tindakan ganti instalasi pipa</t>
  </si>
  <si>
    <t>Drat Dalam 1"</t>
  </si>
  <si>
    <t>M-24</t>
  </si>
  <si>
    <t>Oli bocor, Tindakan pengecekan sitem hydraulic dan setting setopper hydraulic</t>
  </si>
  <si>
    <t>Blower masih ada sedikit kebocoran, Tindakan pengecekan kebocoran disaluran spray booth serta penambalan dengan alluminium foil</t>
  </si>
  <si>
    <t>1HK</t>
  </si>
  <si>
    <t>Tercapai tidak ada temuan minor dan pengiriman jawaban untuk FTKTP tepat waktu, terdapat 3 temuan perlu perhatian di audit internal</t>
  </si>
  <si>
    <t>1. Webinar pentingnya pelatihan dan sertifikasi collaborative robot di era perkembangan industri 4.0 (5 orang dari ENG)
2. Training Powder Coating dari Sames (4 orang dari ENG)</t>
  </si>
  <si>
    <t>Jml. G2 Belang</t>
  </si>
  <si>
    <t>Jml. G2 Kuning</t>
  </si>
  <si>
    <t>Jml. G2 Melotok</t>
  </si>
  <si>
    <t>Handle Axis</t>
  </si>
  <si>
    <t>Dari mesin Chrome depan dan belakang Indikasi kuning &amp; kebakar total; kebakar total; belang; kuning; melotok; karena mesin)</t>
  </si>
  <si>
    <t>Pembuatan Jig Bor Side Frame For FSR Bossay</t>
  </si>
  <si>
    <t>Support R&amp;D, Prototype Kursi Sekolah (2 pcs)</t>
  </si>
  <si>
    <t>Pembuatan Jig Bor Ø 9,2 mm Cross Frame Support (Multy Bed 2.0)</t>
  </si>
  <si>
    <t>Pembuatan Jig Bor Ø 9,2 mm Side Frmae (Multy Bed 2.0)</t>
  </si>
  <si>
    <t>Durasi Penyelesaian
(HK)</t>
  </si>
  <si>
    <t xml:space="preserve">Personil Utility (Maintenance) mengalami kecelakaan kerja ketika sedang memperbaiki forklift, salah satu jari tangan tergores dan harus dijahit. </t>
  </si>
  <si>
    <t>1. Wawancara COC (5 orang dari ENG) Tgl. 12 Juni 2024
2. Seminar bahaya diabetes dan darah tinggi (5 orang dari ENG) Tgl. 21 Juni 2024 
3. Skrinning kesehatan pengecekan gula dan tensi darah (26 orang dari ENG) Tgl. 21 Juni 2024 
4. Tanggap darurat kebakaran dari Damkar kota cimahi (2 orang dari ENG) Tgl. 27 Juni 2024
5. Safety driving (2 orang dari ENG) Tgl. 28 Juni 2024
6. Pelatihan 5S dan Quiz di Magenta (26 orang dari ENG) Tgl. 11 Juni s/d 26 Juni 2024
7. Pelatihan product knowledge dan quiz di Magenta (26 orang dari ENG) Tgl. 11 Juni s/d 26 Juni 2024</t>
  </si>
  <si>
    <t>Sosialisasi COC Trisula (Thematic briefing)</t>
  </si>
  <si>
    <t>Sosialisasi COC Chitose (Thematic briefing)</t>
  </si>
  <si>
    <t>Kecelakaan Kerja (Thematic briefing)</t>
  </si>
  <si>
    <t>Tidak ada sanksi di bulan Juni</t>
  </si>
  <si>
    <t>SP-LST-KBL-EG-0129</t>
  </si>
  <si>
    <t>STEKER T</t>
  </si>
  <si>
    <t>SP-LST-OTH-EG-0005</t>
  </si>
  <si>
    <t>RELAY OMRON MY 4N-220V</t>
  </si>
  <si>
    <t>SP-LST-SWC-EG-0181</t>
  </si>
  <si>
    <t>STOP KONTAK TRIPLE OB</t>
  </si>
  <si>
    <t>SP-MSN-HEA-EG-0303</t>
  </si>
  <si>
    <t>HEATER SILICA 5KW-220V</t>
  </si>
  <si>
    <t>SP-MSN-OTH-EG……..</t>
  </si>
  <si>
    <t>CARTRIDGE RING HEATER 100W-230V</t>
  </si>
  <si>
    <t>CARTRIDGE HEATER 200W-220V</t>
  </si>
  <si>
    <t>MONO LEVER DIA 30MM RETURN 4 AXSS</t>
  </si>
  <si>
    <t>SLANG TOYORON TR-8 (8 X 13,5)</t>
  </si>
  <si>
    <t>SP-MSN-OTH-EG-0456</t>
  </si>
  <si>
    <t>CARTRIDGE HEATER 400V-180W</t>
  </si>
  <si>
    <t>SP-MSN-OTH-EG-0493</t>
  </si>
  <si>
    <t>TEE PVC 1"</t>
  </si>
  <si>
    <t>SP-MSN-PVC-EG-0354</t>
  </si>
  <si>
    <t>KNEE PVC 2"</t>
  </si>
  <si>
    <t>Box MCB 12 Group</t>
  </si>
  <si>
    <t>Foot Valve Pneumatic</t>
  </si>
  <si>
    <t>Air Filter Regulator AR5000</t>
  </si>
  <si>
    <t>Kawat Las Cor Nikko CIN - 1 Dia 2.6</t>
  </si>
  <si>
    <t>Slang Hidrolik Dia OD 16.5mm x 800mm</t>
  </si>
  <si>
    <t>Air Filter AFD 2000 + Regulator SMC</t>
  </si>
  <si>
    <t>Roda Robot Transporter 170 x 140 x 80</t>
  </si>
  <si>
    <t>Rotary Encoder E6C2-CWZ6C Omron</t>
  </si>
  <si>
    <t>Rubber Roda Lift Truck Dia 145 x 50</t>
  </si>
  <si>
    <t>Rubber Roda Lift Truck Dia 145 x 60</t>
  </si>
  <si>
    <t>Rubber Roda Lift Truck Dia 230 x 75</t>
  </si>
  <si>
    <t>METER</t>
  </si>
  <si>
    <t>SP-MTS-BES-EG…..</t>
  </si>
  <si>
    <t>MILD STEEL DIA 20 X 1000MM</t>
  </si>
  <si>
    <t>SM-ALL-000-PR-0004</t>
  </si>
  <si>
    <t>THINNER SUPER ND GALON</t>
  </si>
  <si>
    <t>Vernier Caliper 0-200mm Mitutoyo</t>
  </si>
  <si>
    <t>Vernier Depth Gauge 0-200mm Mitutoyo</t>
  </si>
  <si>
    <t>Hightgage 0-300mm Mitutoyo</t>
  </si>
  <si>
    <t>Mister Baja 0-1000mm Mitutoyo</t>
  </si>
  <si>
    <t>Multitester yx360trf Sanwa</t>
  </si>
  <si>
    <t>Universal Bevel Protractor 300mm Mitutoyo</t>
  </si>
  <si>
    <t>Kunci Pintu Dekson</t>
  </si>
  <si>
    <t>Bottom Stopper</t>
  </si>
  <si>
    <t>Sliding NSB</t>
  </si>
  <si>
    <t>Total G2 Keseluruhan</t>
  </si>
  <si>
    <t>Clamp tidak berfungsi normal, Tindakan pengecekan clamping (clamping terlalu keras) dilakukan setting ulang clamping mesin</t>
  </si>
  <si>
    <t>Bosch dies pierching pecah, tindakan penggantian bosch, sholder punch dan guide post</t>
  </si>
  <si>
    <t>bosch
sholder punch dia 5
guide post</t>
  </si>
  <si>
    <t>Pcs
Pcs
Set</t>
  </si>
  <si>
    <t>Suara gear box scrolling saw berisik, Tindakan setting posisi gear box</t>
  </si>
  <si>
    <t>Gas tidak keluar, Tindakan pengecekan (switch handel tidak tertekan) dilakuakan perbikan posisi pada switch nandel</t>
  </si>
  <si>
    <t>Robot tidak bisa bergerak maju dan mundur, Tindakan pengecekan (selector auto / manual bermasalah kontak point rusak) dilakukan penggantian selector</t>
  </si>
  <si>
    <t>Selector</t>
  </si>
  <si>
    <t>Mohon dilakukan perbikan motor nano ceramic, Tindakan pengecekan (motor bergetar parah) dilakukan perbaikan pada dudukan motor dengan pengelasan ulang pada dudukan motor</t>
  </si>
  <si>
    <t>Tobol error tidak menyala, tindakan pengecekan (TRO trip) dilakukan reset TOR</t>
  </si>
  <si>
    <t>K-52</t>
  </si>
  <si>
    <t>Butseem Welder-3</t>
  </si>
  <si>
    <t>Mesin error, Tindakan pengecekan (PLC error terminal output plc bermasalah) dilakukan modifikasi rangkaian control solenoid</t>
  </si>
  <si>
    <t>Kelistrikan mesin mati, Tindakan pengecekan (fuse glass putus) dilakukan penggantian fuse glass</t>
  </si>
  <si>
    <t>Fuse glasss 3 amp</t>
  </si>
  <si>
    <t>Seal Bocor, Tindakan pengecekan seal dan penggantian seal hidrolik yang bocor</t>
  </si>
  <si>
    <t>Seal DHS 20
Seal UHS 20</t>
  </si>
  <si>
    <t>Mesin error, Tindakan pengecekan mesin (kanel terminal sensor mendel putus, derajat error) dilakukan penyambungan kabel sensor dan setting ulang program</t>
  </si>
  <si>
    <t>Chain coupling gear box longgar, Tindakan setting chian coupling dan pengencangan bolt</t>
  </si>
  <si>
    <t xml:space="preserve">Break patah, Tindakan pengecekan dan penggantian plate break </t>
  </si>
  <si>
    <t>Plate brak 6.2 x 15 cm</t>
  </si>
  <si>
    <t xml:space="preserve">Robot bablas dan tabrakan, Tindakan pengecekan sensor, pengecekan plate ardes dan trial mesin </t>
  </si>
  <si>
    <t>CP3-01</t>
  </si>
  <si>
    <t>Melting</t>
  </si>
  <si>
    <t>C-PRO Melting</t>
  </si>
  <si>
    <t>Heater rusak / Putus, Tindakan penggantian heater</t>
  </si>
  <si>
    <t>Heater plate</t>
  </si>
  <si>
    <t>Mesin error, Tindakan Pengecekan (Rotary encoder untuk pembacaan derajat bending error) dan dilakukan pembersihan dan setting ulang</t>
  </si>
  <si>
    <t>Clamp rusak, Tindakan pengecekan calaping (as clamping patah) di lakukan pembuatan as</t>
  </si>
  <si>
    <t>As clamping patah</t>
  </si>
  <si>
    <t>Selang angin sepindel bocor, Tindakan penggantian slang diameter 6 x 40 cm</t>
  </si>
  <si>
    <t>Selang dia 6 x 40cm</t>
  </si>
  <si>
    <t>Sensor proximity break down rusak (patah), Tindakan penggantian sensor dan setting ulang</t>
  </si>
  <si>
    <t>Proximity JD-1705 E1-7M NPN</t>
  </si>
  <si>
    <t>Fronty</t>
  </si>
  <si>
    <t>Cruser C-pro</t>
  </si>
  <si>
    <t>Cozy</t>
  </si>
  <si>
    <t>M-29</t>
  </si>
  <si>
    <t>Shringking Machine</t>
  </si>
  <si>
    <t xml:space="preserve">Instalas hidrolik bocor, Tindakan pengecekan dan perbaikan instalasi hidrolik </t>
  </si>
  <si>
    <t>Sensor rusak, Tindakan pengecekan (sensor proximity mandrell rusak) penggantian sensor</t>
  </si>
  <si>
    <t>Proximity sun x GL 18 H</t>
  </si>
  <si>
    <t>Heater ni 3 error, Tindakan pengecekan (display temp control tidak singkron dengan suhu) dilakukan kalibrasi pada temp control</t>
  </si>
  <si>
    <t>Suhu pada elektro panasnya belum sesuai standart, Tindakan pengecekan dan penggantian heater</t>
  </si>
  <si>
    <t>Heater stainliess 5kw</t>
  </si>
  <si>
    <t>Suhu pada nikel panasnya belum sesuai standart, Tindakan pengecekan, penggantian temp control dan kalibrasi</t>
  </si>
  <si>
    <t>Temp Control H5EC</t>
  </si>
  <si>
    <t>Suhu belum sesuai standart, Tindakan penggantian heater</t>
  </si>
  <si>
    <t>Heater Silica</t>
  </si>
  <si>
    <t>Block kontak nikel 3 lepas (sedang tunggu material), Tindakan pengecekan dan melakukan proses miling pada block bar agar permukaan rata dan dilakukan pemasangan kembali block bar pada nikel 3</t>
  </si>
  <si>
    <t>Karet ban penyeimbang sebelah kanan copot, Tindakan dilakukan penggantian roda dengan spare</t>
  </si>
  <si>
    <t>Roda lift truck</t>
  </si>
  <si>
    <t>Mesin error muncul kode o2470, Tindakan pengecekan (sensor proximity untuk perintah belok) pemberishan area sensor</t>
  </si>
  <si>
    <t>Case stop kontak power mesin spray gun, Tindakan penggantian stop kontak baru (mesin sedang tidak digunakan)</t>
  </si>
  <si>
    <t>Robot 2 bablas ke belakang, Tindakan Pengecekan kondisi sensor &amp; address (Barang produksi hanis)</t>
  </si>
  <si>
    <t>Roll feeder harus coating ulang sudah aus, Tindakan dilakukan coating ulang pada roll feeder</t>
  </si>
  <si>
    <t>Dari mesin Chrome depan dan belakang Indikasi kuning &amp; kebakar total; karena mesin)</t>
  </si>
  <si>
    <t>Jan - Des 2024</t>
  </si>
  <si>
    <t>Tidak ditemukan temuan 5S (Skala Kuantitatif), yang resmi masuk ke ENG melalui Magenta</t>
  </si>
  <si>
    <t>Tidak ada temuan kecelakaan kerja di Engineering</t>
  </si>
  <si>
    <t>Tidak ada temuan mengenai pelanggaran terhadap kepatuhan APD</t>
  </si>
  <si>
    <t>Pemanfaatan Rangka Bekas Papan Pengumuman Yang Tak Terpakai Untuk Pembuatan Visual Board Data Pemeliharaan Mesin Di Kantor Engineering</t>
  </si>
  <si>
    <t>Penempelan Label Himbauan Di Setiap Panel Listrik Terdapat Cover, Untuk Menjaga Properti Cover Panel Dari Kerusakan Akibat Kelalaian Penggunaan</t>
  </si>
  <si>
    <t>3 orang</t>
  </si>
  <si>
    <t>Total Kaizen Semester-1</t>
  </si>
  <si>
    <t>Total Kaizen Semester-2</t>
  </si>
  <si>
    <t>Total Kaizen dalam 1 tahun</t>
  </si>
  <si>
    <t>KAIZEN ENGINEERING</t>
  </si>
  <si>
    <t>Dani N (Lapangan)
Gatria G.R (Kantor)</t>
  </si>
  <si>
    <t>Mengikuti Program HC-GA</t>
  </si>
  <si>
    <t>Mengikuti program HCGA:
- Penyampaian Trisula Cup (Thematic briefing 1 Juli)</t>
  </si>
  <si>
    <t>Mengikuti program HCGA:
- Sosialisasi Kepatuhan APD di Chitose (Thematic briefing 8 Juli )</t>
  </si>
  <si>
    <t>Mengikuti program HCGA:
- Sosialisasi COC, tata tertib, dan sanksi di Chitose (Thematic briefing 29 Juli)</t>
  </si>
  <si>
    <t>Audit ISO Terintegrasi</t>
  </si>
  <si>
    <t>Tidak ada sanksi di bulan Juli</t>
  </si>
  <si>
    <t>Progress Jilid-2 Untuk Aplikasi ENGIS oleh IT:</t>
  </si>
  <si>
    <t>Hasil S-1</t>
  </si>
  <si>
    <t>Mesin error, Tindakan setting hidrolik dan setting rell</t>
  </si>
  <si>
    <t>Erorr gripper traveling over front limitation, servo out of position, Tindakan reset ulang servo</t>
  </si>
  <si>
    <t>C-05</t>
  </si>
  <si>
    <t>Conveyor Pretreatment</t>
  </si>
  <si>
    <t>Conveyor tidak jalan (macet), Tindakan pengecekan rell (rell ada yang korosi &amp; patah) dan penggantian rell conveyor, pembersihan dan setting ulang rell dan rantai conveyor.</t>
  </si>
  <si>
    <t>K-44</t>
  </si>
  <si>
    <t>Mesin macet, Tindakan pengecekan sliding macet serta melakukan pelumasan sleading dan setting mesin</t>
  </si>
  <si>
    <t>Dudukan limit switch sniping unit patah, Tindakan pengecekan limit switch (limit switch rusak &amp; holder limit switch ukuran berbeda) penggantian limit switch dan holder limit switch</t>
  </si>
  <si>
    <t>Hasil bending mengkerut, Tindakan setting rel dies double bending</t>
  </si>
  <si>
    <t>M-38</t>
  </si>
  <si>
    <t>Inclinable Press 16 Ton</t>
  </si>
  <si>
    <t>Matres pon shoes cozy pin patah, Tindakan penggantian pin</t>
  </si>
  <si>
    <t>Shoulder Punch 10-60-P3.70</t>
  </si>
  <si>
    <t>Track Rails (2.4 Meter)</t>
  </si>
  <si>
    <t>Mesin cutting macet, Tindakan Setting ulang dan pengasahan pisau</t>
  </si>
  <si>
    <t>K-55</t>
  </si>
  <si>
    <t>Double Pierching KD Cosmo</t>
  </si>
  <si>
    <t>Mesin susah masuk ke malres hidrolik maju, Tindakan pengecekan jalur hidrolik (normal) dan reset mesin</t>
  </si>
  <si>
    <t>Table saw (Tilting Arbor Saw)</t>
  </si>
  <si>
    <t>V - belt sudah sobek dan hasil potong kurang baik, Tindakan penggantian v - belt</t>
  </si>
  <si>
    <t>V - belt A27</t>
  </si>
  <si>
    <t>Hasil las butseem kurang kuat, Tindakan setting parameter welding control</t>
  </si>
  <si>
    <t>Mesin spot limit switch macet, tindakan setting ulang mesin dan setting speed control udara clamp pneumatice</t>
  </si>
  <si>
    <t>Pisau tumpul, Tindakan ganti pisau press seat caesar</t>
  </si>
  <si>
    <t>Pisau pond seat caesar</t>
  </si>
  <si>
    <t>Saringan mampet, Tindakan overhaul saringan crusher</t>
  </si>
  <si>
    <t>Mesin error, Tindakan reset program</t>
  </si>
  <si>
    <t>Hydraulic bocor, Tindakan pengecekan dan perbaikan instalasi hydraulic</t>
  </si>
  <si>
    <t>Connecting pipe HYD</t>
  </si>
  <si>
    <t>K-50</t>
  </si>
  <si>
    <t>Ass. NB</t>
  </si>
  <si>
    <t>Stem mesin patah, Tindakan perbaikan stem ukuran 5</t>
  </si>
  <si>
    <t>Stem diameter 5</t>
  </si>
  <si>
    <t>Hydraulic bermasalah saat potong miring, Tindakan pengecekan (Plate limit terlalu kencang) dilakukan setting ulang mesin</t>
  </si>
  <si>
    <t>U-07</t>
  </si>
  <si>
    <t>Kawat las keluar terus, Tindakan pengecekan (short di tombol manual feeder) dilakukan perbikan pada tobol feeder</t>
  </si>
  <si>
    <t>T. Nickle-04</t>
  </si>
  <si>
    <t>Rectifier Nikel 4 abnormal (Auto manual rectifier kadang error), Tindakan penggantian signal converter</t>
  </si>
  <si>
    <t>Watanabe TW-4M-1-N</t>
  </si>
  <si>
    <t>Salah satu motor listrik tidak berfungsi, tindakan pengecekan (motor trip) dan tor di on kan kembali</t>
  </si>
  <si>
    <t>Robot sering macet, tindakan setting posisi sensor proximity robot transporter</t>
  </si>
  <si>
    <t>Keep Bolt Collet longgar, Tindakan dilakukan setting pada keep bolt collet</t>
  </si>
  <si>
    <t>Hydraulic bocor, Tindakan perbaikan neple selang hydraulic yang bocor</t>
  </si>
  <si>
    <t>M-47</t>
  </si>
  <si>
    <t>Horizontal Flash Butt Welder</t>
  </si>
  <si>
    <t>Mesin error, Tindakan setting program</t>
  </si>
  <si>
    <t>Seat board roland</t>
  </si>
  <si>
    <t>Dragon 89D</t>
  </si>
  <si>
    <t>C - Pro</t>
  </si>
  <si>
    <t>Frame kumi SD</t>
  </si>
  <si>
    <t>K-33a</t>
  </si>
  <si>
    <t>Pompa sirkulasi cooler-2</t>
  </si>
  <si>
    <t>Motor pompa  suplay air ke mesin kurang lancar, Tindakan pengecekan motor dan pembersihan valve yang terseumbat</t>
  </si>
  <si>
    <t>WL-34</t>
  </si>
  <si>
    <t>Press Pneu Curling T-Nut M5</t>
  </si>
  <si>
    <t>Hasil press nut kurang baik, Tindakan disetting ulang dan base digerinding 0.5mm</t>
  </si>
  <si>
    <t>Material tidak keluar 1 lubang, tindakan repair dan pembersihan</t>
  </si>
  <si>
    <t>Permintaan chip las, Tindakan penggantian chip spot welder</t>
  </si>
  <si>
    <t>Chip spot welder</t>
  </si>
  <si>
    <t>Suhu rendah, Tindakan pengecekan (mcb heater trip) reset mcb dan penggantian heater</t>
  </si>
  <si>
    <t>Heater Silica 5kw - 220V</t>
  </si>
  <si>
    <t>TT2-06</t>
  </si>
  <si>
    <t>T. Chrome (Chrome II)</t>
  </si>
  <si>
    <t>Suhu rendah, Tindakan pengecekan (mcb heater trip) reset mcb</t>
  </si>
  <si>
    <t>G-01</t>
  </si>
  <si>
    <t>Lift Barang</t>
  </si>
  <si>
    <t>Gudang Pusat</t>
  </si>
  <si>
    <t>Rantai lepas, Tindakan perbaikan lift rantai di pasang kembali</t>
  </si>
  <si>
    <t>Running Saw (NC Panel Saw)</t>
  </si>
  <si>
    <t>Mesin ada suara abnormal pada gearbox, tindakan setting ulang posisi gearbox</t>
  </si>
  <si>
    <t>Screw tidak berputar, Tindakan pengecekan screw terdapat kawat yang mengganjal pada screw dan dilakukan overhaule pada mesin</t>
  </si>
  <si>
    <t>CP-08</t>
  </si>
  <si>
    <t>Hoist miring dari trak / jalur, Tindakan kabel miring keluar dari jalur, ganti suport guide track kabel</t>
  </si>
  <si>
    <t>QC-08</t>
  </si>
  <si>
    <t>Caster &amp; Chair Base Durability Test (Std BIFMA)</t>
  </si>
  <si>
    <t>Mesin abnormal, Tindakan perbaikan wiring panel control</t>
  </si>
  <si>
    <t>T. Chrome</t>
  </si>
  <si>
    <t>Suhu rendah, Tindakan pengecekan heater, mcb trip reset mcb dan setting trmp control</t>
  </si>
  <si>
    <t>CH-14</t>
  </si>
  <si>
    <t>saat dihidupkan suara bising, Tindakan setting tension v - belt</t>
  </si>
  <si>
    <t>Blower rusak, Tindakan penggantian v - belt</t>
  </si>
  <si>
    <t>Sensor rusak, Tindakan penggantian sensor baru</t>
  </si>
  <si>
    <t>Proximity JD 1705-7M, 10-30 VDC NPN NO (Normaly Open)</t>
  </si>
  <si>
    <t>M-36</t>
  </si>
  <si>
    <t>Inclinable Press 63 Ton</t>
  </si>
  <si>
    <t>Safety dies bermasalah, Tindakan setting safety dies</t>
  </si>
  <si>
    <t>Suhu rendah Tindakan pengecekan suhu dan kalibrasi tempratur control</t>
  </si>
  <si>
    <t>TR2-01</t>
  </si>
  <si>
    <t>Robot-01 (Chrome II)</t>
  </si>
  <si>
    <t>Robot mendadak berhenti, Tindakan reset controller dan di posisikan kembali</t>
  </si>
  <si>
    <t>mesin error, Tindakan pengecekan (pneumatic silinder breakdown) dan penggantian sensor mesin</t>
  </si>
  <si>
    <t>Sensor SCM D-A54</t>
  </si>
  <si>
    <t>Pompa rusak, Tindakan perbikan pompa</t>
  </si>
  <si>
    <t>Kawat sling diameter 12</t>
  </si>
  <si>
    <t>M</t>
  </si>
  <si>
    <t>Seat Board Yamato</t>
  </si>
  <si>
    <t>Informasi OEE dari Pihak Produksi</t>
  </si>
  <si>
    <t>Availability</t>
  </si>
  <si>
    <t>Performance</t>
  </si>
  <si>
    <t>Quality</t>
  </si>
  <si>
    <t>OEE</t>
  </si>
  <si>
    <t>Informasi Availability dari ENG tuk Pihak PRD</t>
  </si>
  <si>
    <t>Pembelian material untuk ruangan MTC, facility, elektrik dan work shop</t>
  </si>
  <si>
    <t>Pengecoran Lantai Produksi Kons. Yamato &amp; Cosmo</t>
  </si>
  <si>
    <t>Instalasi coller dan ground tank area Konstrtuksi yamato</t>
  </si>
  <si>
    <t>PAK</t>
  </si>
  <si>
    <t>SM-ALL-LEM-EG-0001</t>
  </si>
  <si>
    <t>LEM ARALDITE BIRU</t>
  </si>
  <si>
    <t>SP-LST-OTH-EG-0002</t>
  </si>
  <si>
    <t>HOLDER LAMPU TL</t>
  </si>
  <si>
    <t>SP-LST-OTH-EG-0078</t>
  </si>
  <si>
    <t>LAMPU LED 1200MM-14.5W OPPLE</t>
  </si>
  <si>
    <t>SP-LST-OTH-EG-0079</t>
  </si>
  <si>
    <t>LAMPU LED-ECO-HPB-E27-50W-6500K OPPLE</t>
  </si>
  <si>
    <t>SP-LST-OTH-EG-0080</t>
  </si>
  <si>
    <t>LAMPU LED-T8-U1-S-9W-600MM-6500K OPPLE</t>
  </si>
  <si>
    <t>Double Tape Foam 3M Ukuran 2"</t>
  </si>
  <si>
    <t>Double Tape Foam 3M Ukuran 1"</t>
  </si>
  <si>
    <t>Jasa Asah Pisau Radial Saw Stark</t>
  </si>
  <si>
    <t>VL Mini Limit Switch A28104 5A-250V AC Pilot Duty B300 Eng60947-5-1 AC-15 2A / 250V</t>
  </si>
  <si>
    <t>Junction Box Plastik Engsel 190X290X140MM</t>
  </si>
  <si>
    <t>Bearing 626ZZ ID 6MM - OD 19MM - THICK 6MM</t>
  </si>
  <si>
    <t>Pneumatic solenoid AC19-26.5V HZ 50 Katub model VF5220</t>
  </si>
  <si>
    <t>Air Combination AC 3000 - 03</t>
  </si>
  <si>
    <t>Pompa Centrifugal Showfou 2.2KW-380KW-3Phasa</t>
  </si>
  <si>
    <t>Polyseal Pressure Side P200137/2 + Packing Seal PSR 20013 + Packing Seal AWL 200</t>
  </si>
  <si>
    <t>PT-000-TEK-EG-0061</t>
  </si>
  <si>
    <t>MATA BOR 5.5 MM (TEK)</t>
  </si>
  <si>
    <t>PT-000-TEK-EG-0075</t>
  </si>
  <si>
    <t>MATA BOR 7.8 MM (TEK)</t>
  </si>
  <si>
    <t>SP-MSN-OTH-EG-0535</t>
  </si>
  <si>
    <t>MILD STEEL 10 X 500 X 500</t>
  </si>
  <si>
    <t>SP-MSN-OTH-EG-0373</t>
  </si>
  <si>
    <t>MILD STEEL 15 X 500 X 500</t>
  </si>
  <si>
    <t>SP-MTS-OTH-EG-0207</t>
  </si>
  <si>
    <t>MILD STEEL DIA 70 X 1000 MM</t>
  </si>
  <si>
    <t>SP-MTS-OTH-EG-0208</t>
  </si>
  <si>
    <t>SHOULDER PUNCH SPAS 13-80-P.6</t>
  </si>
  <si>
    <t>SP-MTS-OTH-EG-0209</t>
  </si>
  <si>
    <t>SHOULDER PUNCH SPAS 13-80-P.10.2</t>
  </si>
  <si>
    <t>SP-MTS-TGC-EG-0165</t>
  </si>
  <si>
    <t>TOGGLE CLAMP MISUMI MC04 - 8S</t>
  </si>
  <si>
    <t>Revonfloor RV 311</t>
  </si>
  <si>
    <t>Revonfloor RV 380 SC</t>
  </si>
  <si>
    <t>Revonfloor RV 367 Semi SL</t>
  </si>
  <si>
    <t>Pasir silica</t>
  </si>
  <si>
    <t>Talc</t>
  </si>
  <si>
    <t>Metabo 16A 30S</t>
  </si>
  <si>
    <t>Semen Holcim</t>
  </si>
  <si>
    <t>SAK</t>
  </si>
  <si>
    <t>Schaffner FN 356.25.33 EMI Filter 3P 25A 440/250 VAC (BATAL)</t>
  </si>
  <si>
    <t>Target Sudah Tidak Relevan</t>
  </si>
  <si>
    <t>Perbaikan dan renovasi ruang kerja kantor SCM</t>
  </si>
  <si>
    <t>Perbaikan lantai-2 gudang pusat bagian kompenen plastik</t>
  </si>
  <si>
    <t>Pemasangan atap transparan terkait Retrofit</t>
  </si>
  <si>
    <t>Relayout DED dekat ruang Eng Facility</t>
  </si>
  <si>
    <t>Relayout DED dekat area RO</t>
  </si>
  <si>
    <t>Relayout penempatan sarana untuk proses bor dan tennat di woodline</t>
  </si>
  <si>
    <t>Relayout penempatan sarana untuk proses press leg di woodline</t>
  </si>
  <si>
    <t>Penutupan akses pintu dibawah kantor Engineering</t>
  </si>
  <si>
    <t>Pemindahan posisi pintu masuk ke ruang server IT</t>
  </si>
  <si>
    <t>Pengecoran dan relayout konstruksi Yamato (50%)</t>
  </si>
  <si>
    <t>Penyediaan Layout dan tempat untuk penempatan mesin laser cutting</t>
  </si>
  <si>
    <t>Relayout Konstruksi NB di area semula setelah Konstruksi SO pindah</t>
  </si>
  <si>
    <t xml:space="preserve">Relayout Workshop  </t>
  </si>
  <si>
    <t xml:space="preserve">Pindahnya area Facility dan Maintenance </t>
  </si>
  <si>
    <t>Mesin Konst SO pindah ke eks area workshop ENG bergabung dengan Konst Las Multi</t>
  </si>
  <si>
    <t>Pencapaian % Progress Sampai Dengan Bulan Ini:</t>
  </si>
  <si>
    <t>Jml. G2 Buram</t>
  </si>
  <si>
    <t>Jumlah Produksi Chrome Depan</t>
  </si>
  <si>
    <t>Jumlah Produksi Chrome Belakang</t>
  </si>
  <si>
    <t xml:space="preserve">G2 akibat mesin dari mesin Chrome depan dan belakang </t>
  </si>
  <si>
    <t>REKAPITULASI HASIL</t>
  </si>
  <si>
    <t>HASIL SEHARUSNYA JIKA BERDASARKAN JIG DIMILIKI</t>
  </si>
  <si>
    <t>JIG TIDAK DIPAKAI</t>
  </si>
  <si>
    <t>JIG DIPAKAI</t>
  </si>
  <si>
    <t>Setting Lockator Welding Jig Foot Lever Compl (Multi Bed ver 2.0)</t>
  </si>
  <si>
    <t>Pembuatan Inspection Jig Bending Foot Pipe Total Lock (Multi Bed ver 2.0)</t>
  </si>
  <si>
    <t>Modifikasi Dies BL Bracket L (Multi Bed ver 2.0)</t>
  </si>
  <si>
    <t>Pembuatan prototype u/ sample Ayumi Chair No.4 &amp; No.6</t>
  </si>
  <si>
    <t>Modifikasi Jig Las kursi ayumi No.6 (2 unit) &amp; No.4 (1 unit)</t>
  </si>
  <si>
    <t>OEE ≥ 85%</t>
  </si>
  <si>
    <t>BULAN REALISASI</t>
  </si>
  <si>
    <t>JUDUL INVESTASI</t>
  </si>
  <si>
    <t>TGL REALISASI</t>
  </si>
  <si>
    <t>Pembelian Laptop Lenovo Legion Slim 7</t>
  </si>
  <si>
    <t>HARGA SATUAN</t>
  </si>
  <si>
    <t>TOTAL BIAYA</t>
  </si>
  <si>
    <t>AGUSTUS</t>
  </si>
  <si>
    <t>Mold back plastic-1 Cozy</t>
  </si>
  <si>
    <t>Mold back plastic-2 Cozy</t>
  </si>
  <si>
    <t>JULI</t>
  </si>
  <si>
    <t>JML</t>
  </si>
  <si>
    <t>DIAMBIL DARI CAPEX BERJUDUL</t>
  </si>
  <si>
    <t>TOTAL BIAYA TERPAKAI SAMPAI DENGAN SAAT INI :</t>
  </si>
  <si>
    <t>PERSENTASE PENCAPAIAN CAPEX</t>
  </si>
  <si>
    <t>REALISASI CAPEX 2024 S/D SAAT INI</t>
  </si>
  <si>
    <t>ALOKASI BUDGET CAPEX YANG DISEDIAKAN</t>
  </si>
  <si>
    <t>JUDUL CAPEX</t>
  </si>
  <si>
    <t>ALOKASI BUDGET YANG DIBERIKAN</t>
  </si>
  <si>
    <t>TOTAL BUDGET</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</si>
  <si>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</si>
  <si>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</si>
  <si>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</si>
  <si>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</si>
  <si>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</si>
  <si>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</si>
  <si>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</si>
  <si>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</si>
  <si>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</si>
  <si>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</si>
  <si>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</si>
  <si>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</si>
  <si>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</si>
  <si>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</si>
  <si>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</si>
  <si>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</si>
  <si>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</si>
  <si>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</si>
  <si>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</si>
  <si>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</si>
  <si>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</si>
  <si>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</si>
  <si>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</si>
  <si>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</si>
  <si>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</si>
  <si>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</si>
  <si>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</si>
  <si>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</si>
  <si>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</si>
  <si>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</si>
  <si>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C31</t>
  </si>
  <si>
    <t>BIAYA YANG SUDAH TERPAKAI</t>
  </si>
  <si>
    <t>SISA BUDGET</t>
  </si>
  <si>
    <t>TOTAL REALISASI TIAP BULAN</t>
  </si>
  <si>
    <t>SEPTEMBER</t>
  </si>
  <si>
    <t>OKTOBER</t>
  </si>
  <si>
    <t>NOVEMBER</t>
  </si>
  <si>
    <t>DESEMBER</t>
  </si>
  <si>
    <t>Modifikasi Sarana Manabu Tekwang</t>
  </si>
  <si>
    <t>Pembuatan Jig Las Tentative Cozy Memo (Arm Compl) &amp; (Leg Compl/Frame)</t>
  </si>
  <si>
    <t>Modifikasi Sarana Kursi Kogu :
1. Jig Inspeksi Bending Side Back Pipe
2. Jig Bor Top Back Pipe Kogu
3. Jig Las Back Frame
4. Jig Las Holder joint + Bracket Back
5. Jig Las Back Plate</t>
  </si>
  <si>
    <t>Pembuatan Jig Inspeksi Bottom Bossay :
1. Torque Tube Bottom A
2. Torque Tube Bottom B
3. After Weld Holder Plate Bottom A, B, &amp; C
4. After Bend Holder Plate Bottom A, B, &amp; C</t>
  </si>
  <si>
    <t>Re layout ruang bekas press leg tuk seketariat 5S (50%), dialihkan untuk menjadi tempat loker Pria</t>
  </si>
  <si>
    <t>Persiapan formulir untuk simulasi AM di area konstruksi Folding</t>
  </si>
  <si>
    <t>Rapat untuk pelaksanaan simulasi AM di konstruksi folding</t>
  </si>
  <si>
    <t>Rapat koordinasi dengan pihak pelaksana yaitu Produksi</t>
  </si>
  <si>
    <t>Menyiapkan Map untuk masing-masing mesin di konstruksi folding yang dilengkapi lembar formulir, tag, dll</t>
  </si>
  <si>
    <t>Edukasi dan pelaksanaan AM di konstruksi Folding</t>
  </si>
  <si>
    <t>Edukasi oleh pihak MSD, ENG, dan pelaksana oleh pihak PRD</t>
  </si>
  <si>
    <t>- Pemanfaatan dan daur ulang anode bekas untuk dijadikan chip timah dan anode baru (diikutkan dalam WOW 2024)
- Pembuatan mesin melting C-Pro (diikutkan dalam WOW 2024)
- Filter Nano Ceramic (diikutkan dalam WOW 2024)</t>
  </si>
  <si>
    <t>3 Program</t>
  </si>
  <si>
    <t>Modifikasi Toogle Sliding MC07-3 Pada JIG Frame Roland Dengan Adanya Penambahan Cover</t>
  </si>
  <si>
    <t>Penambalan area lubang dan pembuatan pagar pengaman di Gudang Pusat lantai 2</t>
  </si>
  <si>
    <t>4 Orang</t>
  </si>
  <si>
    <t>Mengikuti workshop Mitsubishi dengan materi "how achieve sustainability for the future resilience through digital technology" Di Hotel Pulman Bandung Grand Central (2 orang) Tgl. 15 Agustus 2024</t>
  </si>
  <si>
    <t>Tidak ada pelanggaran yang terjadi di Engineering</t>
  </si>
  <si>
    <t>Tidak ada sanksi di bulan Agustus</t>
  </si>
  <si>
    <t>Berjalan secara partial</t>
  </si>
  <si>
    <t>PILIH BULAN :</t>
  </si>
  <si>
    <t>DASHBOARD ROBOTISASI TERHADAP HASIL LAS</t>
  </si>
  <si>
    <t>VALIDASI</t>
  </si>
  <si>
    <t>Disiapkan Oleh</t>
  </si>
  <si>
    <t>Gatria G.R</t>
  </si>
  <si>
    <t>Data dari</t>
  </si>
  <si>
    <t>Riswanto</t>
  </si>
  <si>
    <t>Nedi</t>
  </si>
  <si>
    <t>Update</t>
  </si>
  <si>
    <t>COUNT JIG</t>
  </si>
  <si>
    <t>% PENCAPAIAN HASIL TERHADAP SARANA DIMILIKI</t>
  </si>
  <si>
    <t>JML JIG</t>
  </si>
  <si>
    <t>NO</t>
  </si>
  <si>
    <t>Kehadiran Engineering</t>
  </si>
  <si>
    <t>SM-ALL-OLI-EG-0011</t>
  </si>
  <si>
    <t>OLI WD 40</t>
  </si>
  <si>
    <t>Lampu LED-P1-T8-1200mm-18W-6500K-120LM/W-PC OPPLE</t>
  </si>
  <si>
    <t>Flate Jet Nozzle 20 CPL</t>
  </si>
  <si>
    <t>Water Mur 1 1/2 Besi</t>
  </si>
  <si>
    <t>Double Neple 1 1/2 Besi</t>
  </si>
  <si>
    <t>Ball Valve 1 1/2 Besi</t>
  </si>
  <si>
    <t>King Pin Knuckle RH</t>
  </si>
  <si>
    <t>King Pin Knuckle LH</t>
  </si>
  <si>
    <t>Bearing Kit King Pin</t>
  </si>
  <si>
    <t>Sensor Rotary Position</t>
  </si>
  <si>
    <t>Pin Tie Rod</t>
  </si>
  <si>
    <t>Collar</t>
  </si>
  <si>
    <t>Tie Rod Upper RH/LH</t>
  </si>
  <si>
    <t>Tie Rod Lowwer RH/LH</t>
  </si>
  <si>
    <t>Waher CD Spring</t>
  </si>
  <si>
    <t xml:space="preserve">Jasa Perbaikan </t>
  </si>
  <si>
    <t>Pompa Sihi Halberg Type Nowc 50250 BKW 4KW 1450 Rpm 380 V Siemens</t>
  </si>
  <si>
    <t>Knee PVC 6"</t>
  </si>
  <si>
    <t>Gravity Roller</t>
  </si>
  <si>
    <t>SP-MTS-OTH-EG-…..</t>
  </si>
  <si>
    <t>BESI SLD DIA 75 X 110</t>
  </si>
  <si>
    <t>SP-MTS-OTH-EG-0154</t>
  </si>
  <si>
    <t>BESI SLD DIA 100 X 110</t>
  </si>
  <si>
    <t>SP-MTS-OTH-EG-0164</t>
  </si>
  <si>
    <t>BESI SLD DIA 22 X 1000</t>
  </si>
  <si>
    <t>SP-MTS-TGC-EG-0162</t>
  </si>
  <si>
    <t>MAGNET MG D.13-L.15 MISUMI</t>
  </si>
  <si>
    <t>SP-MTS-TGC-EG-0163</t>
  </si>
  <si>
    <t>MAGNET MG D.16-L.15 MISUMI</t>
  </si>
  <si>
    <t>SCREW GYPSUM 5 X 30 MM</t>
  </si>
  <si>
    <t>PT-000-TEK-EG-0262</t>
  </si>
  <si>
    <t>MATA GERGAJI JIGSAW T111C MAKITA</t>
  </si>
  <si>
    <t>PT-000-TEK-EG-0276</t>
  </si>
  <si>
    <t>SELF SCREW 5 X 30 MM</t>
  </si>
  <si>
    <t>Welding torch panasonic YT - 35CS4</t>
  </si>
  <si>
    <t>Bola baja stainless diameter 16 +- 0.5 mm massa 16.8 +- 1.5 gram (Grade G40)</t>
  </si>
  <si>
    <t>Tabung Transparan Vertical Diameter dalam antara 30-65mm tinggi 516 - 520 mm</t>
  </si>
  <si>
    <t>Jasa Kirim Revonfloor</t>
  </si>
  <si>
    <t>Tub</t>
  </si>
  <si>
    <t>PS-05</t>
  </si>
  <si>
    <t>Powder Spray &amp; Control-5</t>
  </si>
  <si>
    <t>powder yang disemprotkan tidak menempel pada komponen, Tindakan perbaikan cascade dan restar mesin</t>
  </si>
  <si>
    <t>K-03</t>
  </si>
  <si>
    <t>Double Bending KD Yamato</t>
  </si>
  <si>
    <t>Hasil bending pada komponen tidak masuk ke rell pierching kb yamato, Tindakan setting mesin</t>
  </si>
  <si>
    <t>U-03a</t>
  </si>
  <si>
    <t>Kons. NB &amp; SO</t>
  </si>
  <si>
    <t>Hasil pengelasan kropos, Tindakan pengecekan jalur gas dan pembersihan jalur selenoid</t>
  </si>
  <si>
    <t>P-10</t>
  </si>
  <si>
    <t>Inclinable Press 40 Ton</t>
  </si>
  <si>
    <t>Mesin mati, Tindakan cek TOR yang trip dan reset TOR</t>
  </si>
  <si>
    <t>Kabel emergency stop error ke terminal, Tindakan perbaikan kabel instalasi emergency switch</t>
  </si>
  <si>
    <t>Lubang melting mampet, Tindakan kuras dies dan pembersihan kotoran pada screw dan dies</t>
  </si>
  <si>
    <t>M-39</t>
  </si>
  <si>
    <t>Pen patah, Tindakan penggantian pen dengan yang baru</t>
  </si>
  <si>
    <t>K-47</t>
  </si>
  <si>
    <t>Rivet Setter (Yoshikawa Iron)</t>
  </si>
  <si>
    <t>Hasil rivet miring, Tindakan setting mesin + Stopper</t>
  </si>
  <si>
    <t>Hasil bending gepeng, Tindakan penggantian seal hidrolik dan setting mesin</t>
  </si>
  <si>
    <t>Seal DHS 35
Seal UHS 35</t>
  </si>
  <si>
    <t>Mesin bermasalah, Tindakan setting parameter mesin</t>
  </si>
  <si>
    <t>PS-09</t>
  </si>
  <si>
    <t>Powder Spray &amp; Control-9</t>
  </si>
  <si>
    <t>Inset nozzel aus, Tindakan penggantian inset nozzel</t>
  </si>
  <si>
    <t>Insert Nozzel</t>
  </si>
  <si>
    <t>WL-29</t>
  </si>
  <si>
    <t>Horizontal &amp; Vertical Boring-2</t>
  </si>
  <si>
    <t>Spindel lepas, Tindakan perbikan spindel boring</t>
  </si>
  <si>
    <t>Collet longgar, Tindakan pengecekan colet (Keep Bolt Slek) dilakukan penggantian keep bolt</t>
  </si>
  <si>
    <t>Keep Bolt 8 x 8</t>
  </si>
  <si>
    <t xml:space="preserve">Chip spot aus, Tindakan penggantian chip spot </t>
  </si>
  <si>
    <t>Chip welder</t>
  </si>
  <si>
    <t>Frame meja manabu AH 01</t>
  </si>
  <si>
    <t>Yamato</t>
  </si>
  <si>
    <t>Karet copling motor rusak, Tindakan penggantian karet coupling dan setting posisi motor</t>
  </si>
  <si>
    <t>Karet coopling 50</t>
  </si>
  <si>
    <t>C-02h</t>
  </si>
  <si>
    <t>Tanki Rinse-4 &amp; Pompa</t>
  </si>
  <si>
    <t>C-02i</t>
  </si>
  <si>
    <t>Tanki Passivation &amp; Pompa</t>
  </si>
  <si>
    <t>Motor bermasalah, Tindakan pengecekan dan penggantian karet coupling</t>
  </si>
  <si>
    <t>Blower mati, Tindakan pengecekan blower (trip) dan reset</t>
  </si>
  <si>
    <t>Seal hidrolik rusak / bocor, Tindakan penggantian seal (barang inden)</t>
  </si>
  <si>
    <t>Sensor bending home rusak SQ18, Tindakan penggatian sensor yang rusak</t>
  </si>
  <si>
    <t>Proximity sensor omron E2E-X2C112</t>
  </si>
  <si>
    <t>Pengurasan oli hidrolik</t>
  </si>
  <si>
    <t>Motor pompa berisik &amp; suka mati, Tindakan penggantian bearing motor</t>
  </si>
  <si>
    <t>Bearing 6205
Bearing 6206</t>
  </si>
  <si>
    <t>Hidrolik bocor, Tindakan penggantian seal hidrolik</t>
  </si>
  <si>
    <t>Supply air ke mesin tidak lancar, Tindakan pengeceksn instalasi dan pemancingan air pada pompa</t>
  </si>
  <si>
    <t>TT2-02</t>
  </si>
  <si>
    <t>T. Rinse Chrome-01</t>
  </si>
  <si>
    <t>Block bar lepas, Tindakan penggantian bolt yang patah (kondisi produksi sedang tunggu barang)</t>
  </si>
  <si>
    <t>Bolt M10 X 80</t>
  </si>
  <si>
    <t>TT2-15</t>
  </si>
  <si>
    <t>T. Rinse Acidip (double tank-a)</t>
  </si>
  <si>
    <t>Handel stop keran patah dan bocor, tindakan ganti stop kran</t>
  </si>
  <si>
    <t>Stop Keran 3/4"</t>
  </si>
  <si>
    <t>Mesin Chrome II (Panel Control)</t>
  </si>
  <si>
    <t>Panel suhu nikel ada yang konslet, Tindakan pengecekan (kontaktor short circuit) penggantian kontaktor</t>
  </si>
  <si>
    <t>Kontaktor SN 65</t>
  </si>
  <si>
    <t>Hasil las kurang kuat, Tindakan setting ulang parameter (mesin sedang berjalan tidak menggangu PRD)</t>
  </si>
  <si>
    <t>Radius tidak stabil, Tindakan ganti seal hidrolik clamping (Sedang btidak produksi)</t>
  </si>
  <si>
    <t>UHS 40
DHS 35
UHS 35</t>
  </si>
  <si>
    <t>E-01</t>
  </si>
  <si>
    <t xml:space="preserve">Liftruck - 01 </t>
  </si>
  <si>
    <t>Gdg. Pusat</t>
  </si>
  <si>
    <t>Karet roda copot / terkelupas, Tindakan penggantian roda dan bearing</t>
  </si>
  <si>
    <t xml:space="preserve">Roda lift truk
Bearing 6204 </t>
  </si>
  <si>
    <t>T. Soak Clean Circulation &amp; Pump</t>
  </si>
  <si>
    <t>Air yang didorong oleh pompa tidak naik, Dilakukan proses pemancingan air pada pompa agar naik</t>
  </si>
  <si>
    <t>Masalah awal yang terindikasi antara lain kontak ampere yang tidak stabil bahkan terkadang arus ampere hilang
Maka tindakan kedepan Terkait arus ampere yang hilang, akan dilakukan oleh ENG untuk pemeriksaan/pengecekan dan penyelesaian masalah.
Deadline Week 1 in Sept 24</t>
  </si>
  <si>
    <t>Penyimpanan Kimia pindah ke ruang bekas WIP komponen plate</t>
  </si>
  <si>
    <t xml:space="preserve">Intensitas Solid Waste </t>
  </si>
  <si>
    <t>0 Program</t>
  </si>
  <si>
    <t>Kaizen Bulanan</t>
  </si>
  <si>
    <t>Pemanfaatan Anpal / Scrap Material Untuk Pembuatan Box Komponen</t>
  </si>
  <si>
    <t>7 Orang</t>
  </si>
  <si>
    <t>Tidak ada sanksi di bulan September</t>
  </si>
  <si>
    <t>18 &amp; 24 September 2024</t>
  </si>
  <si>
    <t>WRC-03</t>
  </si>
  <si>
    <t xml:space="preserve">Pana robo welder (CO2 welder)-3 </t>
  </si>
  <si>
    <t>Mesin error, Tindakan reset controller</t>
  </si>
  <si>
    <t>Foot Swicth bermasalah, Tindakan penggantian foot swicth</t>
  </si>
  <si>
    <t>Foot Swicth FS 01</t>
  </si>
  <si>
    <t>B-23</t>
  </si>
  <si>
    <t>Bench Drilling Machine</t>
  </si>
  <si>
    <t>Mesin Bermasalh, Tindakan pengecekan (kabel power terlepas) dan dilakukan penyambungan ulang</t>
  </si>
  <si>
    <t>Roll Cutting aus, Tindakan penggantian roll (pembutan roll)</t>
  </si>
  <si>
    <t>Roll Cutting</t>
  </si>
  <si>
    <t>Mesin mati, Tindakan mesin direset ulang</t>
  </si>
  <si>
    <t>Mesin error, Tindakan perbaikan kontak bar tembaga di grinding kembali</t>
  </si>
  <si>
    <t>Hasil pierching sudah dicabut, Tindakan setting dies dan pen</t>
  </si>
  <si>
    <t>Spray gun error, Tindakan kabel ada yang putus (kabel di solder ulang)</t>
  </si>
  <si>
    <t>Burner tidak panas, Tindakan pengecekan (ruangan pengapian banyak kotoran yang mengerak ) dilakukan pembersihan pada ruangan pengapian</t>
  </si>
  <si>
    <t>Saluran air coller ke mesin tidak lancar, Tindakan Perbaikan jalur coller</t>
  </si>
  <si>
    <t>Udara pada filter regulator mesin bocor, Tindakan ganti tabung air filter</t>
  </si>
  <si>
    <t>Y-07</t>
  </si>
  <si>
    <t>Mesin macet, Tindakan pengecekan (per terlepas) dilakukan pemasangan per kembali</t>
  </si>
  <si>
    <t>Hasil jelek, Tidakan setting parameter welding control</t>
  </si>
  <si>
    <t>Ragum mesin tidak dapat berfungsi dan oli ada kebocoran, Tindakan pengcekan mesin dan diperlukan pembutan part mesin (as screw clamping)</t>
  </si>
  <si>
    <t>Feeding tidak normal, Tindakan cek servo dan setting mesin</t>
  </si>
  <si>
    <t>Pedal tidak jalan, Tindakan perbaikan pedal foot switch</t>
  </si>
  <si>
    <t>AS Screw Clamping</t>
  </si>
  <si>
    <t>Hasil las belum setabil, Tindakan setting parameter control, setting angin pneumatic &amp; cek saluran cooler</t>
  </si>
  <si>
    <t>Mesin konslet, Tindakan pengecekan kelistrikan perbaikan short circuit</t>
  </si>
  <si>
    <t>Dies melting mampet keluar material tersendat, Tindkan dilakukan pembersihan pada dies melting</t>
  </si>
  <si>
    <t>Powder tidak nempel, Tindakan pembersihan nozzel dan pengecekan</t>
  </si>
  <si>
    <t>Bar code hilang, Tindakan pengecekan proximity dan reset program</t>
  </si>
  <si>
    <t>K-07</t>
  </si>
  <si>
    <t>Butseem Welder-2</t>
  </si>
  <si>
    <t>Kontak bar macet, Pengecekan oneway pneumatic</t>
  </si>
  <si>
    <t>Y-09</t>
  </si>
  <si>
    <t xml:space="preserve">Belt putus, Tindakan penggantian round belt </t>
  </si>
  <si>
    <t xml:space="preserve">round belt </t>
  </si>
  <si>
    <t>Mesin error, Tindakan pembersihan mainboard</t>
  </si>
  <si>
    <t>Brake patah, Tindakan dilakukan perbaikan brake dengan peroses penyambungan</t>
  </si>
  <si>
    <t>Mesin error, Tindakan Setting speed control udara</t>
  </si>
  <si>
    <t>Mesin Tidak bisa bending, Tindakan clening out put air coller yang mampet dan penambahan oli hidrolik</t>
  </si>
  <si>
    <t>Oli hidrolik draton</t>
  </si>
  <si>
    <t>CP-05</t>
  </si>
  <si>
    <t>Pisau cutting tumpul, Tindakan Penggatian pisau</t>
  </si>
  <si>
    <t>Pisau C-pro</t>
  </si>
  <si>
    <t>P-11</t>
  </si>
  <si>
    <t>Selector patah, Tindakan penggantian selektor</t>
  </si>
  <si>
    <t>Selektor Swithc 1 Post</t>
  </si>
  <si>
    <t>Mesin error, Tindakan dilakukan setting pada stopper mesin</t>
  </si>
  <si>
    <t>Bending radius tidak setabil, Tindakan setting derajat &amp; stopper</t>
  </si>
  <si>
    <t>Hasil bachim tidak stabil, Tindakan setting tekanan udara pada regulator dan setting speed kontrol udara in &amp; out</t>
  </si>
  <si>
    <t>Chip spot las tumpul, Tindakan penggantian chip las dengan yang baru</t>
  </si>
  <si>
    <t>Elektroda welder</t>
  </si>
  <si>
    <t xml:space="preserve">Hidrolik bocor, Tindakan penggantian seal </t>
  </si>
  <si>
    <t>UHS 45
DHS 45</t>
  </si>
  <si>
    <t>Side Frame NSB</t>
  </si>
  <si>
    <t>C-pro</t>
  </si>
  <si>
    <t>Cosmo</t>
  </si>
  <si>
    <t>K-10</t>
  </si>
  <si>
    <t>Fierching KB Yamato</t>
  </si>
  <si>
    <t>Saluran air coller bocor, Tindakan perbikan saluran air coller yang bocor</t>
  </si>
  <si>
    <t xml:space="preserve">Sensor pada mesin error, Tindakan penggantian sensor dan wairing ulang </t>
  </si>
  <si>
    <t>Limit Swicth</t>
  </si>
  <si>
    <t xml:space="preserve">Suhu nikel rendah, Tindakan kaibrasi suhu dan ganti heater silica </t>
  </si>
  <si>
    <t>Heater Silica 5 kw</t>
  </si>
  <si>
    <t>saluran pompa bocor, Tindakan instalsi pengecekan pompa dan pompa dipancing dulu</t>
  </si>
  <si>
    <t>Amper tidak sesuai pada amper barcode, Tindakan monitoring rectifiear penyetelan signal converter (mesin tdk produksi)</t>
  </si>
  <si>
    <t>Bolt slek, Tindakan bor kepala bolt dan penggatnian bolt baru</t>
  </si>
  <si>
    <t xml:space="preserve">Pompa sirkulasi cooler tidak nyedot, Tindakan pompa dipancing </t>
  </si>
  <si>
    <t>Saluran cooler mesin mampet, Tindakan pembersihan saluran cooler</t>
  </si>
  <si>
    <t>Heater breakdown, Tindakan ganti heater silica</t>
  </si>
  <si>
    <t>K-21</t>
  </si>
  <si>
    <t>GAC (Luar)</t>
  </si>
  <si>
    <t>Mesin macet, Tindakan pengecekan foot switch (foot switch rusak macet) dilakukan penggantian foot switch</t>
  </si>
  <si>
    <t xml:space="preserve">Suhu rendah &amp; bar code hilang, Tindakan pengecekan, kalibrasi temp control &amp; cek proximity </t>
  </si>
  <si>
    <t>Kearan 2" rusak dan instalasi, Tindakan penggantian keran &amp; instalasi</t>
  </si>
  <si>
    <t>Keran 2"
Pipa VPC
Knee</t>
  </si>
  <si>
    <t>1
1
2</t>
  </si>
  <si>
    <t>Pcs
Btg
Pcs</t>
  </si>
  <si>
    <t>Conveyor sering macet, Tindakansetting conveyor</t>
  </si>
  <si>
    <t>Heater Short, Tindakan ganti heater</t>
  </si>
  <si>
    <t>Oli pelumas conveyor mampet, Tindakan perbaikan sistem lubrikasi</t>
  </si>
  <si>
    <t>T. Nickle-03</t>
  </si>
  <si>
    <t>Suhu rendah, Tindakan analisa (heater breakdown / rusak) dilakukan penggantian heater</t>
  </si>
  <si>
    <t>Tubular Heater Silica 5KW</t>
  </si>
  <si>
    <t>Hidrolik Bocor, Tindakan penggantian seal hidrolik bagian kanan bending</t>
  </si>
  <si>
    <t>Mesin bermasalah pada V - Belt, Tindakan setting tension V - Belt B 42</t>
  </si>
  <si>
    <t>Heater Kontak bodi, Tindakan analisa heater (heater pecah) dan heater dinonaktifkan</t>
  </si>
  <si>
    <t>Suara motor pompa berisik, Tindakan penggantian karet coupling</t>
  </si>
  <si>
    <t xml:space="preserve">Karet coupling </t>
  </si>
  <si>
    <t>As roler longgar, Tindakan  (Analisa bearing rusak) penggantian bearing as servo</t>
  </si>
  <si>
    <t>Needle bearing HK 1012</t>
  </si>
  <si>
    <t>Mesin Cutting Melting</t>
  </si>
  <si>
    <t>unit</t>
  </si>
  <si>
    <t>Arm Memo</t>
  </si>
  <si>
    <t>1. Untuk mesin, terdapat masalah pada kontak yang hilang, tindakan mesin telah dilakukan perbaikan oleh ENG di sensor posisi, dan sudah efektif
2. Kebakar total dikarenakan barcode hilang dan sensor robot error, tindakan Telah diperbaiki penggantian sensor di robot 2 per tanggal 18 Sept 24.
Setelah dilakukan perbaikan, belum lagi ditemukan kegagalan karena kebakar</t>
  </si>
  <si>
    <t>SP-MSN-OTH-EG-0490</t>
  </si>
  <si>
    <t>KNEE PVC 1"</t>
  </si>
  <si>
    <t>pcs</t>
  </si>
  <si>
    <t>SP-MSN-BEA-EG-0221</t>
  </si>
  <si>
    <t>BEARING 6206</t>
  </si>
  <si>
    <t>PT-000-TEK-EG-0107</t>
  </si>
  <si>
    <t>TAIREP CV 150</t>
  </si>
  <si>
    <t>SP-LST-KBL-EG-0125</t>
  </si>
  <si>
    <t>SOCKET OMRON KOTAK 14 PIN</t>
  </si>
  <si>
    <t>PT-000-TEK-EG-0230</t>
  </si>
  <si>
    <t>BATU GERINDA KINIK PUTIH 305 X 32 X 127</t>
  </si>
  <si>
    <t>SP-MSN-OTH-EG-0441</t>
  </si>
  <si>
    <t>WELDING TORCH PANASONIC GUANGTONG 350 4M</t>
  </si>
  <si>
    <t>SP-MTS-SHP-EG-0157</t>
  </si>
  <si>
    <t>SHOULDER PUNCH SPAS 13-90-P6.0</t>
  </si>
  <si>
    <t>PT-000-TEK-EG-0298</t>
  </si>
  <si>
    <t>DIAMOND ASAH 125 X 10 X 20 X 12 X 1</t>
  </si>
  <si>
    <t>SP-MSN-TIM-EG-0405</t>
  </si>
  <si>
    <t>TIMER H - 3 - Y. 10 S</t>
  </si>
  <si>
    <t>SP-MSN-OTH-EG-0453</t>
  </si>
  <si>
    <t>Electroda Welder TR13 - 60 - R 6.5</t>
  </si>
  <si>
    <t>Pressure Gauge 0-40 Bar GLY G 1/2 Nepel Extension R 1/8 x R 1/4 x 110</t>
  </si>
  <si>
    <t>Nepel Selang Drat 3/4" x slang 1/2"</t>
  </si>
  <si>
    <t>Jasa Pengecekan Lift Truck</t>
  </si>
  <si>
    <t>Clamnping Mesin Double Bending</t>
  </si>
  <si>
    <t>Perbaikan Radiator Forklift</t>
  </si>
  <si>
    <t>Tangki IBC 1000 Liter</t>
  </si>
  <si>
    <t>Bolt LM 18 X 110 Stainless</t>
  </si>
  <si>
    <t>Lampu Downlight Led 22W</t>
  </si>
  <si>
    <t>Screw Gypsum 2cm</t>
  </si>
  <si>
    <t>Screw Roofing 5cm</t>
  </si>
  <si>
    <t>Ramset 12 x 100mm (100 pcs)</t>
  </si>
  <si>
    <t>dus</t>
  </si>
  <si>
    <t>Kabel NYM 2 X 1.5 Supreme</t>
  </si>
  <si>
    <t>PT-000-TEK-EG-0070</t>
  </si>
  <si>
    <t>MATA BOR 6.8 MM (TEK)</t>
  </si>
  <si>
    <t>SP-TEK-BES-EG-0160</t>
  </si>
  <si>
    <t>BESI SIKU 7 X 70/70 X 6.000</t>
  </si>
  <si>
    <t>SP-MTS-OTH-EG-0127</t>
  </si>
  <si>
    <t>BESI ASTAL DIA 8 X 6000</t>
  </si>
  <si>
    <t>SP-MTS-OTH-EG-0211</t>
  </si>
  <si>
    <t>BESI SLD DIA 45 X 500</t>
  </si>
  <si>
    <t>kg</t>
  </si>
  <si>
    <t>PT-ALL-OTH-EG-0001</t>
  </si>
  <si>
    <t>PASEKON ( PENYIKU )</t>
  </si>
  <si>
    <t>Sak</t>
  </si>
  <si>
    <t>Busa Ati 10mm x 120cm x 220cm</t>
  </si>
  <si>
    <t>Cat Sanlex Putih (25 Kg)</t>
  </si>
  <si>
    <t>Pail</t>
  </si>
  <si>
    <t>Rell Pintu</t>
  </si>
  <si>
    <t>Vinyl frooring 3mm x 1219mm x 184mm @14pcs</t>
  </si>
  <si>
    <t>Lem Vinyl @2,5kg</t>
  </si>
  <si>
    <t>Cat Lantai Tamitek 855 Tropic Green (20KG)</t>
  </si>
  <si>
    <t>Support R&amp;D, pembuatan sample MKS (Meja 2 pcs, Kursi 2 pcs)</t>
  </si>
  <si>
    <t>Support R&amp;D, Prototype Kursi Multy Nittori (4 pcs)</t>
  </si>
  <si>
    <t>Belum ada FTKTP masuk ke ENG/MSD</t>
  </si>
  <si>
    <t>PT-000-TEK-EG-0300</t>
  </si>
  <si>
    <t>FISHER S8 + SKRUP</t>
  </si>
  <si>
    <t>PT-000-TEK-EG-0301</t>
  </si>
  <si>
    <t>FISHER S10 + SKRUP</t>
  </si>
  <si>
    <t>OLI DRATHON DR 806.02</t>
  </si>
  <si>
    <t>SP-LST-CNT-EG-0016</t>
  </si>
  <si>
    <t>CONTACTOR MITSUBISHI SK - 65</t>
  </si>
  <si>
    <t>SP-LST-CNT-EG-0520</t>
  </si>
  <si>
    <t>CONTACTOR MITSUBISHI SN.18-220</t>
  </si>
  <si>
    <t>SP-LST-CNT-EG-522</t>
  </si>
  <si>
    <t>CONTRACTOR BOX SK21</t>
  </si>
  <si>
    <t>SP-LST-REL-EG-0150</t>
  </si>
  <si>
    <t>RELAY OMRON MY - 2. 220 V</t>
  </si>
  <si>
    <t>SP-LST-SWC-EG-0184</t>
  </si>
  <si>
    <t>LIMIT SWITCH WLC A2-2N</t>
  </si>
  <si>
    <t>SP-MSN-BEA-EG-0216</t>
  </si>
  <si>
    <t>BEARING 6201</t>
  </si>
  <si>
    <t>SP-MSN-SEA-EG-0391</t>
  </si>
  <si>
    <t>SEAL UHS 45</t>
  </si>
  <si>
    <t>SP-000-OTH-EG-0015</t>
  </si>
  <si>
    <t>PLATE TEMBAGA 15 X 100 X 4000 MM</t>
  </si>
  <si>
    <t>BOX</t>
  </si>
  <si>
    <t>Stop Kran Besi 3/4"</t>
  </si>
  <si>
    <t>Double Neppel Besi 2"</t>
  </si>
  <si>
    <t>Water Mur Besi 2"</t>
  </si>
  <si>
    <t>Seal Tape</t>
  </si>
  <si>
    <t>Drum Fan CKE 10" - 25 W - 220V - 1400 RPM - CMH</t>
  </si>
  <si>
    <t>Kobelco screw oil 0103091B2</t>
  </si>
  <si>
    <t>Oli Filter PS-CE11-501</t>
  </si>
  <si>
    <t>O - ring P-GA02-570</t>
  </si>
  <si>
    <t>O - ring BGRN-0G-0100</t>
  </si>
  <si>
    <t>Oli Separator element P-CE03-595</t>
  </si>
  <si>
    <t>Seal washer P-AA13-522#04</t>
  </si>
  <si>
    <t>Air cleaner element P-CE05-576</t>
  </si>
  <si>
    <t>Jasa Service 3000 H (75 KW)</t>
  </si>
  <si>
    <t>Reducer 2 1/2" Ke 2" PVC</t>
  </si>
  <si>
    <t>Knee PVC 2"</t>
  </si>
  <si>
    <t>Pipa PVC 2" Rucika</t>
  </si>
  <si>
    <t>Socket Drat Laur 2 1/2" Pvc</t>
  </si>
  <si>
    <t>Tee 2" PVC</t>
  </si>
  <si>
    <t>Tee 2" KE 1" Pvc</t>
  </si>
  <si>
    <t>Lem pvc kaleng asahi</t>
  </si>
  <si>
    <t>Seal tape</t>
  </si>
  <si>
    <t>Jasa asah pisau radial saw</t>
  </si>
  <si>
    <t>Gas o2</t>
  </si>
  <si>
    <t>Tublar Heater Silica 5KW - 220V</t>
  </si>
  <si>
    <t>Needle Bearing HK 1012</t>
  </si>
  <si>
    <t>Pompa Oli FY-608 Modern</t>
  </si>
  <si>
    <t>PT-000-TEK-EG-0098</t>
  </si>
  <si>
    <t>PISAU SKH ZENO 4 X 13 X 200</t>
  </si>
  <si>
    <t>CM-000-000-NC-0074</t>
  </si>
  <si>
    <t>PLASTISOL WHITE PRIMER (PRIMER 227 P)</t>
  </si>
  <si>
    <t>PT-000-TEK-EG-0229</t>
  </si>
  <si>
    <t>RAMSET DYNABOLT M8 X 85</t>
  </si>
  <si>
    <t>PT-000-TEK-EG-0249</t>
  </si>
  <si>
    <t>RAMSET DYNABOLT M10 X 100</t>
  </si>
  <si>
    <t>SM-ALL-000-EG-0001</t>
  </si>
  <si>
    <t>TIMAH HITAM</t>
  </si>
  <si>
    <t>SM-ALL-000-EG-0018</t>
  </si>
  <si>
    <t>SM-ALL-000-PR-0011</t>
  </si>
  <si>
    <t>DISC GRINDER BENZ</t>
  </si>
  <si>
    <t>SM-ALL-LAS-EG-0003</t>
  </si>
  <si>
    <t>KAWAT LAS COBE 3.2</t>
  </si>
  <si>
    <t>Pembuatan Dies Embos UNIDUS</t>
  </si>
  <si>
    <t>Jasa Wiercut Dies Joint Metal Cosmo</t>
  </si>
  <si>
    <t>Flang Buta Stainless 304 pipa 5"</t>
  </si>
  <si>
    <t>MS 15 X 115 X 365</t>
  </si>
  <si>
    <t>MS 10 X 115 X 365</t>
  </si>
  <si>
    <t>MS 5 X 75 X 325</t>
  </si>
  <si>
    <t>MS 5 X 65 X 180</t>
  </si>
  <si>
    <t>MS 5 X 65 X 135</t>
  </si>
  <si>
    <t>MS 5 X 180 X 325</t>
  </si>
  <si>
    <t>Dies Embos Badak Lampung LNG</t>
  </si>
  <si>
    <t>Udara pada mesin tidak stabil, Tindakan pengecekan (foot switch terlalu sensitif) dilakukan perbaikan pada foot switch</t>
  </si>
  <si>
    <t>Mesin Error, Tindakan setting drajat + stopper dan setting control time clemping bending</t>
  </si>
  <si>
    <t>Spindel boring lepas, Tindakan pengecekan (spindel lepas akibat getaran dan rumah spindel yang asu) dilakukan pemasangan kemblai spindel yang lepas</t>
  </si>
  <si>
    <t xml:space="preserve">Burner tidak menyala, Tindakan perbaikan kabel yang lepas </t>
  </si>
  <si>
    <t>Glue roll tidak berputar, Tindakan pengecekan (ada kebocoran lem pada pot penyimpanan, bearing rusak dengan indikasi putaran glue roll slip) dilakukan pengganitan bearing dan bolt pengencang glue pot</t>
  </si>
  <si>
    <t>Bearing 6005
Bearing 6008
Bolt LM 8 X 35</t>
  </si>
  <si>
    <t>1
1
1</t>
  </si>
  <si>
    <t xml:space="preserve">Hasil bending gepeng, Tindakan bagian rell clamping di finishing kembali bagian alur pipa dan setting kembali </t>
  </si>
  <si>
    <t>Mesin Error, Tindakan pengecekan (relay interlock MY4 rusak) dilakukan pengganitan relay</t>
  </si>
  <si>
    <t>Relay MY4</t>
  </si>
  <si>
    <t>Glue roll tidak berputar, Dilakukan penggantian bearing</t>
  </si>
  <si>
    <t>Bearing 6008</t>
  </si>
  <si>
    <t>Saw blade main saw kadang tidak naik / memotong, Tindakan Cek folw angin (kurang) dan menyalakan kompressor terpisah unutk mesin tersebut (menggunkan kompressor swan dari cat)</t>
  </si>
  <si>
    <t>Robot-02</t>
  </si>
  <si>
    <t>Robot macet, Tindakan penggantian proximity yang brusak</t>
  </si>
  <si>
    <t>Proximity E2E 24VDC</t>
  </si>
  <si>
    <t>Robot-03</t>
  </si>
  <si>
    <t>Robot macet, Tindakan pengecekan proximity</t>
  </si>
  <si>
    <t>Rangka robot patah akibat benturan (robot bablas), Tindakan perbaikan konstruksi robot dengan pengelasan pada rangka robot</t>
  </si>
  <si>
    <t>Kelistrikan pada mesin konslet, Tindakan kabel power ada yang putus dilakukan penyambungan kabel power</t>
  </si>
  <si>
    <t>hidrolik bocor, Tindakan as hidrolik longgar dilakukan setting kembali</t>
  </si>
  <si>
    <t>saluran air macet, Tindakan saluran in dan out air cooler di kuras karena banyak lumpur</t>
  </si>
  <si>
    <t>Glue roll tidak berfungsi, Tindakan perbaikan glue rolldan pengetapan ulang untuk M8 dan ganti bolt</t>
  </si>
  <si>
    <t>Bolt LM 8 X 65</t>
  </si>
  <si>
    <t>Pneumatic copot, Tindakan setting clamping seat pneumatic</t>
  </si>
  <si>
    <t>Mesin macet, Tindakan pengecekan (hidrolik tidak ada masalah) setting limit switch atas</t>
  </si>
  <si>
    <t>Chuck pada mesin tidak stabil, Tindakan setting speed control dan out udara pneumatic</t>
  </si>
  <si>
    <t>Hidrolik bocor, Tindakan penggatian seal hidrolik sebelah kiri</t>
  </si>
  <si>
    <t>Seal DHS 25
Seal UHS 25</t>
  </si>
  <si>
    <t>Suara mesin mendengung keras, Tindakan pengecekan (bearing rusak) dilakukan penggantian bearing</t>
  </si>
  <si>
    <t>Bearing 6306</t>
  </si>
  <si>
    <t>Mesin macet, Tindakan pneumatic setting ulang</t>
  </si>
  <si>
    <t>Pierching tidak tembus, Hidrolik kiri belakang bermasalah dilakukan ganti seal hidrolik</t>
  </si>
  <si>
    <t>Seal DHS 25
Seal UHS 25
Seal UHS 30</t>
  </si>
  <si>
    <t>PS-12</t>
  </si>
  <si>
    <t>Powder Spray &amp; Control-12</t>
  </si>
  <si>
    <t>Spray gun sames mampet, Tindakan penggantian nozzel cat</t>
  </si>
  <si>
    <t>Nozzel ejecteur pe equipe</t>
  </si>
  <si>
    <t>Oven cat tidak panas, Tindakan pengecekan burner (saluran solar ke burner terseumbat) dilakukan pembersihan saluran yang tersumbat</t>
  </si>
  <si>
    <t>M-31</t>
  </si>
  <si>
    <t>Ass. Multi</t>
  </si>
  <si>
    <t>Switch on tidak berfungsi, Tindakan pengecekan (TOR tripped) dilakukan reset thermis</t>
  </si>
  <si>
    <t>robot saat gerakan naik dan turun tidak srtabil dan block bar bengkok, Tindakan setting pergeran naik turun dan perbaikan block bar</t>
  </si>
  <si>
    <t>Hidrolik bocot, Tindakan penggantian seal hidrolik</t>
  </si>
  <si>
    <t>C-08</t>
  </si>
  <si>
    <t>Powder Booth - 3 (Single)</t>
  </si>
  <si>
    <t>Suara putaran impeler bhoot bising, Tindakan pengecekan (tutup kipas menemoel pada baling - baling) dilakukan perbaikan</t>
  </si>
  <si>
    <t>Stamp patah, Tindakan penggatian stamp</t>
  </si>
  <si>
    <t>Safety dies longgar, tindakan setting safety dies</t>
  </si>
  <si>
    <t>Lampu sorot mati untuk proses pencucian (oven pretreatment), Tindakan pengganitan lampu</t>
  </si>
  <si>
    <t>Lampu Sorot</t>
  </si>
  <si>
    <t>As lifter rusak, Tindakan dibuatakan as lifter yang baru unutk penggantian yang rusak (tidak menggangu produksi)</t>
  </si>
  <si>
    <t>Besi astal dia 20 x 110mm</t>
  </si>
  <si>
    <t>WRC-08</t>
  </si>
  <si>
    <t>Pana robo welder (CO2 welder)-08</t>
  </si>
  <si>
    <t>Pemasangan Lampu LED</t>
  </si>
  <si>
    <t>Lampu LED 1200-14.5W</t>
  </si>
  <si>
    <t>Suhu Rendah, Tindakan perbaikan dan pengecekan heater (akibat kemasukan air)</t>
  </si>
  <si>
    <t>Tutup ACU rusak (tidak tertutup rapat), Tindakan dilakukan pengetapan ulang m6 x 1.0</t>
  </si>
  <si>
    <t>Y-06</t>
  </si>
  <si>
    <t>Kipas pendingin mesin tidak jalan, Tindakan pengecekan (mein motor rivet tidak ada baling baling kipas kondisi aman)</t>
  </si>
  <si>
    <t xml:space="preserve">Mesin error, Tindakan setting parameter </t>
  </si>
  <si>
    <t>Pompa cooling tower berisik, Tindakan dilakukan penggantian karet coupling pompa</t>
  </si>
  <si>
    <t>karetcoupling</t>
  </si>
  <si>
    <t>Control pwer rusak, Tindakan analisa kerusakan (saklar TPST rusak, TOR rusak, Kontaktor tidak layak pakai) dilakukan saklar di by pass dan TOR serta kontaktor diganti</t>
  </si>
  <si>
    <t>Kontaktor SN 21 380V
TOR / Thermis 7 - 11A</t>
  </si>
  <si>
    <t>Instalasi pompa bocor, Tindakan penggnatian water mur (water mur hancur)</t>
  </si>
  <si>
    <t>water mur 3/4 "</t>
  </si>
  <si>
    <t>Robot error, Tindakan analisa terdapat nois kabel dilakukan BPF dibersihkan (magnet, band pass filter)</t>
  </si>
  <si>
    <t>Motor bau kebakar, Tindakan penggantian bearing</t>
  </si>
  <si>
    <t>Y-05</t>
  </si>
  <si>
    <t>bearing mesin pecah, Tindakan penggantian bearing</t>
  </si>
  <si>
    <t>Trust bearing 5110</t>
  </si>
  <si>
    <t>Mesin error, Tindakan analisa (control abnormal &amp; water coller mampet) dilakukan pembersihan controller dan instalasi cooler</t>
  </si>
  <si>
    <t>Bolt striper bengkok, Tindakan dilakukan penggantian bolt striper</t>
  </si>
  <si>
    <t>Bolt Striper M10 x 100</t>
  </si>
  <si>
    <t>M-06</t>
  </si>
  <si>
    <t>Hales patah, Tindakan pembutan hales baru</t>
  </si>
  <si>
    <t>Pen deis tidak lurus, tindakan setting deis</t>
  </si>
  <si>
    <t>Suhu tidak sesuai, Tindakan dilakukan kaibrasi pada temperatur control</t>
  </si>
  <si>
    <t>TF2-03</t>
  </si>
  <si>
    <t>Filter-03</t>
  </si>
  <si>
    <t>Kran patah &amp; bocor, Tindakan perbaikan dan pengelasan kran serta instalasi yang bocor</t>
  </si>
  <si>
    <t>PS-06</t>
  </si>
  <si>
    <t>Powder Spray &amp; Control-6</t>
  </si>
  <si>
    <t>Nozzel rusak, Tidakan penggantian nozel</t>
  </si>
  <si>
    <t>Nozzel teflon</t>
  </si>
  <si>
    <t>Rubber roda belakang kiri liftruk menipis mengakibatkan tidak setabil, Tindakan penggantia roda dan bearing</t>
  </si>
  <si>
    <t>Ruber roda
Bearing</t>
  </si>
  <si>
    <t>Dies pierching pipe kumi mt</t>
  </si>
  <si>
    <t>Kons. NSB</t>
  </si>
  <si>
    <t>Pen tumpul, Tindakan pengasahan pen dan setting ulang dise</t>
  </si>
  <si>
    <t>Kumi MT</t>
  </si>
  <si>
    <t>STATUS</t>
  </si>
  <si>
    <t>BATAL</t>
  </si>
  <si>
    <t>Chrome depan: 
1. Faktor mesin disebabkan error mesin, tgl 7 (shift malam) robot 2 bergerak terlalu lambat. Selang setengah jam, robot dua tidak bergerak
2. Leg Caesar melotok, dikarenakan tumbukan disebabkan robot
3. Seat &amp; Leg Caesar kuning, dikarenakan nomor 1
Chrome belakang:
1. Faktor machine, di tgl 9 mesin berhenti mendadak, kontak nickel hilang
2. Backrest kebakar total karena mesin berhenti mendadak sehingga hilang kontak</t>
  </si>
  <si>
    <t>Fotocopy formulir AM oleh MSD (Sementara, kedepan oleh pihak produksi)</t>
  </si>
  <si>
    <t>Lanjut pelaksanaan di Konstruksi Folding</t>
  </si>
  <si>
    <t>Tidak ada sanksi di bulan Oktober</t>
  </si>
  <si>
    <t>Hanya pembuatan JIG saja:
1. Pembuatan Jig Bor Theatro 2 (3 unit), diminta tgl 9, selesai tgl 11 durari 3HK
2. Pembuatan Jig Las Tentative Meja Travesium T8550 &amp;  Jig Inspeksi Tentative Frame Meja Travesium T8550, diminta tgl 16, selesai tgl 18 durari 3HK</t>
  </si>
  <si>
    <t>Tidak ada realisasi pengerjaan Prototype</t>
  </si>
  <si>
    <t>Pembuatan Himbauan (SOP) untuk menggabungkan pelaksanaan 5S &amp; Initial Cleaning secara bersamaan, dan penempelan di setiap area yang ditentukan (Yang diinstruksikan ke MSD untuk dilakukan penempelan)</t>
  </si>
  <si>
    <t>Penyediaan SOP Produksi Produk C-Pro secara Umum maupun Khusus Per Produk &amp; Pencetakan serta Penempelan SOP C-Pro</t>
  </si>
  <si>
    <t>2 Orang</t>
  </si>
  <si>
    <t>1 temuan</t>
  </si>
  <si>
    <t>Terdapat temuan minor di audit internal, tapi secara pembalasan FTKTP tepat waktu</t>
  </si>
  <si>
    <t>Berjalan</t>
  </si>
  <si>
    <t>2 Program</t>
  </si>
  <si>
    <t>- Pemusnahan welding jig yang sudah tidak digunakan (Rusak &amp; Produk diskontinu)
- Pemusnahan motor listrik atau dinamo yang sudah rusak</t>
  </si>
  <si>
    <t>Pemanfaatan sparepart bekas dan modifikasi untuk perbaikan mesin miling ciamix</t>
  </si>
  <si>
    <t>5 Orang</t>
  </si>
  <si>
    <t>Pembuatan Track Kabel Besi</t>
  </si>
  <si>
    <t>Filter NANO CERAMIC dalam penghematan energi Air</t>
  </si>
  <si>
    <t>Kamis, 01 Agustus 2024</t>
  </si>
  <si>
    <r>
      <t xml:space="preserve">Penghematan air pada proses </t>
    </r>
    <r>
      <rPr>
        <i/>
        <sz val="11"/>
        <color theme="1"/>
        <rFont val="Calibri"/>
        <family val="2"/>
        <scheme val="minor"/>
      </rPr>
      <t xml:space="preserve">Pre - Treatment 
</t>
    </r>
    <r>
      <rPr>
        <sz val="11"/>
        <color theme="1"/>
        <rFont val="Calibri"/>
        <family val="2"/>
        <scheme val="minor"/>
      </rPr>
      <t>1. Sebelum ada filterf 4 kali pengurasan perbulan total 16000 liter 
2. Setelah ada filter 2 kali pengurasan perbulan total 8000 liter
3. Total penghematan air 8000 liter perbulan</t>
    </r>
  </si>
  <si>
    <t>Rak Komponen gudang</t>
  </si>
  <si>
    <t>Pemberian data PIC user untuk ALUS</t>
  </si>
  <si>
    <t>data sudah diberikan ke ENG dan akan di infokan ke IT</t>
  </si>
  <si>
    <t>Proses pembuatan dan pengembangan Aplikasi ALUS</t>
  </si>
  <si>
    <t>Tidak ada audit internal/ eksternal, tapi hanya ada review Bisnis Proses ENG &amp; MSD oleh CMS (ENG 20 Nov dan MSD 22 Nov)</t>
  </si>
  <si>
    <t>Tidak ada sanksi di bulan November</t>
  </si>
  <si>
    <t>Tidak ada pelanggaran yang terjadi di Engineering &amp; MSD</t>
  </si>
  <si>
    <t>Mengikuti pengukuhan dan penetapan BSC, Tgl. 29 November 2024 (2 orang dari ENG)</t>
  </si>
  <si>
    <t>Ramadan S</t>
  </si>
  <si>
    <t>Pemanfaatan base bekas untuk pembuatan welding jig arm memo A-LM</t>
  </si>
  <si>
    <t>7 orang</t>
  </si>
  <si>
    <t>Pembuatan rak pipa untuk sarana laser cutting pipe dari besi IWF bekas bongkaran gudang lantai 2</t>
  </si>
  <si>
    <t>Perlu pengawasan ulang pelaksanaan AM di Konstruksi Folding</t>
  </si>
  <si>
    <t>Fotocopy formulir AM sudah dilakukan oleh pihak PRD</t>
  </si>
  <si>
    <t>Pembuatan sample new produk kursi Bendwood/ Arm pipe (4 pcs)</t>
  </si>
  <si>
    <t>Sesuai ketentuan dan tercapai (mulai dikerjakan 16 November 2024)</t>
  </si>
  <si>
    <t>Pembuatan prototype Echol KD (2 set)</t>
  </si>
  <si>
    <t>Support RnD/ Produksi, Pembuatan sample prototype Kumi Grande (1 set)</t>
  </si>
  <si>
    <t>Sesuai ketentuan dan tercapai (mulai dikerjakan 14 November 2024)</t>
  </si>
  <si>
    <t>Sesuai ketentuan dan tercapai (mulai dikerjakan 23 November 2024)</t>
  </si>
  <si>
    <t>Trial pembuatan sample produk Neo Swiple/ frame (3 pcs)</t>
  </si>
  <si>
    <t>Sesuai ketentuan dan tercapai (mulai dikerjakan 21 November 2024)</t>
  </si>
  <si>
    <t>PROSES KE TAHUN DEPAN</t>
  </si>
  <si>
    <t>JIG Neo Swivel</t>
  </si>
  <si>
    <t>Motor bearing berisik, Tindakan penggantian motor bearing yang sudah aus dan seal yang bocor</t>
  </si>
  <si>
    <t>Bearing 6204
Seal TC 32-52-11-2</t>
  </si>
  <si>
    <t>Conveyor macet, Tindakan penggantian rantai transmision dan v belt B35</t>
  </si>
  <si>
    <t>Rantai Transmision
V Belt</t>
  </si>
  <si>
    <t>Pen patah, Tindakan penggantian pin yang patah</t>
  </si>
  <si>
    <t>Shoulder Punch SPAS 10-60-3.7</t>
  </si>
  <si>
    <t>Blower Mati, Pengecekan motor blower dan Instalasi listrik (Lisrik short), Dilakukan pengambilan jalur listrik pada panel pembagi</t>
  </si>
  <si>
    <t>Kabel NYY 4 x 4</t>
  </si>
  <si>
    <t>K-48</t>
  </si>
  <si>
    <t>Mur patah, Tindakan pengecekan bolt yang patah pada sliding stem dilakukan pembongkaran dan penggantain bolt</t>
  </si>
  <si>
    <t>Bolt L M8 X 15</t>
  </si>
  <si>
    <t>Mesin macet, Tindakan pemasangan dudukan clamping yang lepas dan setting as pneumatik</t>
  </si>
  <si>
    <t>Listrik konleting, Tindakan pemasangan kembali kabel power yang lepas</t>
  </si>
  <si>
    <t>Kabel pada pedal mesin lepas, Tindakan penyambungan kembali kabel foot switch</t>
  </si>
  <si>
    <t>Posisi robot saat pengambilan barang tidak pas, Tindakan setting robot</t>
  </si>
  <si>
    <t>Robot berhenti mendadak, Tindakan pengecekan robot ada speleng dilakukan setting ulang</t>
  </si>
  <si>
    <t>Pedal rusak, Tindakan penggantian foot switch</t>
  </si>
  <si>
    <t>FS - 02</t>
  </si>
  <si>
    <t>Guide bar lepas, Tindakan perbaikan guide robot dengan mengganti guide penyangga</t>
  </si>
  <si>
    <t>Besi siku 70/70 x 130mm</t>
  </si>
  <si>
    <t>Mesin error, Tindakan setting speed control pneumatik up /down dan setting tabel maju / mundur mesin</t>
  </si>
  <si>
    <t>PS-10</t>
  </si>
  <si>
    <t>Powder Spray &amp; Control-10</t>
  </si>
  <si>
    <t>Spray gun tidak menempel, Tindakan (pengecekan kabel grounding ke mesin longgar) di lakukan perbaikan pada sambungan kabel grounding</t>
  </si>
  <si>
    <t>Chuk bearing macet, Tindakan penggantian bearing yang rusak</t>
  </si>
  <si>
    <t>Bearing 51202</t>
  </si>
  <si>
    <t>Conveyor macet, Tindakan setting drive conveyor yang miring</t>
  </si>
  <si>
    <t>Mesin mati, Tindakan setting limit swicth</t>
  </si>
  <si>
    <t>Mesin tidak stabil, Tindakan setting parameter</t>
  </si>
  <si>
    <t>Mesin tidak stabil, Tindakan setting pin dan spring</t>
  </si>
  <si>
    <t>Roda lift truck patah, tindakan perbaikan roda liftruk dengan pengelasan pada as roda</t>
  </si>
  <si>
    <t>TT-06</t>
  </si>
  <si>
    <t>T. Electro Cleaner</t>
  </si>
  <si>
    <t>Suhu rendah, Tindakan pengecekan (MCB tripped) dilakukan nakan / on MCB pada panel heater</t>
  </si>
  <si>
    <t>T. Nickle-01</t>
  </si>
  <si>
    <t>Bolt bar lepas, Tindakan penggantian boltbar yang asu</t>
  </si>
  <si>
    <t>Bolt M12 + mur + ring</t>
  </si>
  <si>
    <t>CX-21</t>
  </si>
  <si>
    <t>Rectifier bermasalah (hasil Ni 2 NG), Tindakan pengecekan amper &amp; volt meter tidak sesuai dan dilakukan pembersihan pada control PCB rectifier</t>
  </si>
  <si>
    <t>Hand Lift HI 30 I 122</t>
  </si>
  <si>
    <t>DC Baros</t>
  </si>
  <si>
    <t>Pin hand Lift patah, Tindakan penggantian pinyang rusak</t>
  </si>
  <si>
    <t>Pin Hand Lift</t>
  </si>
  <si>
    <t xml:space="preserve">Lampu Penerang </t>
  </si>
  <si>
    <t>Lampu diruangan c - pro mati, Tindakan penggantian lampu yang padam / mati</t>
  </si>
  <si>
    <t>Led Opple 18 W</t>
  </si>
  <si>
    <t>Hidrolik bocor, tindakan penggantian hidrolik (Prd dialiahkan ke mesin lain)</t>
  </si>
  <si>
    <t>O ring Dia 35 x 32.5 x 3.5</t>
  </si>
  <si>
    <t>TF-01</t>
  </si>
  <si>
    <t xml:space="preserve">Filter-01 </t>
  </si>
  <si>
    <t>Filter bocor, Tindakan pengecekan dan penggantian mekanik seal yang bocor</t>
  </si>
  <si>
    <t>Mekanik seal Mefiag filter</t>
  </si>
  <si>
    <t>Mesin Potong Kain</t>
  </si>
  <si>
    <t>Potong Kain</t>
  </si>
  <si>
    <t>Mesin mati, tindakan perbikan mesin dengan modifikasi carbon brush</t>
  </si>
  <si>
    <t>Robot bablas, Tindakan setting pada robot</t>
  </si>
  <si>
    <t>Suhu masih rendah, Tindakan penggantian heater yang putus</t>
  </si>
  <si>
    <t>Heater silica 5 kw</t>
  </si>
  <si>
    <t>Lampu penerangan mati, Tindakan penggnatin holder lampu rusak akibat terkena air</t>
  </si>
  <si>
    <t>Holder lampu tl</t>
  </si>
  <si>
    <t>Blower mati, Tindakan perbaikan NFB yang trip</t>
  </si>
  <si>
    <t>Assembling folding</t>
  </si>
  <si>
    <t>Tempat lmapu longgar, Tindakan penggantian holder lampu yang rusak</t>
  </si>
  <si>
    <t>Blower ngetrip, Tindakan on kan kembali NFB</t>
  </si>
  <si>
    <t>Nozzel rusak, Tindakan penggantian nozzel</t>
  </si>
  <si>
    <t>Flat jet nozzel nf 20 cpl</t>
  </si>
  <si>
    <t>Fan Blower</t>
  </si>
  <si>
    <t>Blower mati, Tindakan perbaikan dan pembersihan fan blower yang terkena air</t>
  </si>
  <si>
    <t>WL-05</t>
  </si>
  <si>
    <t xml:space="preserve">Pre Cold Press 30 Ton </t>
  </si>
  <si>
    <t>Penyangga press tidak mau turun, Tindakan oli tercampur air harus ganti dan reset control digital pressure</t>
  </si>
  <si>
    <t>Table Saw (Tilting Arbor Saw)</t>
  </si>
  <si>
    <t>Motor error (saklar dan motor terkena air), Tindakan perbaikan saklar dan penggantian bearing motor</t>
  </si>
  <si>
    <t>Bearing 6302</t>
  </si>
  <si>
    <t>Gerinda Tangan</t>
  </si>
  <si>
    <t>Mesin mati, Tindakan penggatian carbon brush</t>
  </si>
  <si>
    <t>Carbon brush</t>
  </si>
  <si>
    <t>Slang pneumatic pada katup bocor, Tindakan perbkan instalasi slang pneumatik yang bocor pada katup 5/2</t>
  </si>
  <si>
    <t>Welding jig Kumi CD - 02</t>
  </si>
  <si>
    <t>Permintaan setting jig dari kumi CD-02 ke kumi SD, Tindakan setting dan modifkasi stopper</t>
  </si>
  <si>
    <t>Welding jig side frame 3000 series</t>
  </si>
  <si>
    <t>Permintaan setting dari 2 lubang ke 7 lubang pada locator dudukan holder K-30002, Tindakan setting ulang</t>
  </si>
  <si>
    <t>Kran filter bocor, Tindakan pengcekan (kran filter lepas) dilakukan perbaikan kembali</t>
  </si>
  <si>
    <t>T. Nickle-02</t>
  </si>
  <si>
    <t>Suhu rendah dan ada contak body, Tindakan pengecekan MCB turun dilakukan MCB dinaikkan (on)</t>
  </si>
  <si>
    <t>Suhu pada heater tidak naik, Tindkan pengecekan (kabel heater putus) dilakukan penyambungan kabel</t>
  </si>
  <si>
    <t>M-44</t>
  </si>
  <si>
    <t>Cooling Tower &amp; Pump</t>
  </si>
  <si>
    <t>Pumpa rusak&lt; Tindakan pengecekan dan penggantian bearing</t>
  </si>
  <si>
    <t>Bearing 6304</t>
  </si>
  <si>
    <t>Blower mati, Tindakan pengecekan (rotor, stator kotor &amp; bearing rusak) Tindakan pembersihan fan blower dan penggantian bearing</t>
  </si>
  <si>
    <t>Bearing 6203</t>
  </si>
  <si>
    <t>Suhu rendah, Tindakan penggantian heater yang putus</t>
  </si>
  <si>
    <t>T. Hot Water Rinsing</t>
  </si>
  <si>
    <t>In line heater bocor, Tindakan penggantian packing seal</t>
  </si>
  <si>
    <t>Packing seal</t>
  </si>
  <si>
    <t>Bolt block bar patah, tindakan penggantian bolt</t>
  </si>
  <si>
    <t>Bolt m12 x 200 Stainliss</t>
  </si>
  <si>
    <t>SM-ALL-LEM-EG-0006</t>
  </si>
  <si>
    <t>LEM SILIKON BENING 300 ML</t>
  </si>
  <si>
    <t>SP-MSN-VBL-EG-0472</t>
  </si>
  <si>
    <t>V - BELT B - 62</t>
  </si>
  <si>
    <t>SP-MSN-VBL-EG-0473</t>
  </si>
  <si>
    <t>V - BELT B - 68</t>
  </si>
  <si>
    <t>PT-000-TEK-EG-0260</t>
  </si>
  <si>
    <t>ISOLASI 3M RUBBER SCOTCH</t>
  </si>
  <si>
    <t>SP-MTS-OTH-EG-0158</t>
  </si>
  <si>
    <t>MILD STEEL 32 X 200 X 300</t>
  </si>
  <si>
    <t>PT-000-PRD-PR-0055</t>
  </si>
  <si>
    <t>SCREWDRIVER BOSCH GSR 12V-15FC</t>
  </si>
  <si>
    <t>SP-MSN-OTH-EG-0540</t>
  </si>
  <si>
    <t>SAMES EQUIPPED METAL IJECTOR 910014564</t>
  </si>
  <si>
    <t>SP-MSN-OTH-EG-0541</t>
  </si>
  <si>
    <t>SAMES FLAT SPRAY ELECTRODE 910027640</t>
  </si>
  <si>
    <t>SP-MSN-OTH-EG-0542</t>
  </si>
  <si>
    <t>SAMES MEDIUM FLAT SPRAY 900016321</t>
  </si>
  <si>
    <t>SP-MSN-OTH-EG-0539</t>
  </si>
  <si>
    <t>DIODA BMD250AB20 SANREX</t>
  </si>
  <si>
    <t>Seal Pneumatic DUP 40 x  50 x 7</t>
  </si>
  <si>
    <t>Seal Pneumatic USH 20</t>
  </si>
  <si>
    <t>Seal Pneumatic USH 23.5</t>
  </si>
  <si>
    <t>Seal Pneumatic PP 25</t>
  </si>
  <si>
    <t>SP-MTS-OTH-EG-0213</t>
  </si>
  <si>
    <t>HEX BOLT M10 X 60 + MUR + RING</t>
  </si>
  <si>
    <t>SP-MTS-OTH-EG-0214</t>
  </si>
  <si>
    <t>HEX BOLT M8 X 60 + MUR + RING</t>
  </si>
  <si>
    <t>CUT OFF WHEEL 102 X 1.2 X 16MM</t>
  </si>
  <si>
    <t>SM-ALL-OLI-EG-002</t>
  </si>
  <si>
    <t>OLI DRATHONE 890,01</t>
  </si>
  <si>
    <t>WEKEL MOTOR 5.5 KW</t>
  </si>
  <si>
    <t>WEKEL MOTOR 3.7 KW - RPM 1420</t>
  </si>
  <si>
    <t>HEATER SILICA 5KW - 220V</t>
  </si>
  <si>
    <t>OLI DRATHONE 806.02</t>
  </si>
  <si>
    <t>LAMPU LED 1200MM OPPEL</t>
  </si>
  <si>
    <t>SP-LST-OTH-EG-0077</t>
  </si>
  <si>
    <t>KABEL 2 X 1,5 NYMHY SUPREME</t>
  </si>
  <si>
    <t>FITTING SPEED CONTROL 10-1/4</t>
  </si>
  <si>
    <t>FITTING SPEED CONTROL 8-1/4</t>
  </si>
  <si>
    <t>SLANG PNEUMATIK DIA 8</t>
  </si>
  <si>
    <t>SLANG PNEUMATIK DIA 10</t>
  </si>
  <si>
    <t>JASA ASAH PISAU RADIAL SAW</t>
  </si>
  <si>
    <t>KASKADE SPRAY GUN</t>
  </si>
  <si>
    <t>PT-000-TEK-EG-0065</t>
  </si>
  <si>
    <t>MATA BOR 6.0MM</t>
  </si>
  <si>
    <t>PT-000-TEK-EG-0177</t>
  </si>
  <si>
    <t>END MILL STANDARD 9 MM</t>
  </si>
  <si>
    <t>PT-000-TEK-EG-0274</t>
  </si>
  <si>
    <t>SKRUP ROOFING M5 X 50MM</t>
  </si>
  <si>
    <t>PT-000-TEK-EG-0293</t>
  </si>
  <si>
    <t>REFILL KWAS ROLL KECIL</t>
  </si>
  <si>
    <t>PT-000-TEK-EG-0250</t>
  </si>
  <si>
    <t>MATA BOR BETON 10 X 160 MM</t>
  </si>
  <si>
    <t>PT-000-TEK-EG-0263</t>
  </si>
  <si>
    <t>MATA GERGAJI JIGSAW T118A MAKITA</t>
  </si>
  <si>
    <t>PT-ALL-OTH-EG-0008</t>
  </si>
  <si>
    <t>KUNCI L SET PANJANG TEKIRO</t>
  </si>
  <si>
    <t>SP-MTS-OTH-EG-0212</t>
  </si>
  <si>
    <t>BESI ASTAL DIA 12 X 6000</t>
  </si>
  <si>
    <t>BLIND RIVET 4MMX12.7MM</t>
  </si>
  <si>
    <t>PT-000-TEK-EG-0257</t>
  </si>
  <si>
    <t>BLIND RIVET 3MMX12.7MM</t>
  </si>
  <si>
    <t>SELF SCREW 5 X 50</t>
  </si>
  <si>
    <t>ISI CUTTER BESAR</t>
  </si>
  <si>
    <t>CUTTER BESAR L-500</t>
  </si>
  <si>
    <t>SPIDOL PUTIH SNOWMAN WHITE</t>
  </si>
  <si>
    <t>Jml. Hasil Produksi</t>
  </si>
  <si>
    <t>Arm Caesar</t>
  </si>
  <si>
    <t>Data kegagalan dari QC</t>
  </si>
  <si>
    <t>RISK DETERMINATION &amp; PLANNING TO ACTION</t>
  </si>
  <si>
    <t>Document No: MR.P.6. Pengendalian Resiko &amp; peluang</t>
  </si>
  <si>
    <t>Department Name : ENGINEERING (MSD &amp; UTILITY) (CINT/ENG/F-025)</t>
  </si>
  <si>
    <t>Version / Revision</t>
  </si>
  <si>
    <t>Issue Date</t>
  </si>
  <si>
    <t>Pages</t>
  </si>
  <si>
    <t>(Proses : Pemenuhan Permintaan Marketing)</t>
  </si>
  <si>
    <t>N</t>
  </si>
  <si>
    <t>Prepared by</t>
  </si>
  <si>
    <t>Sign &amp; Date</t>
  </si>
  <si>
    <t xml:space="preserve">       9 Jan 2024</t>
  </si>
  <si>
    <t>Approved by</t>
  </si>
  <si>
    <t xml:space="preserve">                        9 Jan 2024</t>
  </si>
  <si>
    <t>PROSES</t>
  </si>
  <si>
    <t>PIC</t>
  </si>
  <si>
    <t>HASIL YANG DIHARAPKAN</t>
  </si>
  <si>
    <t>RESIKO (RISK)</t>
  </si>
  <si>
    <t>PROB</t>
  </si>
  <si>
    <t>DAMPAK</t>
  </si>
  <si>
    <t>STATUS RESIKO</t>
  </si>
  <si>
    <t>REMARK STATUS</t>
  </si>
  <si>
    <t>ANALISIS AWAL</t>
  </si>
  <si>
    <t>RENCANA PERBAIKAN</t>
  </si>
  <si>
    <t>SASARAN MUTU</t>
  </si>
  <si>
    <t>KPI DEPT</t>
  </si>
  <si>
    <t>JAN 24</t>
  </si>
  <si>
    <t>FEB 24</t>
  </si>
  <si>
    <t>MAR 24</t>
  </si>
  <si>
    <t>APR 24</t>
  </si>
  <si>
    <t>MEI 24</t>
  </si>
  <si>
    <t>JUN 24</t>
  </si>
  <si>
    <t>Departemen pengajuan capex salah memberikan biaya realisasi investasi</t>
  </si>
  <si>
    <t>Ketika Pengadaan Capex bulanan</t>
  </si>
  <si>
    <t>Manager dan Kepala bagian ENG</t>
  </si>
  <si>
    <t>Laporan biaya dan realisasi Investasi/Capex yang masuk dan persentase pencapaian tidak akurat</t>
  </si>
  <si>
    <t>Human error dan miss komunikasi</t>
  </si>
  <si>
    <t>0,26%
(Budget Capex untuk Jan-Jun: Rp. 2.886.500.000
Terpakai sampai dengan Bulan ini: Rp. 7.458.500)</t>
  </si>
  <si>
    <t>1,37%
(Budget Capex untuk Jan-Jun: Rp. 2.886.500.000
Terpakai sampai dengan Bulan ini: Rp. 39.608.000)</t>
  </si>
  <si>
    <t>1,41%
(Budget Capex untuk Jan-Jun: Rp. 2.886.500.000
Terpakai sampai dengan Bulan ini: Rp. 40.708.000)</t>
  </si>
  <si>
    <t>4,16% 
(Budget Capex untuk Jan-Jun: Rp. 2.886.500.000
Terpakai sampai dengan Bulan ini: Rp. 120.207.000)</t>
  </si>
  <si>
    <t>Departemen pengaju capex lupa mengajukan capex sesuai jadwalnya atau lupa melaporkan sudah merealisasikan capex nya</t>
  </si>
  <si>
    <t>Laporan biaya dan realisasi Investasi/Capex telat dilaporkan dan tidak sinkron dengan yang dimiliki ENG</t>
  </si>
  <si>
    <t>Kesibukan pekerja PIC capex dalam departemen bersangkutan</t>
  </si>
  <si>
    <t>Pengadaan sarana tidak tercatat dan terlaporkan atau Pengadaan sarana diluar dari budget yang ditentukan</t>
  </si>
  <si>
    <t>Ketika merealisasikan sarana permintaan dari departemen lain</t>
  </si>
  <si>
    <t>Kepala bagian ENG</t>
  </si>
  <si>
    <t>Biaya pengeluaran untuk pembuatan sarana melebihi budget</t>
  </si>
  <si>
    <t>Penggunaan budget tidak terkontrol dengan baik</t>
  </si>
  <si>
    <t>Budget bulan ini Rp. 118.424.000, 
Realisasi bulan ini Rp. 24.308.660, dari
% Biaya sarana dari budget adalah 21%</t>
  </si>
  <si>
    <t>Budget bulan ini Rp. 90.877.000
Realisasi bulan ini Rp. 42.164.772
% Biaya sarana dari budget adalah 46%</t>
  </si>
  <si>
    <t>Budget bulan ini Rp. 143.719.000
Realisasi bulan ini Rp. 32.766.690
% Biaya sarana dari budget adalah 23%</t>
  </si>
  <si>
    <t>Budget bulan ini Rp. 122.526.000
Realisasi bulan ini Rp. 7.710.000
% Biaya sarana dari budget adalah 6%</t>
  </si>
  <si>
    <t>Budget bulan ini Rp. 87.531.000
Realisasi bulan ini Rp. 19.943.500
% Biaya sarana dari budget adalah 23%</t>
  </si>
  <si>
    <t>Budget bulan ini Rp. 110.503.000
Realisasi bulan ini Rp. 14.187.500
% Biaya sarana dari budget adalah 13%</t>
  </si>
  <si>
    <t>Spare part perbaikan memiliki harga melebihi budget atau terdapat spare part diluar dari yang di budgetkan</t>
  </si>
  <si>
    <t>Ketika melakukan perawatan dan perbaikan mesin</t>
  </si>
  <si>
    <t>Biaya maintenance mesin melebihi budget</t>
  </si>
  <si>
    <t>Kenaikan harga spare part dan kerusakan mendadak diluar prediktif maintenance</t>
  </si>
  <si>
    <t>Budget bulan ini Rp. 205.856.000, 
Realisasi bulan ini Rp. 115.386.004, 
% Biaya MTC mesin dari budget adalah 56%</t>
  </si>
  <si>
    <t>Budget bulan ini Rp. 158.911.000
Realisasi bulan ini Rp. 58.333.150
% Biaya MTC mesin dari budget adalah 37%</t>
  </si>
  <si>
    <t>Budget bulan ini Rp. 145.893.000
Realisasi bulan ini Rp. 81.705.500
% Biaya MTC mesin dari budget adalah 56%</t>
  </si>
  <si>
    <t>Budget bulan ini Rp. 130.538.000
Realisasi bulan ini Rp. 65.532.661
% Biaya MTC mesin dari budget adalah 50%</t>
  </si>
  <si>
    <t>Budget bulan ini Rp. 122.243.000
Realisasi bulan ini Rp. 56.794.200
% Biaya MTC mesin dari budget adalah 46%</t>
  </si>
  <si>
    <t>Budget bulan ini Rp. 165.098.000
Realisasi bulan ini Rp. 47.412.040
% Biaya MTC mesin dari budget adalah 29%</t>
  </si>
  <si>
    <t>Departemen tidak mengacu pada standar keberterimaan</t>
  </si>
  <si>
    <t>Ketika memenuhi permintaan departemen lain</t>
  </si>
  <si>
    <t>Manager ENG</t>
  </si>
  <si>
    <t>Adanya komplen dari departemen lain</t>
  </si>
  <si>
    <t>Acuh pada standar keberterimaan yang sudah ditentukan</t>
  </si>
  <si>
    <t>Tidak ada komplain yang masuk ke bagian Engineering secara resmi melalui Magenta</t>
  </si>
  <si>
    <t>Sarana dan prasarana penunjang belum tersedia</t>
  </si>
  <si>
    <t>Ketika hendak membuat prototype</t>
  </si>
  <si>
    <t>Keterlambatan dalam penyelesaian prototype permintaan R&amp;D</t>
  </si>
  <si>
    <t xml:space="preserve">keterlambatan bahan pembuatan sarana </t>
  </si>
  <si>
    <t>Total terdapat 4 permintaan terkait Prototype ke ENG, dan diselesaikan kurang dari 10HK</t>
  </si>
  <si>
    <t>Pembuatan Jig Las Tentative u/ MKS-6050 (Leg chair L &amp; Leg Desk U)
Diminta Harus selesai di Tgl 29 Feb, tapi selesai di Tgl 27 Feb</t>
  </si>
  <si>
    <t>- Support R&amp;D, Pembuatan Prototype Kursi Outdoor (Mainframe Cozy atau Lotus)
- Support R&amp;D, Pembuatan Prototype Nitori Chair (4 pcs)</t>
  </si>
  <si>
    <t>- Support R&amp;D, Pembuatan Prototype Meja Outdoor (2 Pcs)
- Support R&amp;D, pembuatan rangka kursi Jasmine Kagukuro (4 Pcs)
- Modifikasi/ Pembuatan sarana &amp; trial komponen leg pipe produk Echool Art No.3</t>
  </si>
  <si>
    <t>- Support R&amp;D, Pembuatan rangka produk unmoving, Meja Belajar, Meja santai, Rak Buku, &amp; Rak Pot Tanaman
- Support R&amp;D, Pembuatan Prototype Main Frame &amp; Lower Frame (2 Set)</t>
  </si>
  <si>
    <t>- Pembuatan Jig Bor Side Frame For FSR Bossay
- Support R&amp;D, Prototype Kursi Sekolah (2 pcs)
- Pembuatan Jig Bor Ø 9,2 mm Cross Frame Support (Multy Bed 2.0)
- Pembuatan Jig Bor Ø 9,2 mm Side Frmae (Multy Bed 2.0)</t>
  </si>
  <si>
    <t>Tidak ada aktivitas Planned maintenance, Prediktif, preventif, dan Autonomos maintenance</t>
  </si>
  <si>
    <t>Ketika mesin beroperasi</t>
  </si>
  <si>
    <t>Kegagalan G2 akibat mesin chrome tidak ditemukan</t>
  </si>
  <si>
    <t>peluang kegagalan produk karena mesin meningkat</t>
  </si>
  <si>
    <t>Belum dibuat sistem Autonomous maintenance dan Planned maintenance</t>
  </si>
  <si>
    <t>Dari mesin Chrome depan dan belakang Indikasi kebakar total dan kebakar serta kuning dan kegagalan karena mesin</t>
  </si>
  <si>
    <t>Dari mesin Chrome depan dan belakang Indikasi kuning &amp; kebakar total; kebakar total; belang; kuning; melotok; karena mesin) Total proses di mesin chrome &amp; belakang tuk bulan Mei adalah 46.435 pcs, dan G2 dari mesin adalah 350 pcs (data QC &amp; PRD)</t>
  </si>
  <si>
    <t>Dari mesin Chrome depan dan belakang Indikasi kuning &amp; kebakar total; karena mesin. Total proses di mesin chrome depan &amp; belakang tuk bulan ini adalah 27.138 pcs, dan G2 dari mesin adalah 594 pcs (data QC &amp; PRD)</t>
  </si>
  <si>
    <t>Terdapat proses pada Pembuatan produk terkait yang tidak bisa dirobotisasi prosesnya</t>
  </si>
  <si>
    <t>Ketika proses pengelesan</t>
  </si>
  <si>
    <t>Robotisasi multy welding 100%</t>
  </si>
  <si>
    <t>tidak dapat mencapai 100% Robotisasi</t>
  </si>
  <si>
    <t>Produk memiliki proses pengelasan yang rumit</t>
  </si>
  <si>
    <t>7 Produk :
1. WJ Flora HN (Rangka)
2. WJ Flora S (Rangka)
3. WJ Ribbon (Rangka)
4. WJ Ribbon High (Rangka)
5. WJ Tahaji (Back)
6. WJ Tahaji (Seat)
7. WJ Yuki (Rangka)</t>
  </si>
  <si>
    <t>Total ada 3 JIG dimodif:
1. Fitto ST L (Leg)                     
2. Cavis (Kursi tunggu 02) dari 2 JIG dimodif menjadi 1 JIG dengan 2 fungsi berbeda (Back/ Seat), Note Nama JIG hanya sementara</t>
  </si>
  <si>
    <t>1. Plate joint seat cavis/ vista (untuk komponen seat)
2. Kursin Tunggu 01 Olive (untuk komponen bracket)</t>
  </si>
  <si>
    <t>Total ada 4 JIG yang dimodifikasi:
1. Joint/ Leg Fronty
2. Base Cavis
3. Back Glory
4. Rangka Glory</t>
  </si>
  <si>
    <t>Total ada 2 JIG yang dimodifikasi:
1. Bracket Kursi Tunggu 02 Olive
2. Back Fronty</t>
  </si>
  <si>
    <t>Total ada 7 JIG yang dimodifikasi:
1. Arm holder R/L Fitto SW
2. Seat back/ rangka Fitto SW
3. Ranggka Assy Fitto FL
4. Clamp arm plate Caesar
5. Arm plate Fitto
6. Rangka CT-371
7. Leg Comple fronty</t>
  </si>
  <si>
    <t>Produksi masih mempergunakan las manual untuk proses tertentu (Tambal lasan)</t>
  </si>
  <si>
    <t>Ketergantungan pada las manual meningkat</t>
  </si>
  <si>
    <t>terdapat gagal las (bolong) dari proses las robot</t>
  </si>
  <si>
    <t>Relayout pabrik berubah rubah dan tidak sesuai (tidak commite) dengan master plan yang sudah di setujui</t>
  </si>
  <si>
    <t>ketika me-relayout suatu area</t>
  </si>
  <si>
    <t xml:space="preserve"> Project relayout berjalan sesuai rencana
</t>
  </si>
  <si>
    <t>Tidak sesuai master plan dan RAB, potensi tidak tercapai 50% di Semester-1 besar</t>
  </si>
  <si>
    <t>Adanya kebijakan baru dari BOD</t>
  </si>
  <si>
    <t>Total Pencapaian Progress: 4,78%
Relay out Nailing ke lt 1</t>
  </si>
  <si>
    <t>Total Pencapaian Progress: 7,92%
Relayout Kantor Produksi ke Lt.2 Bekas Nailing (start dari 22 Januari 2024, Februari masih proses)</t>
  </si>
  <si>
    <t>Total Pencapaian Progress: 13,96%
-Relayout Kantor Produksi ke Lt.2 Bekas Nailing (selesai)
-Kantor ENG pindah ke eks Ruangan PRD Atas lama (progress 25%)</t>
  </si>
  <si>
    <t>Total Pencapaian Progress: 16,67%
-Kantor ENG pindah ke eks Ruangan PRD Atas lama (progress 90%), karena proses pindahan dilakukan di bulan Mei Tgl 2-3</t>
  </si>
  <si>
    <t>Total Pencapaian Progress: 21,25%
-Kantor ENG pindah ke eks Ruangan PRD Atas lama (progress 100%), selesai di 3 Mei 2024
-Pembongkaran Lift Eks Nailing (100%) selesai 8 mei 2024</t>
  </si>
  <si>
    <t>Total Pencapaian Progress: 21,25%
Ada pekerjaan tambahan diluar dari rencana awal yaitu Perbaikan lantai-2 gudang pusat (ambruk) bagian kompenen plastik</t>
  </si>
  <si>
    <t>Sulit menentukan benefit dari rencana relayout yang akan diterapkan</t>
  </si>
  <si>
    <t>Relayout tidak dapat terlaksana</t>
  </si>
  <si>
    <t>1. area yang akan direlayout memiliki kondisi yang sulit untuk dihitung Benefitnya
2. Kemampuan SDM yang kurang dalam menganalisa</t>
  </si>
  <si>
    <t>Poin Autonomous maintenance yang telah dibuat ditolak oleh pihak produksi</t>
  </si>
  <si>
    <t>Ketika menyampaikan poin Autonomous maintenance ke pihak produksi</t>
  </si>
  <si>
    <t>Autonomous Maintenance berjalan</t>
  </si>
  <si>
    <t>Autonomous maintenance tidak berjalan</t>
  </si>
  <si>
    <t>Kurangnya koordinasi dan konsep yang belum matang</t>
  </si>
  <si>
    <t>1. Buat Konsep Autonomus Maintenance
2. Sosialisasi Program Autonomus Maintenance
3. Menyiapkan formulir autonomus maintenance
4. Melakukan monitoring Autonomus Maintenance</t>
  </si>
  <si>
    <t>Maret 2024 mulai diterapkan</t>
  </si>
  <si>
    <r>
      <rPr>
        <b/>
        <u/>
        <sz val="12"/>
        <color theme="1"/>
        <rFont val="Arial Narrow"/>
        <family val="2"/>
      </rPr>
      <t>31 Januari 2024 (Tercapai)</t>
    </r>
    <r>
      <rPr>
        <sz val="12"/>
        <color theme="1"/>
        <rFont val="Arial Narrow"/>
        <family val="2"/>
      </rPr>
      <t xml:space="preserve">
Penerapan AM (Autonomous maintenance) step 0 - 2 yaitu persiapan, initial cleaning, dan countermeasure</t>
    </r>
  </si>
  <si>
    <t>Penerapan AM (Autonomous maintenance) step 0 - 2 yaitu persiapan, initial cleaning, dan countermeasure</t>
  </si>
  <si>
    <t>&gt;Penerapan AM (Autonomous maintenance) step 0 - 2 yaitu persiapan, initial cleaning, dan countermeasure
&gt;Penyerahan seluruh formulir AM tuk area yang sudah ditentukan by Email ke pihak Produksi 26 Maret 2024</t>
  </si>
  <si>
    <t>&gt;Lanjut pembuatan mapping mesin untuk kelengkapan AM
&gt;Pembuatan SOP AM, terkait pelaksanaan oleh pihak produksi</t>
  </si>
  <si>
    <t>Formulir Autonomous maintenance tidak di isi dengan benar oleh pihak produksi</t>
  </si>
  <si>
    <t>Ketika menjalankan proses Autonomous maintenance</t>
  </si>
  <si>
    <t>Tidak bisa menganalisa hasil dari penerapan autonomous maintenance</t>
  </si>
  <si>
    <t>Format dan bentuk formulir yang menyulitkan pihak produksi</t>
  </si>
  <si>
    <t xml:space="preserve">Part yang diperlukan dan dipesan sulit dan tiba tidak tepat waktu </t>
  </si>
  <si>
    <t>Ketika melakukan perawatan atau perbaikan mesin</t>
  </si>
  <si>
    <t>Officer MSD; Officer Utility</t>
  </si>
  <si>
    <t>Waktu downtime mesin dibawah 5%</t>
  </si>
  <si>
    <t xml:space="preserve">Waktu perbaikan mesin dan perawatan tidak bisa langsung, harus menunggu part </t>
  </si>
  <si>
    <t>barang yang diperlukan merupakan barang langka dan mahal</t>
  </si>
  <si>
    <t>Stock part-part pemakaian rutin di gudang, dan identifikasi part yang langka agar terdapat suku cadang</t>
  </si>
  <si>
    <t>Downtime mesin di Bulan ini adalah 27,2 jam atau 0,28%. Sedangkan untuk NDT (yang bukan masuk downtime) adalah rata-rata 1,1 jam</t>
  </si>
  <si>
    <t>Total Downtime 11,83 jam, AT = 3944 jam, maka %DT = 0,30%
Total NDT 30,17 jam, AT = 5032 jam, maka %NDT = 0,60%</t>
  </si>
  <si>
    <t>Total Downtime 13,33 jam, AT = 5328 jam, maka %DT = 0,25%
Total NDT 94,50 jam, AT = 4896 jam, maka %NDT = 1,93%</t>
  </si>
  <si>
    <t>Total Downtime 23,10 jam, AT = 3808 jam, maka %DT = 0,61%
Total NDT 20,60 jam, AT = 4704 jam, maka %NDT = 0,44%</t>
  </si>
  <si>
    <t>Total Downtime 34,95 jam, AT = 4352 jam, maka %DT = 0,80%
Total NDT 16,08 jam, AT = 5848 jam, maka %NDT = 0,28%</t>
  </si>
  <si>
    <t>Total Downtime 46,55 jam, AT = 5328 jam, maka %DT = 0,87%
Total NDT 18,08 jam, AT = 4320 jam, maka %NDT = 0,42%</t>
  </si>
  <si>
    <t>Downtime mesin menjadi lama</t>
  </si>
  <si>
    <t>Proses perbaikan sulit dan menunggu part datang</t>
  </si>
  <si>
    <t>Memberikan training untuk meningkatkan hardskill maupun softskill ke arah expert dan bekerja sama dengan PCH dalam pemilihan supplier yang tepat dan dapat menyediakan cepat</t>
  </si>
  <si>
    <t>Kurangnya kerjasama dan kolaburasi antara produksi dan Engineering terkait penerapan sistem TPM</t>
  </si>
  <si>
    <t>Ketika pembuatan sistem perhitungan</t>
  </si>
  <si>
    <t>Penerapan TPM terhambat tidak berjalan, sistem perhitungan OEE tidak dapat tercipta</t>
  </si>
  <si>
    <t>Ketidaktahuan peranan masing-masing di TPM dari sisi Produksi dan Engineering</t>
  </si>
  <si>
    <t>1. Mengikuti Training TPM 
2. Menjalankan program autonomus maintenance</t>
  </si>
  <si>
    <t xml:space="preserve"> Overall Equipment Effectiveness (OEE)
</t>
  </si>
  <si>
    <t>Formulir Autonomous maintenance dan Sistem Planned maintenance tidak tercipta</t>
  </si>
  <si>
    <t>Sistem perhitungan OEE tidak akurat atau tidak tercipta</t>
  </si>
  <si>
    <t>ilmu untuk TPM masih kurang</t>
  </si>
  <si>
    <t>Absen kategori SID dan P1 yang tidak terkendali</t>
  </si>
  <si>
    <t>Absen personal karyawan</t>
  </si>
  <si>
    <t>Kehadiran Karyawan baik</t>
  </si>
  <si>
    <t>Persentase kehadiran berkurang</t>
  </si>
  <si>
    <t>Cuti karyawan bersangkutan habis sehingga tidak bisa memanfaatkan Cuti untuk berobat</t>
  </si>
  <si>
    <t>Di Bulan ini Total 
- Cuti adalah 31x (dianggap Hadir); 
- P1 3x; SID 4x (mengurangi persentasi kehadiran)</t>
  </si>
  <si>
    <t>Total HK 17, Karyawan 26 orang
SID 13x; P4 2x; Cuti 15x</t>
  </si>
  <si>
    <t>Total HK 18, Karyawan 26 orang
SID 15x; Cuti 15x</t>
  </si>
  <si>
    <t>Total HK 14, Karyawan 26 orang
SID 5x; P1 1x; Cuti 15x</t>
  </si>
  <si>
    <t>Total HK 17, Karyawan 26 orang
SID 4x; P1 1x; Cuti 6x; P4 2x</t>
  </si>
  <si>
    <t>Total HK 18, Karyawan 26 orang
SID 4x; KK 1x; Cuti 12x; P4 2x</t>
  </si>
  <si>
    <t>retrofitting sudah dijalankan akan tetapi penerangan tetap dinyalakan di siang hari</t>
  </si>
  <si>
    <t>Ketika menggunakan bahan energy</t>
  </si>
  <si>
    <t>Terdapat Program Penurunan Intensitas Energy Departemen</t>
  </si>
  <si>
    <t>Dobel dan tujuan dari retrofiiting untuk penurunan intensitas energi tidak tercapai</t>
  </si>
  <si>
    <t>edukasi kepada pengguna atau penghuni ruang kurang dan tidak adanya SOP</t>
  </si>
  <si>
    <t>1. Mengusulkan retrofitting yaitu mengganti sebagian atap dengan atap tembus cahaya dan memperbanyak jendela.
2. Penggunaan kendaraan dinas bergabung dengan bagian lain
3. Penghematan penggunaan listrik di masing-masing Departemen (AC, Lampu, dll)
4. Menitipkan Sarana hasil perbaikan ke mobil vendor.</t>
  </si>
  <si>
    <t>Retrofit, mengganti atap di area pabrik terpilih dengan atap transparan guna mengurangi frekuensi penyalaan lampu, agar lebih hemat energi</t>
  </si>
  <si>
    <t>Perjalanan dinas berbeda tujuan sehingga tetap harus dipisah</t>
  </si>
  <si>
    <t>tidak adanya program yang dapat dilaporkan terkait program penurunan intensitas energi</t>
  </si>
  <si>
    <t>tidak adanya perjalanan dinas yang dapat memanfaatkan satu mobil bisa banyak tujuan</t>
  </si>
  <si>
    <t>AC, lampu, dan perlengkapan listrik lainnya dipergunakan tidak sesuai jadwal yang ditentukan</t>
  </si>
  <si>
    <t>Tidak adanya penurunan intensitas energi, tapi program tetap dilaporkan sebagai salah satu program penurunan intensitas energi</t>
  </si>
  <si>
    <t>SDM tidak taat aturan</t>
  </si>
  <si>
    <t>AOC departemen bersangkutan kurang aktif</t>
  </si>
  <si>
    <t>Pengurangan intensitas solid waste</t>
  </si>
  <si>
    <t>Pencapaian Target Intensitas Solid Waste (Ton/Pcs) tidak berdampak pada temuan 5S</t>
  </si>
  <si>
    <t>Program AOC terutama di sektor 5S tidak berjalan, rawan temuan 5S</t>
  </si>
  <si>
    <t>Salah memilih AOC</t>
  </si>
  <si>
    <t xml:space="preserve">Tidak ditemukan temuan 5S (Skala Kuantitatif), yang resmi masuk ke ENG melalui Magenta
</t>
  </si>
  <si>
    <t>Masih mempergunakan kertas dalam proses pengecekan dan pelaporan</t>
  </si>
  <si>
    <t>Sampah kerta meningkat yang mana menjadi rawan terdapat temuan 5S</t>
  </si>
  <si>
    <t>Belum dapat digitalisasi</t>
  </si>
  <si>
    <t>SOP tidak dijalankan dan APD tidak dipakai sebagaimana mestinya</t>
  </si>
  <si>
    <t>Ketika bekerja di lingkungan perusahaan</t>
  </si>
  <si>
    <t>Tingkat kecelakaan kerja internal &amp; vendor tidak ada</t>
  </si>
  <si>
    <t>Meningkatnya peluang kecelakaan kerja di internal atau vendor yang menyebabkan munculnya temuan</t>
  </si>
  <si>
    <t>SDM internal maupun eksternal tidak taa aturan</t>
  </si>
  <si>
    <t>Pegawai Outsourching (vendor/ koperasi) kecelakaan kerja, lengan terkena angle grinder, dan dioperasi - rawat di rumah sakit</t>
  </si>
  <si>
    <t>Personil Utility (Maintenance) mengalami kecelakaan kerja ketika sedang memperbaiki forklift, salah satu jari tangan tergores dan harus dijahit</t>
  </si>
  <si>
    <t>Jadwal 5S tidak berjalan</t>
  </si>
  <si>
    <t>Area kotor dan potensi ditemukan temuan K3 tinggi</t>
  </si>
  <si>
    <t>kurangnya rasa memiliki dan motivasi pekerja terhadap kebersihan kurang</t>
  </si>
  <si>
    <t>Salah menganalisa dan penentuan HIRA DC</t>
  </si>
  <si>
    <t>APD yang dipesan dan diberikan tidak akurat dan sesuai kebutuhan serta fungsi</t>
  </si>
  <si>
    <t>Kemampuan SDM dalam menganalisa kurang</t>
  </si>
  <si>
    <t>Penerapan infrastruktur K3 yang terkendala di biaya</t>
  </si>
  <si>
    <t>Bangunan tidak sesuai kaidah K3</t>
  </si>
  <si>
    <t>Biaya yang besar sehingga tidak masuk dalam budget</t>
  </si>
  <si>
    <t>Pihak vendor tidak mengikuti SOP K3 yang diterapkan oleh perusahaan</t>
  </si>
  <si>
    <t>Rawan terjadi kecelakaan dan temuan K3 pada pihak vendor</t>
  </si>
  <si>
    <t>Persyaratan K3 yang dianggap memberatkan oleh pihak Vendor</t>
  </si>
  <si>
    <t>APD tidak dipergunakan</t>
  </si>
  <si>
    <t>Banyak temuan dari SDM tidak taat mempergunakan APD</t>
  </si>
  <si>
    <t>APD tidak sesuai keinginan SDM dan SDM kurang mendapat penekanan dari atasan</t>
  </si>
  <si>
    <t>Terdapat temuan tidak memakai APD yang wajib pakai dibagian Workshop, ketika sidak inspeksi persiapan ISO</t>
  </si>
  <si>
    <t>Kaizen yang muncul tidak masuk dalam kategori strategis</t>
  </si>
  <si>
    <t>ketika berinovasi</t>
  </si>
  <si>
    <t>Terdapat Kaizen Strategis</t>
  </si>
  <si>
    <t>Kaizen tidak bisa didaftarkan dalam inovasi</t>
  </si>
  <si>
    <t>Motivasi karyawan kurang untuk mengajukan ide dalam berkaizen kategori strategis</t>
  </si>
  <si>
    <t xml:space="preserve">Melakukan brainwriting, sebelum brainstorming dimulai.
</t>
  </si>
  <si>
    <t>Belum ada pengajuan resmi secara A3 Report untuk Kaizen strategis</t>
  </si>
  <si>
    <t>Telah memilih 1 Kaizen terpilih untuk Kaizen strategis</t>
  </si>
  <si>
    <t>Tuk bulan Mei hanya baru ada 1 kaizen bulanan saja</t>
  </si>
  <si>
    <t>Tidak ada kaizen yang diajukan di bulan Juni</t>
  </si>
  <si>
    <t>personil Engineering tidak melaporkan A3 report Kaizen</t>
  </si>
  <si>
    <t>Kaizen setiap bulan</t>
  </si>
  <si>
    <t>Keterlibatan karyawab dalam Kaizen/bulan meningkat</t>
  </si>
  <si>
    <t>Kaizen ada tapi tidak dihitung, karena tidak ada A3 reportnya</t>
  </si>
  <si>
    <t>regenerasi dalam pembuatan A3 report ke level softfloor kurang</t>
  </si>
  <si>
    <t>Edukasi dan motivasi di briefing  pagi terkait Kaizen (1 bulan 2 kali)</t>
  </si>
  <si>
    <t xml:space="preserve">Tidak ada kaizen atau A3 report yang masuk secara resmi </t>
  </si>
  <si>
    <t>3 Kaizen masuk ke Magenta</t>
  </si>
  <si>
    <t>2 Kaizen masuk ke Magenta</t>
  </si>
  <si>
    <t>1 Kaizen masuk ke Magenta</t>
  </si>
  <si>
    <t>Tidak ada Kaizen yang masuk ke Magenta</t>
  </si>
  <si>
    <t>Tidak ada kaizen yang muncul setiap bulan atau hanya sedikit</t>
  </si>
  <si>
    <t>Keterlibatan kaizen 75% setiap bulan tidak tercapai</t>
  </si>
  <si>
    <t>Karyawan Engineering kurang termotivasi dan penekanan dari atasan kurang</t>
  </si>
  <si>
    <t>Tidak ada penentuan program 5S dan K3 setiap bulannya</t>
  </si>
  <si>
    <t>ketika bekerja lingkungan perusahaan</t>
  </si>
  <si>
    <t>Implementasi 5S dan K3 berhasil</t>
  </si>
  <si>
    <t>peluang temuan 5S dan K3 meningkat</t>
  </si>
  <si>
    <t>Karyawan Engineering kurang termotivasi melakukan aktivitas 5S</t>
  </si>
  <si>
    <t>Tidak ada temuan 5S &amp; K3 dari patroli yang dilaporkan secara resmi ke Magenta atau dashboard 5S</t>
  </si>
  <si>
    <t>Tidak semua level personil dapat mengikuti kegiatan TNA</t>
  </si>
  <si>
    <t>ketika pelaksanaan TNA dan pengajuan personil TNA</t>
  </si>
  <si>
    <t>kompetensi untuk seluruh personil Engineering pasti tidak akan tercapai 100%</t>
  </si>
  <si>
    <t>tidak semua personil yang berkompetensi dapat mengikuti TNA, karena beberapa tema ada yang tergantung dari level jabatannya</t>
  </si>
  <si>
    <t>Mengikuti program TNA dari HCGA</t>
  </si>
  <si>
    <t>Tema TNA yang terbatas hanya pada level atas</t>
  </si>
  <si>
    <t>terjadi ketimpangan pengetahuan dan juga kompetensi antara personil dengan level atas dan bawah</t>
  </si>
  <si>
    <t>Tema training yang diajukan disesuaikan dengan kebutuhan dan kebijakan perusahaan</t>
  </si>
  <si>
    <t>Kecenderungan karyawan Engineering yang tidak mau mempergunakan alat pribadi untuk akses KMS</t>
  </si>
  <si>
    <t>Ketka akses KMS di lingkungan perusahaan setiap hari kerja</t>
  </si>
  <si>
    <t>Menurunnya dan minim minat karyawan untuk aktif dan membuka portal KMS</t>
  </si>
  <si>
    <t>Fasilitas akses KMS yang disediakan oleh perusahaan terbatas, sehingga karyawan mau tidak mau harus mempergunakan alat pribadinya</t>
  </si>
  <si>
    <t>Dari 26 personil ENG, 26 personil selalu akses KMS</t>
  </si>
  <si>
    <t>Dari 26 personil ENG, 9 personil yang akses KMS</t>
  </si>
  <si>
    <t>Dari 26 personil ENG, 4 personil yang akses KMS</t>
  </si>
  <si>
    <t>Dari 26 personil ENG, 5 personil yang akses KMS</t>
  </si>
  <si>
    <t>Dari 26 personil ENG, 26 personil yang akses KMS</t>
  </si>
  <si>
    <t>Kurang paham mengenai benefit dari aktif membuka portal KMS</t>
  </si>
  <si>
    <t>karyawan tidak antusias</t>
  </si>
  <si>
    <t>Sosialisasi yang kurang dari AOC dan penekanan dari atasan</t>
  </si>
  <si>
    <t>Jobdesk dan perundangan terbaru tidak tersedia atau tidak dibuat</t>
  </si>
  <si>
    <t>ketika pembuatan dan penentuan Jobdesk</t>
  </si>
  <si>
    <t>Terpenuhinya GCG dan Kode Etik</t>
  </si>
  <si>
    <t>tidak ada yang dapat disosialisasikan ke bawah dan potensi bekerja tanpa arah</t>
  </si>
  <si>
    <t>sulit menemukan kesepakatan bersama dan atasan kurang bermediasi dengan jajaran staff nya</t>
  </si>
  <si>
    <t>1. KPI Kehadiran karyawan 98% (Briefing Pagi)
2. KPI Akses KMS 75%</t>
  </si>
  <si>
    <t>1. Ketentuan Kaizen &amp; Pelaporan A3 report di portal (Bpk. Gatria) - Tematic Briefing Program AOC
2. regulasi SMK3 part-1 &amp; 2 (Bpk. Gatria) - Tematic Briefing Program AOC
3. Keharusan Kaizen dan 5S (Bpk. Gunawan)
4. Ketentuan pelaporan SPT (Bpk. Ramadan) - Tematic Briefing Program AOC</t>
  </si>
  <si>
    <t>Mengikuti program HCGA</t>
  </si>
  <si>
    <t>Mengikuti program HCGA:
- Sosialisasi COC Trisula (Thematic briefing dan wawancara)
- Sosialisasi COC Chitose (Thematic briefing dan Wawancara )
- Kecelakaan Kerja (Thematic briefing)</t>
  </si>
  <si>
    <t>Penolakan dari bawah untuk jobdesk yang sudah di berikan</t>
  </si>
  <si>
    <t>Jobdesk tidak berjalan sebagai mana mestinya</t>
  </si>
  <si>
    <t>Kemampuan atasan dalam penyampaian ke bawahan kurang</t>
  </si>
  <si>
    <t>Dokumen pendukung audit internal maupun ekternal yang tidak di lengkapi dan di update ke  Aplikasi Sistem Managemen ISO Integrasi</t>
  </si>
  <si>
    <t>Ketika ada update perubahan kebijakan atau struktur di departemen Engineering</t>
  </si>
  <si>
    <t>Teroptimalisasinya Aplikasi Sistem Managemen ISO Integrasi</t>
  </si>
  <si>
    <t>Muncul banyak temuan audit internal ataupun eksternal</t>
  </si>
  <si>
    <t>Tidak adanya waktu khusus untuk review kelengkapan dokumen mutu serta perhatian dari atasan yang kurang</t>
  </si>
  <si>
    <t>Tercapai tidak ada temuan minor dari audit ekternal dan Closing penyelesaian temuan tepat waktu (4 temuan perlu perhatian dari audit internal)</t>
  </si>
  <si>
    <t>-Tidak ada audit eksternal
-Audit internal: 
3 temuan perlu perhatian
Pengiriman jawaban untuk FTKTP tepat waktu</t>
  </si>
  <si>
    <t>Tidak ada audit eksternal maupun internal</t>
  </si>
  <si>
    <t>Peraturan pada rambu yang tidak jelas</t>
  </si>
  <si>
    <t>Ketika pembuatan peraturan baru dan rambu</t>
  </si>
  <si>
    <t>Banyak karyawan yang melanggar karena tidak mengerti</t>
  </si>
  <si>
    <t>Sosialisasi dari pihak HCGA kurang dan kerjasama AOC di departemen bersangkutan kurang aktif</t>
  </si>
  <si>
    <t>Tidak ada sanksi resmi yang masuk ke personil ENG, terkait pelanggaran Pemenuhan/Kepatuhan pada Peraturan Perundangan yang Berlaku</t>
  </si>
  <si>
    <t>Sistem yang dikembangkan dilarang</t>
  </si>
  <si>
    <t>ketika proses pengembangan sistem aplikasi ENGIS</t>
  </si>
  <si>
    <t>Aplikasi ENGIS dipergunakan</t>
  </si>
  <si>
    <t>proyek terancam dibatalkan atau di kurangi fiturnya (Minimalisasi)</t>
  </si>
  <si>
    <t>data yang di olah dinilai tidak boleh di publikasikan</t>
  </si>
  <si>
    <t>Aplikasi ENGIS</t>
  </si>
  <si>
    <t>- Progress Jilid-1 Prototype ENGIS dengan Google site: 89% (dengan beberapa sample mesin dan fitur-fitur yang diinginkan)
- Progress Jilid-2 Pengembangan Aplikasi dengan bagian IT: 6% (pembuatan mapping proyek)</t>
  </si>
  <si>
    <t>- Progress Jilid-1 Prototype ENGIS dengan Google site: 89% (dengan beberapa sample mesin dan fitur-fitur yang diinginkan)
- Progress Jilid-2 Pengembangan Aplikasi dengan bagian IT: 6% (pembuatan mapping proyek)
- Pengiriman prototype ke bagian IT, untuk proses pengembangan lebih lanjut Tgl. 28 Maret 2024</t>
  </si>
  <si>
    <t>- Progress Jilid-1 Prototype ENGIS dengan Google site: 89% (dengan beberapa sample mesin dan fitur-fitur yang diinginkan)
- Progress Jilid-2 Pengembangan Aplikasi dengan bagian IT: 6% (pembuatan mapping proyek)
- Pengiriman prototype ke bagian IT, untuk proses pengembangan lebih lanjut Tgl. 28 Maret 2024
- Bulan April mengikuti perkembangan dari IT</t>
  </si>
  <si>
    <t>Data yang diberikan kepada IT terbatas</t>
  </si>
  <si>
    <t>sistem aplikasi ENGIS tidak selesai sesuai harapan</t>
  </si>
  <si>
    <t>data di batasi oleh atasan</t>
  </si>
  <si>
    <t>AUG 24</t>
  </si>
  <si>
    <t>SEPT 24</t>
  </si>
  <si>
    <t>OKT 24</t>
  </si>
  <si>
    <t>NOV 24</t>
  </si>
  <si>
    <t>DES 24</t>
  </si>
  <si>
    <t>20,57% 
(Budget Capex untuk Jan-Des: Rp. 2.886.500.000
Terpakai sampai dengan Bulan ini: Rp. 593.644.500)</t>
  </si>
  <si>
    <t>20,05% 
(Budget Capex untuk Jan-Des: Rp. 2.886.500.000
Terpakai sampai dengan Bulan ini: Rp. 578.884.500)</t>
  </si>
  <si>
    <t>18,22% 
(Budget Capex untuk Jan-Des: Rp. 2.886.500.000
Terpakai sampai dengan Bulan ini: Rp. 525.884.500)</t>
  </si>
  <si>
    <t>6,10% 
(Budget Capex untuk Jan-Des: Rp. 2.886.500.000
Terpakai sampai dengan Bulan ini: Rp. 175.984.500)</t>
  </si>
  <si>
    <t>22,23% 
(Budget Capex untuk Jan-Des: Rp. 2.886.500.000
Terpakai sampai dengan Bulan ini: Rp. 641.618.275)</t>
  </si>
  <si>
    <t>Budget bulan ini Rp. 58.181.000
Realisasi bulan ini Rp. 15.692.440
% Biaya sarana dari budget adalah 27%</t>
  </si>
  <si>
    <t>Budget bulan ini Rp. 83.820.000
Realisasi bulan ini Rp. 25.596.350
% Biaya sarana dari budget adalah 31%</t>
  </si>
  <si>
    <t>Budget bulan ini Rp. 41.988.000
Realisasi bulan ini Rp. 39.699.740
% Biaya sarana dari budget adalah 95%</t>
  </si>
  <si>
    <t>Budget bulan ini Rp. 48.011.000
Realisasi bulan ini Rp. 29.494.631
% Biaya sarana dari budget adalah 24%</t>
  </si>
  <si>
    <t>Budget bulan ini Rp. 59.407.000
Realisasi bulan ini Rp. 18.334.120
% Biaya sarana dari budget adalah 31%</t>
  </si>
  <si>
    <t>Budget bulan ini Rp. 135.960.000
Realisasi bulan ini Rp. 35.111.600
% Biaya MTC mesin dari budget adalah 26%</t>
  </si>
  <si>
    <t>Budget bulan ini Rp. 142.390.000
Realisasi bulan ini Rp. 70.003.500
% Biaya MTC mesin dari budget adalah 49%</t>
  </si>
  <si>
    <t>Budget bulan ini Rp. 84.023.000
Realisasi bulan ini Rp. 42.391.425
% Biaya MTC mesin dari budget adalah 50%</t>
  </si>
  <si>
    <t>Budget bulan ini Rp. 99.087.000
Realisasi bulan ini Rp. 93.692.120
% Biaya MTC mesin dari budget adalah 95%</t>
  </si>
  <si>
    <t>Budget bulan ini Rp. 131.094.000
Realisasi bulan ini Rp. 102.986.550
% Biaya MTC mesin dari budget adalah 79%</t>
  </si>
  <si>
    <t>-Setting Lockator Welding Jig Foot Lever Compl (Multi Bed ver 2.0); 
-Pembuatan Inspection Jig Bending Foot Pipe Total Lock (Multi Bed ver 2.0); 
-Modifikasi Dies BL Bracket L (Multi Bed ver 2.0); 
-Pembuatan prototype u/ sample Ayumi Chair No.4 &amp; No.6; 
-Modifikasi Jig Las kursi ayumi No.6 (2 unit) &amp; No.4 (1 unit)</t>
  </si>
  <si>
    <t>-Modifikasi Sarana Manabu Taekwang; 
-Pembuatan Jig Las Tentative Cozy Memo; 
-Modifikasi Sarana Kursi Kogu; 
-Pembuatan Jig Inspeksi Bottom Bossay</t>
  </si>
  <si>
    <t>-Support R&amp;D, pembuatan sample MKS (Meja 2 pcs, Kursi 2 pcs)
-Support R&amp;D, Prototype Kursi Multy Nittori (4 pcs)</t>
  </si>
  <si>
    <t>1. Pembuatan sample new produk kursi Bendwood/ Arm pipe (4 pcs)
2. Pembuatan prototype Echol KD (2 set)
3. Support RnD/ Produksi, Pembuatan sample prototype Kumi Grande (1 set)
4. Trial pembuatan sample produk Neo Swiple/ frame (3 pcs)</t>
  </si>
  <si>
    <t>Dari mesin Chrome depan dan belakang Indikasi kuning; kebakar total; buram; melotok. Total proses di mesin chrome depan &amp; belakang tuk bulan ini adalah 70524 pcs, dan G2 dari mesin adalah 129 pcs (data QC &amp; PRD)</t>
  </si>
  <si>
    <r>
      <rPr>
        <u/>
        <sz val="11"/>
        <color theme="1"/>
        <rFont val="Calibri"/>
        <family val="2"/>
        <scheme val="minor"/>
      </rPr>
      <t xml:space="preserve">Chrome depan: </t>
    </r>
    <r>
      <rPr>
        <sz val="11"/>
        <color theme="1"/>
        <rFont val="Calibri"/>
        <family val="2"/>
        <scheme val="minor"/>
      </rPr>
      <t xml:space="preserve">
1. Faktor mesin disebabkan error mesin, tgl 7 (shift malam) robot 2 bergerak terlalu lambat. Selang setengah jam, robot dua tidak bergerak
2. Leg Caesar melotok, dikarenakan tumbukan disebabkan robot
3. Seat &amp; Leg Caesar kuning, dikarenakan nomor 1
</t>
    </r>
    <r>
      <rPr>
        <u/>
        <sz val="11"/>
        <color theme="1"/>
        <rFont val="Calibri"/>
        <family val="2"/>
        <scheme val="minor"/>
      </rPr>
      <t>Chrome belakang:</t>
    </r>
    <r>
      <rPr>
        <sz val="11"/>
        <color theme="1"/>
        <rFont val="Calibri"/>
        <family val="2"/>
        <scheme val="minor"/>
      </rPr>
      <t xml:space="preserve">
1. Faktor machine, di tgl 9 mesin berhenti mendadak, kontak nickel hilang
2. Backrest kebakar total karena mesin berhenti mendadak sehingga hilang kontak</t>
    </r>
  </si>
  <si>
    <t>Data kegagalan G2 akibat mesin di area Chrome depan dan belakang dari QC</t>
  </si>
  <si>
    <t>REALISASI JAN-DES 2024 (S2)</t>
  </si>
  <si>
    <r>
      <rPr>
        <b/>
        <u/>
        <sz val="12"/>
        <color theme="1"/>
        <rFont val="Arial Narrow"/>
        <family val="2"/>
      </rPr>
      <t xml:space="preserve">0 Kompalin (Tercapai)
</t>
    </r>
    <r>
      <rPr>
        <sz val="12"/>
        <color theme="1"/>
        <rFont val="Arial Narrow"/>
        <family val="2"/>
      </rPr>
      <t>Tidak ada komplain yang masuk ke bagian Engineering secara resmi melalui Magenta</t>
    </r>
    <r>
      <rPr>
        <b/>
        <u/>
        <sz val="12"/>
        <color theme="1"/>
        <rFont val="Arial Narrow"/>
        <family val="2"/>
      </rPr>
      <t xml:space="preserve">
</t>
    </r>
    <r>
      <rPr>
        <sz val="12"/>
        <color theme="1"/>
        <rFont val="Arial Narrow"/>
        <family val="2"/>
      </rPr>
      <t xml:space="preserve">1. Jan = 0 Komplain
2. Feb = 0 Komplain
3. Mar = 0 Komplain
4. Apr = 0 Komplain
5. Mei = 0 Komplain
6. Jun = 0 Komplain
7. Jul = 0 Komplain
8. Aug = 0 Komplain
9. Sept = 0 Komplain
10. Okt = 0 Komplain
11. Nov = 0 Komplain
12. Des = 0 Komplain
</t>
    </r>
  </si>
  <si>
    <t>- Progress Jilid-1 Prototype ENGIS dengan Google site (89%):  (dengan beberapa sample mesin dan fitur-fitur yang diinginkan)
- Progress Jilid-2 Pengembangan Aplikasi dengan bagian IT (13%): 
- pembuatan mapping proyek
- Pengiriman prototype ke bagian IT, untuk proses pengembangan lebih lanjut Tgl. 28 Maret 2024
- Bulan Agustus mengikuti perkembangan dari IT</t>
  </si>
  <si>
    <t>- Progress Jilid-1 Prototype ENGIS dengan Google site (89%):  (dengan beberapa sample mesin dan fitur-fitur yang diinginkan)
- Progress Jilid-2 Pengembangan Aplikasi dengan bagian IT (13%): 
- pembuatan mapping proyek
- Pengiriman prototype ke bagian IT, untuk proses pengembangan lebih lanjut Tgl. 28 Maret 2024
- Bulan 29 Agustus start pembuatan formulir oleh IT dan penyerahan data revisi secara partial ke IT</t>
  </si>
  <si>
    <t>1. Pengembangan prototype dari IT sudah tersedia untuk Digitalisasi data base master, F-005, DT-NDT, dan KRAM di tgl 25 Oktober 2025
2. Pembahasan dengan pihak ENG untuk masukan dan saran tgl 25 Oktober 2025
3. Rencana rapat dengan IT, MSD dan ENG di 8 November 2024 jam 9 pagi di kantor MSD</t>
  </si>
  <si>
    <t>1. Rapat dengan IT, MSD dan ENG di 8 November 2024 jam 9 pagi di kantor MSD (ruang SAP)
2. Penentuan User PIC pengguna ALUS (data sudah serahkan ke ENG, dan ENG sudah info ke IT di 3 Des 2024)
3. Pengembangan ALUS lebih lanjut oleh IT</t>
  </si>
  <si>
    <r>
      <rPr>
        <b/>
        <u/>
        <sz val="12"/>
        <color theme="1"/>
        <rFont val="Arial Narrow"/>
        <family val="2"/>
      </rPr>
      <t xml:space="preserve">0 sanksi (tercapai)
</t>
    </r>
    <r>
      <rPr>
        <sz val="12"/>
        <color theme="1"/>
        <rFont val="Arial Narrow"/>
        <family val="2"/>
      </rPr>
      <t>Tidak ada sanksi resmi yang masuk ke personil ENG, terkait pelanggaran Pemenuhan/Kepatuhan pada Peraturan Perundangan yang Berlaku
1. Jan = 0 sanksi
2.  Feb = 0 sanksi
3. Mar = 0 sanksi
4. Apr = 0 sanksi
5. Mei = 0 sanksi
6. Jun = 0 sanksi
7. Jul = 0 sanksi
8. Aug = 0 sanksi
9. Sept = 0 sanksi
10. Okt = 0 sanksi
11. Nov = 0 sanksi
12. Des = 0 sanksi</t>
    </r>
  </si>
  <si>
    <t>Tidak ada audit internal/ eksternal, tapi hanya ada review Bisnis Proses ENG &amp; MSD oleh CMS (ENG 20 Nov dan MSD 22 Nov).</t>
  </si>
  <si>
    <t>Hanya terdapat temuan Minor di audit internal saja, untuk audit eksternal belum ada audit</t>
  </si>
  <si>
    <t>Tidak ada audit internal atau eksternal ke Engineering</t>
  </si>
  <si>
    <t>Audit Eksternal ISO Terintegrasi (9-11 Juli 2024)</t>
  </si>
  <si>
    <t>tidak ada pelanggaran yang dilakukan oleh personil Engineering dan MSD terhadap peraturan perusahaan.</t>
  </si>
  <si>
    <t>tidak ada pelanggaran yang dilakukan oleh personil Engineering terhadap peraturan perusahaan.</t>
  </si>
  <si>
    <t>Mengikuti program HCGA:
- Penyampaian Trisula Cup (Thematic briefing 1 Juli)
- Sosialisasi Kepatuhan APD di Chitose (Thematic briefing 8 Juli )
- Sosialisasi COC, tata tertib, dan sanksi di Chitose (Thematic briefing 29 Juli).</t>
  </si>
  <si>
    <t>Belum ada kaizen Strategis yang diajukan di bulan ini</t>
  </si>
  <si>
    <t>1. Pemanfaatan base bekas untuk pembuatan welding jig arm memo A-LM (7 orang dari ENG)
2. Pembuatan rak pipa untuk sarana laser cutting pipe dari besi IWF bekas bongkaran gudang lantai 2 (7 orang dari ENG)</t>
  </si>
  <si>
    <t>1. Pembuatan Himbauan (SOP) untuk menggabungkan pelaksanaan 5S &amp; Initial Cleaning secara bersamaan, dan penempelan di setiap area yang ditentukan (Yang diinstruksikan ke MSD untuk dilakukan penempelan) (2 orang dari MSD)
2. Penyediaan SOP Produksi Produk C-Pro secara Umum maupun Khusus Per Produk &amp; Pencetakan serta Penempelan SOP C-Pro (2 orang dari MSD)
3. Pemanfaatan sparepart bekas dan modifikasi untuk perbaikan mesin miling ciamix (5 orang dari ENG)
4. Pembuatan Track Kabel Besi (5 orang dari ENG).</t>
  </si>
  <si>
    <t>Pemanfaatan Anpal / Scrap Material Untuk Pembuatan Box Komponen (7 orang)</t>
  </si>
  <si>
    <t>1. Modifikasi Toogle Sliding MC07-3 Pada JIG Frame Roland Dengan Adanya Penambahan Cover (6 orang)
2. Penambalan area lubang dan pembuatan pagar pengaman di Gudang Pusat lantai 2 (4 orang)</t>
  </si>
  <si>
    <t>1. Pemanfaatan Rangka Bekas Papan Pengumuman Yang Tak Terpakai Untuk Pembuatan Visual Board Data Pemeliharaan Mesin Di Kantor Engineering (4 orang)
2. Penempelan Label Himbauan Di Setiap Panel Listrik Terdapat Cover, Untuk Menjaga Properti Cover Panel Dari Kerusakan Akibat Kelalaian Penggunaan (3 orang)</t>
  </si>
  <si>
    <t>Tidak ada temuan 5S &amp; K3 dari patroli yang dilaporkan secara resmi ke Magenta atau menu dashboard 5S</t>
  </si>
  <si>
    <t>Dari 26 personil ENG, 3 personil yang akses KMS</t>
  </si>
  <si>
    <t>Dari 22 personil ENG, tidak ada personil yang akses KMS</t>
  </si>
  <si>
    <t>Dari 22 personil ENG, 2 personil yang akses KMS</t>
  </si>
  <si>
    <t>Mengikuti program HC-GA</t>
  </si>
  <si>
    <r>
      <rPr>
        <b/>
        <u/>
        <sz val="12"/>
        <color theme="1"/>
        <rFont val="Arial Narrow"/>
        <family val="2"/>
      </rPr>
      <t>0 Temuan minor eksternal audit &amp; closing temuan audit internal tepat waktu (Tercapai)</t>
    </r>
    <r>
      <rPr>
        <sz val="12"/>
        <color theme="1"/>
        <rFont val="Arial Narrow"/>
        <family val="2"/>
      </rPr>
      <t xml:space="preserve">
di jan-jun Rata-rata 2HK menjawab FTKTP temuan internal audit dari target maks 10HK
1. Jan = audit eksternal SNI (0 temuan); Audit internal 4 temuan observasi dgn FTKTP dijawab1 dalam 2HK
2. Feb = -
3. Mar = -
4. Apr = -
5. Mei = audit internal 3 temuan observasi menjawab FTKTP 1 HK
6. Juni = -
7. Jul = audit eksternal ISO terintegrasi (9-11 Juli 2024)
8. Aug = -
9. Sept = -
10. Okt = -
11. Nov = -
12. Des = -
</t>
    </r>
  </si>
  <si>
    <r>
      <rPr>
        <b/>
        <u/>
        <sz val="12"/>
        <color theme="1"/>
        <rFont val="Arial Narrow"/>
        <family val="2"/>
      </rPr>
      <t>100%  (tercapai)</t>
    </r>
    <r>
      <rPr>
        <sz val="12"/>
        <color theme="1"/>
        <rFont val="Arial Narrow"/>
        <family val="2"/>
      </rPr>
      <t xml:space="preserve">
Total pemenuhan GCG dan kode etik  di Jan-Jun = 9 program
1. Jan= 100% (2 program)
2. Feb= 100% (4 program)
3. Mar= - Mengikuti program HCGA
4. Apr= - Mengikuti program HCGA
5. Mei= - Mengikuti program HCGA
6. Jun= 100% (3 program)\
7. Jul = - Mengikuti program HCGA
8. Aug = - Tidak Pelanggaran
9. Sept = - Tidak Pelanggaran
10. Okt = - Tidak Pelanggaran
11. Nov = - Tidak Pelanggaran
12. Des = - Tidak Pelanggaran</t>
    </r>
  </si>
  <si>
    <r>
      <rPr>
        <b/>
        <sz val="12"/>
        <color theme="1"/>
        <rFont val="Arial Narrow"/>
        <family val="2"/>
      </rPr>
      <t>0 temuan 5S &amp; K3 (Tercapai)</t>
    </r>
    <r>
      <rPr>
        <sz val="12"/>
        <color theme="1"/>
        <rFont val="Arial Narrow"/>
        <family val="2"/>
      </rPr>
      <t xml:space="preserve">
Tidak ada temuan 5S &amp; K3 dari patroli yang dilaporkan secara resmi ke Magenta atau dashboard 5S
1. Jan = 0 temuan
2. Feb = 0 temuan
3. Mar = 0 temuan
4. Apr = 0 temuan
5. Mei = 0 temuan
6. Jun = 0 temuan
7. Jul = 0 temuan
8. Aug = 0 temuan
9. Sept = 0 temuan
10. Okt = 0 temuan
11. Nov = 0 temuan
12. Des = 0 temuan</t>
    </r>
  </si>
  <si>
    <t>1. Rapat dengan IT, MSD dan ENG di 8 November 2024 jam 9 pagi di kantor MSD (ruang SAP)
2. Penentuan User PIC pengguna ALUS (data sudah serahkan ke ENG, dan ENG sudah info ke IT di 3 Des 2024)
3. Pengembangan ALUS lebih lanjut oleh IT
4. Penyesuaian waktu pengembangan dengan pekerjaan yang urgent lainnya ke bagian IT</t>
  </si>
  <si>
    <t>Budget bulan ini Rp. 95.898.000
Realisasi bulan ini Rp. 46.164.465
% Biaya sarana dari budget adalah 48%</t>
  </si>
  <si>
    <t>Budget bulan ini Rp. 92.563.000
Realisasi bulan ini Rp. 87.494.586
% Biaya MTC mesin dari budget adalah 95%</t>
  </si>
  <si>
    <t>1. Pembuatan produk baru dari Bendwood/ Rangka kaki Bendwood type 2 (2 set)
2.Pembuatan produk baru dari Bendwood/ Rangka kaki Bendwood type 3 (3 set)
3. Pembuatan stopper joint (olive ALM) (2 pcs)
4. Pembuatan komponen Shock plate multybed u/ H/F Board BS-005 new</t>
  </si>
  <si>
    <t>Total Hasil Las : 20284 
Oleh Hasil Robot : 19843 pcs (98%)
Oleh Hasil Manual : 414pcs (2%)
(Sarana JIG robot yang seharusnya dapat dipakai pada bulan ini  adalah 33 unit, tapi yang dipakai hanya 28 unit dan 5 unit tidak dipakai, dikarenakan ada yang belum di trial</t>
  </si>
  <si>
    <t>Total Pencapaian Progress: 100%
(Pencapaian sampai dengan bulan ini/ bulan berjalan)</t>
  </si>
  <si>
    <t>&gt;Perlu pengawasan untuk pelaksanaan AM di bagian konstruksi Folding yamato
&gt;Fotocopy formulir AM sudah disediakan oleh PRD</t>
  </si>
  <si>
    <t>Total HK 22, Karyawan 26 orang
SID 2x; P1 2x; Cuti 23x</t>
  </si>
  <si>
    <t>Pembuatan cooler chrome (8 orang dari ENG)</t>
  </si>
  <si>
    <t>Mengikuti Training Laser Cutting Pipe Tgl. 11 s/d 27 Desember (Eng 7 Orang)</t>
  </si>
  <si>
    <t>Dari 22 personil ENG, hanya 3 orang personil yang akses KMS</t>
  </si>
  <si>
    <t>23,41% 
(Budget Capex untuk Jan-Des: Rp. 2.886.500.000
Terpakai sampai dengan Bulan ini: Rp. 675.848.275)</t>
  </si>
  <si>
    <r>
      <rPr>
        <b/>
        <u/>
        <sz val="12"/>
        <color theme="1"/>
        <rFont val="Arial Narrow"/>
        <family val="2"/>
      </rPr>
      <t>% = 23,41% (Tercapai)</t>
    </r>
    <r>
      <rPr>
        <sz val="12"/>
        <color theme="1"/>
        <rFont val="Arial Narrow"/>
        <family val="2"/>
      </rPr>
      <t xml:space="preserve">
Realisasi Jan-Des: </t>
    </r>
    <r>
      <rPr>
        <b/>
        <sz val="12"/>
        <color theme="1"/>
        <rFont val="Arial Narrow"/>
        <family val="2"/>
      </rPr>
      <t>Rp. 675.848.275</t>
    </r>
    <r>
      <rPr>
        <sz val="12"/>
        <color theme="1"/>
        <rFont val="Arial Narrow"/>
        <family val="2"/>
      </rPr>
      <t xml:space="preserve">
Budget Capex: Rp. 2.886.500.000
1. Jan = Relokasi Nailing ke Lt.1 + Pembelian Laptop Lenovo Legion Slim 7; Rp. 33.808.500
2. Feb = Relokasi Ruang Kantor Produksi ke ruang bekas Nailing (Lt. 2) Rp. 32.149.500
3. Mar = Pembelian Torent Rp. 1.100.000
4  Apr = -
5.Mei = Pembelian kabel &amp; NFB untuk Perpindahan mesin workshop 78.379.000
6. Jun = 1200W SPS STANDBY POWER SUPPLY + Fortimail Email Security Appliance + Bundle Contract 1 Year Parts-only RMA of FML-200F Rp. 128.800.000
7. Jul = Pengecoran lantai Konst Yamato + Pembelian Material Pindah ENG Rp. 56.897.500
8. Aug = Mold back plastic-1 Cozy + Mold back plastic-2 Cozy + Pembelian Material Rak Gudang Rp. 190.510.000
9. Sept : Pembelian Mesin Cutting Melting Rp. 53.000.000
10. Okt = -
11. Nov = Pembuatan Jig Neo Swivel + Pembelian APAR (30 Buah) Rp. 47.973.775
12. Des = Pembelian PCB CONTROL + KEYBOARD A86L-0001-0125#A &amp; KEYSET &amp; Cooling Tower + Motor + Instalasi  Rp. 34.230.000</t>
    </r>
  </si>
  <si>
    <r>
      <rPr>
        <b/>
        <u/>
        <sz val="12"/>
        <color theme="1"/>
        <rFont val="Arial Narrow"/>
        <family val="2"/>
      </rPr>
      <t>% = 30% (Tercapai)</t>
    </r>
    <r>
      <rPr>
        <sz val="12"/>
        <color theme="1"/>
        <rFont val="Arial Narrow"/>
        <family val="2"/>
      </rPr>
      <t xml:space="preserve">
Realisasi Jan-Des : </t>
    </r>
    <r>
      <rPr>
        <b/>
        <sz val="12"/>
        <color theme="1"/>
        <rFont val="Arial Narrow"/>
        <family val="2"/>
      </rPr>
      <t>Rp. 316.062.868</t>
    </r>
    <r>
      <rPr>
        <sz val="12"/>
        <color theme="1"/>
        <rFont val="Arial Narrow"/>
        <family val="2"/>
      </rPr>
      <t xml:space="preserve">
Budget Jan-Des : Rp. 1.060.885.000
1. Jan = 21% (Budget Rp. 118.424.000; Realisasi Rp. 24.308.660)
2. Feb = 46% (Budget Rp. 90.877.000; Realisasi Rp. 42.164.772)
3. Mar = 23% (Budget Rp. 143.719.000; Realisasi Rp. 32.766.690)
4. Apr = 6% (Budget Rp. 122.526.000; Realisasi Rp. 7.710.000)
5. Mei = 23% (Budget Rp. 87.531.000; Realisasi Rp. 19.943.500)
6. Jun = 13% (Budget Rp. 110.503.000; Realisasi Rp. 14.187.500)
7. Jul = 27% (Budget Rp. 58.181.000; Ralisasi Rp. 15.692.440)
8. Aug = 31% (Budget Rp. 83.820.000; Realisasi Rp. 25.596.350)
9. Sept = 95% (Budget Rp. 41.988.00; Realisasi Rp. 39.699.740)
10. Okt = 24% (Budget Rp. 48.011.00; Realisasi Rp. 29.494.631)
11. Nov = 31% (Budget Rp. 59.407.000; Ralisasi Rp. 18.334.120)
12. Des = 48% (Budget Rp. 95.898.000; Realisasi Rp. 46.164.465)</t>
    </r>
  </si>
  <si>
    <r>
      <rPr>
        <b/>
        <u/>
        <sz val="12"/>
        <color theme="1"/>
        <rFont val="Arial Narrow"/>
        <family val="2"/>
      </rPr>
      <t>% = 53% (Tercapai)</t>
    </r>
    <r>
      <rPr>
        <sz val="12"/>
        <color theme="1"/>
        <rFont val="Arial Narrow"/>
        <family val="2"/>
      </rPr>
      <t xml:space="preserve">
Realisasi Jan-Des: Rp. </t>
    </r>
    <r>
      <rPr>
        <b/>
        <sz val="12"/>
        <color theme="1"/>
        <rFont val="Arial Narrow"/>
        <family val="2"/>
      </rPr>
      <t>856.843.336</t>
    </r>
    <r>
      <rPr>
        <sz val="12"/>
        <color theme="1"/>
        <rFont val="Arial Narrow"/>
        <family val="2"/>
      </rPr>
      <t xml:space="preserve">
Budget Jan-Des: Rp. 1.613.656.000
1. Jan = 56% (Budget Rp. 205.856.000; Realisasi Rp. 115.386.004)
2. Feb = 37% (Budget Rp. 158.911.000; Realisasi Rp. 58.333.150)
3. Mar = 56% (Budget Rp. 145.893.000; Realisasi Rp. 81.705.500)
4 Apr = 50% (Budget Rp. 130.538.000; Realisasi Rp. 65.532.661)
5. Mei = 46% (Budget Rp. 122.243.000; Realisasi Rp. 56.794.200)
6. Jun = 29% (Budget Rp. 165.098.000; Realisasi Rp. 47.412.040)
7. Jul = 26% (Budget Rp. 135.960.000; Realisasi Rp. 35.111.600)
8. Aug = 49% (Budget Rp. 142.390.000; Realisasi Rp. 70.003.500)
9. Sep = 50% (Budget Rp. 84.023.000; Realisasi Rp. 42.391.425)
10. Okt = 95% (Budget Rp. 99.087.000; Realisasi Rp. 93.692.120)
11. Nov = 79% (Budget Rp. 131.094.000; Realisasi Rp. 102.986.550)
12. Des = 95% (Budget Rp. 92.563.000; Realisasi Rp. 87.494.586)</t>
    </r>
  </si>
  <si>
    <r>
      <rPr>
        <b/>
        <u/>
        <sz val="12"/>
        <color theme="1"/>
        <rFont val="Arial Narrow"/>
        <family val="2"/>
      </rPr>
      <t xml:space="preserve">7HK (Tercapai)
</t>
    </r>
    <r>
      <rPr>
        <sz val="12"/>
        <color theme="1"/>
        <rFont val="Arial Narrow"/>
        <family val="2"/>
      </rPr>
      <t>Rata-rata Penyelesaian prototype permintaan R&amp;D sesuai kesepakatan</t>
    </r>
    <r>
      <rPr>
        <b/>
        <u/>
        <sz val="12"/>
        <color theme="1"/>
        <rFont val="Arial Narrow"/>
        <family val="2"/>
      </rPr>
      <t xml:space="preserve">
</t>
    </r>
    <r>
      <rPr>
        <sz val="12"/>
        <color theme="1"/>
        <rFont val="Arial Narrow"/>
        <family val="2"/>
      </rPr>
      <t>1. Jan = 2 HK
2. Feb = 2 HK
3. Mar = 9 HK
4. Apr = 10 HK
5. Mei = 10 HK
6. Jun = 5 HK
7. Jul = 10HK
8. Aug = 10 HK
9. Sept = 5 HK
10. Okt = -
11. Nov = 4 HK
12. Des =  5 HK</t>
    </r>
  </si>
  <si>
    <r>
      <rPr>
        <b/>
        <u/>
        <sz val="12"/>
        <color theme="1"/>
        <rFont val="Arial Narrow"/>
        <family val="2"/>
      </rPr>
      <t xml:space="preserve">0,39% (Tidak Tercapai)
</t>
    </r>
    <r>
      <rPr>
        <sz val="12"/>
        <color theme="1"/>
        <rFont val="Arial Narrow"/>
        <family val="2"/>
      </rPr>
      <t>Total Jml Produksi Mesin Chrome depan + belakang = 910.806 pcs
Total G2 karena Mesin di Chrome depan + belakang = 3.511 pcs</t>
    </r>
    <r>
      <rPr>
        <b/>
        <u/>
        <sz val="12"/>
        <color theme="1"/>
        <rFont val="Arial Narrow"/>
        <family val="2"/>
      </rPr>
      <t xml:space="preserve">
</t>
    </r>
    <r>
      <rPr>
        <sz val="12"/>
        <color theme="1"/>
        <rFont val="Arial Narrow"/>
        <family val="2"/>
      </rPr>
      <t xml:space="preserve">
1. Jan =  0,48% (Jml Prd 146.872; G2 701)
2. Feb = 0,27% (Jml Prd 89.198; G2 244)
3. Mar = 0,20% (Jml Prd 66.274; G2 134)
4. Apr = 0,36% (Jml Prd 48.356; G2 176)
5. Mei = 0,75% (Jml Prd 46.435; G2 350)
6. Jun = 2,19% (Jml Prd 27.138; G2 594)
7. Jul  = 0,18% (Jml Prd 70.542, G2 129) 
8. Aug = 0,06% (Jml Prd 48.391, G2 30)
9. Sept = 0,23% (Jml Prd 58.562, G2 135)
10. Okt = 0,42% (Jml Prd 10.1332, G2 422)
11. Nov = 0,25% (Jml Prd 161.471, G2 400)
12. Des = 0,42% (Jml Prd 46.253: G2 192)</t>
    </r>
  </si>
  <si>
    <r>
      <rPr>
        <b/>
        <u/>
        <sz val="12"/>
        <color theme="1"/>
        <rFont val="Arial Narrow"/>
        <family val="2"/>
      </rPr>
      <t xml:space="preserve">98% (Tidak Tercapai)
</t>
    </r>
    <r>
      <rPr>
        <sz val="12"/>
        <color theme="1"/>
        <rFont val="Arial Narrow"/>
        <family val="2"/>
      </rPr>
      <t>Semester 1 masih ke sarana modifikasi Welding Jig (manual ke Robot)
Semester 2 sudah masuk ke hasil Robotisasi.
1. Jan =  7 Jig dimodif
2.  Feb = 3 Jig dimodif
3. Mar = 2 Jig dimodif
4. Apr = 4 Jig dimodif
5. Mei = 2 Jig dimodif
6. Jun = 7 Jig dimodif
7. Juli = Robot 7.430 (37%); Manual 12.761 (63%)
8. Agustus = Robot 11.606 (65%); Manual 6.337 (35%)
9. September = Robot 10.585 (53%); Manual 9.211 (47%)
10. Oktober = Robot 11.394 (53%); Manual 9.947 (47%)
11. November = Robot 13.490 (62%); Manual 8.232 (38%)
12. Desember = Robot 19.843 (98%(; Manual 414 (2%)</t>
    </r>
  </si>
  <si>
    <r>
      <rPr>
        <b/>
        <u/>
        <sz val="12"/>
        <color theme="1"/>
        <rFont val="Arial Narrow"/>
        <family val="2"/>
      </rPr>
      <t xml:space="preserve">100% Tercapai
</t>
    </r>
    <r>
      <rPr>
        <sz val="12"/>
        <color theme="1"/>
        <rFont val="Arial Narrow"/>
        <family val="2"/>
      </rPr>
      <t>Total proyek Re-layout 23 item pekerjaan
Yang selesai 23 Item</t>
    </r>
    <r>
      <rPr>
        <b/>
        <u/>
        <sz val="12"/>
        <color theme="1"/>
        <rFont val="Arial Narrow"/>
        <family val="2"/>
      </rPr>
      <t xml:space="preserve">
</t>
    </r>
    <r>
      <rPr>
        <sz val="12"/>
        <color theme="1"/>
        <rFont val="Arial Narrow"/>
        <family val="2"/>
      </rPr>
      <t xml:space="preserve">
1. Jan =  Pencapaian progress 4,78%
2.  Feb = Pencapaian progress 7,92%
3.  Mar = Pencapaian progress 13,96%
4.  Apr = Pencapaian progress 16,67%
5.  Mei = Pencapaian progress 21,25%
6. Jun = Pencapaian progress 21,25%
7. Juli = Pencapaian progress 53.85%
8. Agus = Pencapaian progress 64.62%
9. Sep = Pencapaian progress 73.60%
10. Okto = Pencapaian progress 78.00%
11. Nov = Pencapaian progress 80.00%
12. Des = Pencapaian progress 100%</t>
    </r>
  </si>
  <si>
    <r>
      <rPr>
        <b/>
        <u/>
        <sz val="12"/>
        <color theme="1"/>
        <rFont val="Arial Narrow"/>
        <family val="2"/>
      </rPr>
      <t>0,53%, DT Dibawah 5% (Tercapai)</t>
    </r>
    <r>
      <rPr>
        <sz val="12"/>
        <color theme="1"/>
        <rFont val="Arial Narrow"/>
        <family val="2"/>
      </rPr>
      <t xml:space="preserve">
Total DT di Jan-Des = 344,32
Total AT di Jan-Des = 65312
1. Jan = 0,28%
2. Feb = 0,30%
3. Mar = 0,25%
4. Apr = 0,61%
5. Mei = 0,80%
6. Jun = 0,87%
7. Jul = 0,58% 
8. Agus = 0,29% 
9. Sept = 0,84%
10. Okt = 0,63%
11. Nov = 0,43%
12. Des = 0,28%</t>
    </r>
  </si>
  <si>
    <r>
      <rPr>
        <b/>
        <u/>
        <sz val="12"/>
        <color theme="1"/>
        <rFont val="Arial Narrow"/>
        <family val="2"/>
      </rPr>
      <t>Rata-rata OEE Jan-Des = 88%</t>
    </r>
    <r>
      <rPr>
        <sz val="12"/>
        <color theme="1"/>
        <rFont val="Arial Narrow"/>
        <family val="2"/>
      </rPr>
      <t xml:space="preserve">
1 Jan = 81 %
2. Feb = 83%
3. Mar = 85%
4. April = 90%
5. Mei = 88%
6 Juni = 85%
7. Juli = 90%
8. Agus = 91%
9. Sept = 90%
10. Okt = 91%
11. Nov = 92%
12. Des = 92%</t>
    </r>
  </si>
  <si>
    <r>
      <rPr>
        <b/>
        <u/>
        <sz val="12"/>
        <color theme="1"/>
        <rFont val="Arial Narrow"/>
        <family val="2"/>
      </rPr>
      <t>98,4% Kehadiran (Tercapai)</t>
    </r>
    <r>
      <rPr>
        <sz val="12"/>
        <color theme="1"/>
        <rFont val="Arial Narrow"/>
        <family val="2"/>
      </rPr>
      <t xml:space="preserve">
Total HK Jan-Des = 237 hari
Jml Karyawan = 26 orang
Total SID Jan-Des = 83x
Total KK Jan-Des = 1x
Total P1 Jan-Des = 9x
Total Cuti Jan-Des = 198x
Total P4 Jan-Dun = 13x
1. Jan = 98,77% Kehadiran (21HK, 27 pegawai)
2. Feb= 97,06% Kehadiran (17 HK, 26 pegawai)
3. Mar= 96,79% Kehadiran (18 HK, 26 pegawai)
4. Apr= 98,35% Kehadiran (14 HK, 26 pegawai)
5. Mei= 98,87% Kehadiran (17 HK, 26 pegawai)
6. Jun= 98,93% Kehadiran (18 HK, 26 pegawai)
7. Jul = 96,15% Kehadiran (23 HK, 26 pegawai)
8. Agus = 99,13% Kehadiran (22 HK, 26 pegawai)
9. Sept = 99,04% Kehadiran (20 HK, 26 pegawai)
10. Okt = 99,67% Kehadiran (23 HK, 26 pegawai)
11. Nov = 98,60% Kehadiran (22 HK, 26 pegawai)
12. Des = 99.30% Kehadiran (22 HK, 26 pegawai)</t>
    </r>
  </si>
  <si>
    <r>
      <rPr>
        <b/>
        <u/>
        <sz val="12"/>
        <color theme="1"/>
        <rFont val="Arial Narrow"/>
        <family val="2"/>
      </rPr>
      <t>0 temuan 5S (Tercapai)</t>
    </r>
    <r>
      <rPr>
        <sz val="12"/>
        <color theme="1"/>
        <rFont val="Arial Narrow"/>
        <family val="2"/>
      </rPr>
      <t xml:space="preserve">
Tidak ditemukan temuan 5S (Skala Kuantitatif), yang resmi masuk ke ENG melalui Magenta
1. Jan = 0 temuan
2. Feb = 0 temuan
3. Mar = 0 temuan
4. Apr = 0 temuan
5. Mei = 0 temuan
6. Jun = 0 temuan
7. Jul = 0 temuan
8. Agus = 0 temuan
9. Sept = 0 temuan
10. Okt = 0 temuan
11. Nov = 0 temuan
12. Des =0 temuan</t>
    </r>
  </si>
  <si>
    <r>
      <rPr>
        <b/>
        <u/>
        <sz val="12"/>
        <color theme="1"/>
        <rFont val="Arial Narrow"/>
        <family val="2"/>
      </rPr>
      <t>1 temuan (Tidak Tercapai)</t>
    </r>
    <r>
      <rPr>
        <sz val="12"/>
        <color theme="1"/>
        <rFont val="Arial Narrow"/>
        <family val="2"/>
      </rPr>
      <t xml:space="preserve">
Temuan kecelakaan kerja dari Jan-jun total 2 temuan
1. Jan = 0 temuan
2. Feb = 0 temuan
3. Mar = 0 temuan
4. Apr = 0 temuan
5. Mei = 0 temuan
6. Jun = 1 temuan
7. Jul = 0 temuan
8. Agus = 0 temuan
9. Sept = 0 temuan
10. Okt = 0 temuan
11. Nov = 0 temuan
12. Des = 0 temuan</t>
    </r>
  </si>
  <si>
    <r>
      <rPr>
        <b/>
        <u/>
        <sz val="12"/>
        <color theme="1"/>
        <rFont val="Arial Narrow"/>
        <family val="2"/>
      </rPr>
      <t>0 temuan (Tidak Tercapai)</t>
    </r>
    <r>
      <rPr>
        <sz val="12"/>
        <color theme="1"/>
        <rFont val="Arial Narrow"/>
        <family val="2"/>
      </rPr>
      <t xml:space="preserve">
Temuan tidak patuh terhadap APD dari Jan-jun total 1 temuan
1. Jan = 0 temuan
2. Feb = 0 temuan
3. Mar = 0 temuan
4. Apr = 0 temuan
5. Mei = 0 temuan
6. Jun = 1 temuan
7. Jul = 0 temuan
8. Agus = 0 temuan
9. Sept = 0 temuan
10. Okt = 0 temuan
11. Nov = 0 temuan
12. Des = 0 temuan</t>
    </r>
  </si>
  <si>
    <r>
      <rPr>
        <b/>
        <u/>
        <sz val="12"/>
        <color theme="1"/>
        <rFont val="Arial Narrow"/>
        <family val="2"/>
      </rPr>
      <t>4 Kaizen Strategis (Tercapai)</t>
    </r>
    <r>
      <rPr>
        <sz val="12"/>
        <color theme="1"/>
        <rFont val="Arial Narrow"/>
        <family val="2"/>
      </rPr>
      <t xml:space="preserve">
Kaizen strategis Retrovit
Kaizen Strategis Filter Nano Ceramic pretreatment
Total Kaizen strategis 2 kaizen
Total Kaizen Bulanan biasa 7 kaizen
1. Jan = 0 kaizen
2. Feb = 3 kaizen bulanan
3. Mar = 3 kaizen (2 bulanan, 1 strategis)
4. Apr = 2 kaizen (1 bulanan, 1 strategis
5. Mei = 1 kaizen bulanan
6. Jun = 0 Kaizen 
7. Jul = 0 kaizen
8. Aug = 0 kaizen
9. Sept = 0 kaizen
10. Okt = 0 kaizen
11. Nov = 0 kaizen
12. Des = 0 kaizen</t>
    </r>
  </si>
  <si>
    <t>Total Hasil Las : 20191 
Oleh Hasil Robot : 7430 pcs (37%)
Oleh Hasil Manual : 12761pcs (63%)
(Sarana JIG robot yang seharusnya dapat dipakai pada bulan ini  adalah 32 unit, tapi yang dipakai hanya 12 unit dan 20 unit tidak dipakai, dikarenakan ada yang belum di trial)</t>
  </si>
  <si>
    <t>Total Hasil Las : 17943 
Oleh Hasil Robot : 11606 pcs (65%)
Oleh Hasil Manual : 6337pcs (35%)
(Sarana JIG robot yang seharusnya dapat dipakai pada bulan ini  adalah 40 unit, tapi yang dipakai hanya 21 unit dan 19 unit tidak dipakai, dikarenakan ada yang belum di trial)</t>
  </si>
  <si>
    <t>Total Hasil Las : 19796
Oleh Hasil Robot : 10585 pcs (53%)
Oleh Hasil Manual : 9211 pcs (47%)
(Sarana JIG robot yang seharusnya dapat dipakai pada bulan ini  adalah 41 unit, tapi yang dipakai hanya 18 unit dan 23 unit tidak dipakai, dikarenakan ada yang belum di trial)</t>
  </si>
  <si>
    <t>Total Hasil Las : 21341 
Oleh Hasil Robot : 11394 pcs (53%)
Oleh Hasil Manual : 9947pcs (47%)
(Sarana JIG robot yang seharusnya dapat dipakai pada bulan ini  adalah 33 unit, tapi yang dipakai hanya 11 unit dan 22 unit tidak dipakai, dikarenakan ada yang belum di trial)</t>
  </si>
  <si>
    <t>Total Hasil Las : 21722 
Oleh Hasil Robot : 13490 pcs (62%)
Oleh Hasil Manual : 8232pcs (38%)
(Sarana JIG robot yang seharusnya dapat dipakai pada bulan ini  adalah 31 unit, tapi yang dipakai hanya 26 unit dan 5 unit tidak dipakai, dikarenakan ada yang belum di trial)</t>
  </si>
  <si>
    <t xml:space="preserve">Total Pencapaian Progress: 80%
(Pencapaian sampai dengan bulan ini/ bulan berjalan)
</t>
  </si>
  <si>
    <t xml:space="preserve">Total Pencapaian Progress: 78%
(Pencapaian sampai dengan bulan ini/ bulan berjalan)
</t>
  </si>
  <si>
    <t xml:space="preserve">Total Pencapaian Progress: 73,60%
(Pencapaian sampai dengan bulan ini/ bulan berjalan)
</t>
  </si>
  <si>
    <t>Total Pencapaian Progress: 64,62%
(Pencapaian sampai dengan bulan ini/ bulan berjalan)</t>
  </si>
  <si>
    <t xml:space="preserve">Total Pencapaian Progress: 53,85%
(Pencapaian sampai dengan bulan ini/ bulan berjalan)
</t>
  </si>
  <si>
    <t>&gt;Simulasi pelaksanaan di bagian konstruksi Folding yamato
&gt;sementara fotocopy formulir AM disediakan oleh MSD kedepan oleh produksi</t>
  </si>
  <si>
    <t xml:space="preserve">&gt;Lanjut pembuatan mapping mesin untuk kelengkapan AM
&gt;Pembuatan SOP AM, terkait pelaksanaan oleh pihak produksi
&gt;Simulasi pelaksanaan di bagian konstruksi Folding yamato
</t>
  </si>
  <si>
    <t xml:space="preserve">&gt;Lanjut pembuatan mapping mesin untuk kelengkapan AM
&gt;Pembuatan SOP AM, terkait pelaksanaan oleh pihak produksi
&gt;Persiapan untuk simulasi di bulan September
</t>
  </si>
  <si>
    <t xml:space="preserve">&gt;Lanjut pembuatan mapping mesin untuk kelengkapan AM
&gt;Pembuatan SOP AM, terkait pelaksanaan oleh pihak produksi
</t>
  </si>
  <si>
    <t>Total Downtime 6,82 jam, AT = 2464 jam, maka %DT = 0,28%
Total NDT 77,42 jam, AT = 6512 jam, maka %NDT = 1,19%+AG22</t>
  </si>
  <si>
    <t>Total Downtime 24,75 jam, AT = 5808 jam, maka %DT = 0,43%
Total NDT 38,58 jam, AT = 9680 jam, maka %NDT = 0,40%</t>
  </si>
  <si>
    <t xml:space="preserve">Total Downtime 51 jam, AT = 8096 jam, maka %DT = 0,63%
Total NDT 26,92 jam, AT = 6440 jam, maka %NDT = 0,42%
</t>
  </si>
  <si>
    <t>Total Downtime 60,20 jam, AT = 7200 jam, maka %DT = 0,84%
Total NDT 33,50 jam, AT = 4800 jam, maka %NDT = 0,70%</t>
  </si>
  <si>
    <t>Total Downtime 9,25 jam, AT = 3168 jam, maka %DT = 0,29%
Total NDT 18,25 jam, AT = 5984 jam, maka %NDT = 0,30%</t>
  </si>
  <si>
    <t>Total Downtime 35,33 jam, AT = 6072 jam, maka %DT = 0,58%
Total NDT 24,67 jam, AT = 8464 jam, maka %NDT = 0,29%</t>
  </si>
  <si>
    <t>Total HK 22, Karyawan 26 orang
SID 8x</t>
  </si>
  <si>
    <t>Total HK 23, Karyawan 26 orang
SID 1x; P1 1x; Cuti 17x; P4 4x</t>
  </si>
  <si>
    <t>Total HK 20, Karyawan 26 orang
SID 5x; Cuti 11x</t>
  </si>
  <si>
    <t>Total HK 22, Karyawan 26 orang
SID 4x; P1 1x; Cuti 10x</t>
  </si>
  <si>
    <t>Total HK 23, Karyawan 26 orang
SID 18x; KK 5x; Cuti 19x; P4 3x</t>
  </si>
  <si>
    <t>1. Availability = 95%
2. Performance = 96%
3. Quality = 99%
OEE =  90%</t>
  </si>
  <si>
    <t>1. Availability = 96%
2. Performance = 95%
3. Quality = 99,6%
OEE =  91%</t>
  </si>
  <si>
    <t>1. Availability = 99%
2. Performance = 92%
3. Quality = 99,79
OEE =  90%</t>
  </si>
  <si>
    <t>1. Availability = 98%
2. Performance = 93%
3. Quality = 99,54%
OEE =  91%</t>
  </si>
  <si>
    <t>1. Availability =  98%
2. Performance = 95%
3. Quality = 99,57%
OEE =  92%</t>
  </si>
  <si>
    <t>1. Availability = 99%
2. Performance = 93%
3. Quality = 99,59%
OEE = 92%</t>
  </si>
  <si>
    <t>1. Availability = 94%
2. Performance = 89%
3. Quality = 98%
OEE =  81%</t>
  </si>
  <si>
    <t>1. Availability = 96%
2. Performance = 87%
3. Quality = 100%
OEE =  83%</t>
  </si>
  <si>
    <t>1. Availability = 94%
2. Performance = 90%
3. Quality = 99
OEE =  85%</t>
  </si>
  <si>
    <t>1. Availability = 96
2. Performance = 94%
3. Quality = 99%
OEE =  90%</t>
  </si>
  <si>
    <t>1. Availability = 93%
2. Performance = 95%
3. Quality = 99%
OEE =  88%</t>
  </si>
  <si>
    <t>1. Availability = 94%
2. Performance = 92%
3. Quality = 98%
OEE =  85%</t>
  </si>
  <si>
    <r>
      <rPr>
        <b/>
        <u/>
        <sz val="12"/>
        <color theme="1"/>
        <rFont val="Arial Narrow"/>
        <family val="2"/>
      </rPr>
      <t xml:space="preserve">100% sesuai TNA (Tercapai)
</t>
    </r>
    <r>
      <rPr>
        <sz val="12"/>
        <color theme="1"/>
        <rFont val="Arial Narrow"/>
        <family val="2"/>
      </rPr>
      <t>Total Jan-jun ENG mengikuti 12 program dari HCGA
1. Jan = 2 Training
2. Feb = 1 training
3. Mar = -
4. Apr = -
5. Mei = 2 training
6. Jun = 7 training
7. Jul =
8. Aug = 2 training 
9. Sept =
10. Okt = 
11. Nov = 2 training
12. Des = 7 Orang</t>
    </r>
  </si>
  <si>
    <r>
      <rPr>
        <b/>
        <u/>
        <sz val="12"/>
        <color theme="1"/>
        <rFont val="Arial Narrow"/>
        <family val="2"/>
      </rPr>
      <t>28%  (Tidak tercapai)</t>
    </r>
    <r>
      <rPr>
        <sz val="12"/>
        <color theme="1"/>
        <rFont val="Arial Narrow"/>
        <family val="2"/>
      </rPr>
      <t xml:space="preserve">
Rata-rata personil ENG akses KMS di Jan-Des = 7 orang dari 26 orang
1. Jan= 100% (dari 26 orang yang akses 26 orang)
2. Feb= 35% (dari 26 orang yang akses 9 orang)
3. Mar= 15% (dari 26 orang yang akses 4 orang)
4. Apr= 19% (dari 26 orang yang akses 5 orang)
5. Mei= 15% (dari 26 orang yang akses 4 orang)
6. Jun= 100% (dari 26 orang yang akses 26 orang)
7. Jul= 11% (dari 26 orang yang akses 3 orang)
8. Aug = 11% (dari 26 orang yang akses 3 orang)
9. Sept = 11% (dari 26 orang yang akses 3 orang)
10. Okt = 9% (dari 22 orang yang akses 2 orang)
11. Nov = 0% (dari 22 orang yang akses 0 orang)
12. Des = 11% (dari 22 orang yang akses 3 orang)</t>
    </r>
  </si>
  <si>
    <r>
      <rPr>
        <b/>
        <u/>
        <sz val="12"/>
        <color theme="1"/>
        <rFont val="Arial Narrow"/>
        <family val="2"/>
      </rPr>
      <t>29,33% Keterlibatan Kaizen (Tidak Tercapai)</t>
    </r>
    <r>
      <rPr>
        <sz val="12"/>
        <color theme="1"/>
        <rFont val="Arial Narrow"/>
        <family val="2"/>
      </rPr>
      <t xml:space="preserve">
Rata-rata di jan-jun orang terlibat 5 orang dari 26 orang
1. Jan = 0% keterlibatan, 0 orang dari 26 orang, (0 kaizen)
2. Feb = 35% keterlibatan, 9 orang dari 26 orang, 3 kaizen bulanan
3. Mar = 50% keterlibatan, 13 orang dari 26 orang, 3 kaizen (2 bulanan, 1 strategis)
4. Apr = 35% keterlibatan, 9 orang dari 26 orang, 2 kaizen (1 bulanan, 1 strategis
5. Mei = 4% keterlibatan, 1 orang dari 26 orang, 1 kaizen bulanan
6. Jun =0% keterlibatan, 0 orang dari 26 orang, (0 kaizen)
7. Jul = 27% keterlibatan, 7 orang dari 26 orang (2 kaizen)
8. Aug = 38% keterlibatan, 10 orang dari 26 orang (2 kaizen)
9. Sept =  27% keterlibatan, 7 orang dari 26 orang (1 kaizen)
10. Okt =  53% keterlibatan, 14 orang dari 26 orang (4 kaizen)
11. Nov = 53% keterlibatan, 14 orang dari 26 orang, (2 kaizen) 
12. Des =  30% keterlibatan, 8 orang dari 26 orang, (2 kaizen)</t>
    </r>
  </si>
  <si>
    <t>Lanjut program Retrofit dari bulan Januari 2024, mengganti atap di area pabrik terpilih dengan atap transparan guna mengurangi frekuensi penyalaan lampu, agar lebih hemat energi</t>
  </si>
  <si>
    <t xml:space="preserve">Belum ada program penurunan intensitas Energi di Semester-2
</t>
  </si>
  <si>
    <t>1. Filter Nano Ceramic untuk pre thratment line cat
2. Penggantian lampu biasa ke Lampu LED</t>
  </si>
  <si>
    <r>
      <rPr>
        <b/>
        <u/>
        <sz val="12"/>
        <color theme="1"/>
        <rFont val="Arial Narrow"/>
        <family val="2"/>
      </rPr>
      <t>3 Program Jan - Des 2024 (Tercapai)</t>
    </r>
    <r>
      <rPr>
        <sz val="12"/>
        <color theme="1"/>
        <rFont val="Arial Narrow"/>
        <family val="2"/>
      </rPr>
      <t xml:space="preserve">
1. Jan = Retrofit (atap transparan)
2. Feb = Retrofit (atap transparan)
3. Mar = Retrofit (atap transparan)
4. Apr = Retrofit (atap transparan)
5. Me = Retrofit (atap transparan)
6. Jun = Retrofit (atap transparan)
7. Jul = 
8. Agus = 
9. Sept = Filter NANO Ceramic + Ganti lampu ke LED
10. Okt = 
11. Nov = 
12. Des =</t>
    </r>
  </si>
  <si>
    <t>PT-000-OTH-EG-0008</t>
  </si>
  <si>
    <t>TANG KNIFE 6" TEKIRO</t>
  </si>
  <si>
    <t>PT-000-OTH-EG-0012</t>
  </si>
  <si>
    <t>TESTPEN JTECH</t>
  </si>
  <si>
    <t>PT-000-TEK-EG-0303</t>
  </si>
  <si>
    <t>OBENG PH2</t>
  </si>
  <si>
    <t>SP-000-OTH-EG-0021</t>
  </si>
  <si>
    <t>KRAN BESI 1/2"</t>
  </si>
  <si>
    <t>SP-000-OTH-EG-0022</t>
  </si>
  <si>
    <t>KRAN BESI 3/4"</t>
  </si>
  <si>
    <t>SP-LST-FTG-EG-0064</t>
  </si>
  <si>
    <t>FITTING LAMPU MERCURY 160 W</t>
  </si>
  <si>
    <t>SP-MSN-BEA-EG-0219</t>
  </si>
  <si>
    <t>BEARING 6204</t>
  </si>
  <si>
    <t>SP-MSN-BEA-EG-0531</t>
  </si>
  <si>
    <t>BEARING 51109</t>
  </si>
  <si>
    <t>SP-MSN-SEA-EG-0420</t>
  </si>
  <si>
    <t>SEAL TC 32 X 52 X 11 X 2</t>
  </si>
  <si>
    <t>SP-MSN-OTH-EG-0545</t>
  </si>
  <si>
    <t>MONO LEVER DIA 30MM NO RETURN 4 AXIS</t>
  </si>
  <si>
    <t>SP-MSN-OTH-EG-0433</t>
  </si>
  <si>
    <t>FLAT JET NOZZLE NF 20 CPL</t>
  </si>
  <si>
    <t>SP-MSN-VBL-EG-0471</t>
  </si>
  <si>
    <t>V - BELT B - 60</t>
  </si>
  <si>
    <t>BALL VALVE 1/2" PVC</t>
  </si>
  <si>
    <t>SP-MSN-OTH-EG-0546</t>
  </si>
  <si>
    <t xml:space="preserve">CONTROL GUN PRINT HOLDER GEMA </t>
  </si>
  <si>
    <t>KRAN FITTING 10-03 PLASTIK</t>
  </si>
  <si>
    <t>SP-MSN-OTH-EG-0547</t>
  </si>
  <si>
    <t>TRACK UP CONVEYOR (600R)</t>
  </si>
  <si>
    <t>SP-MSN-OTH-EG-0548</t>
  </si>
  <si>
    <t>TRACK CURVER 90 DERAJAT (600R)</t>
  </si>
  <si>
    <t>SP-MSN-OTH-EG-0549</t>
  </si>
  <si>
    <t>TRACK CURVER 180 DERAJAT (600R)</t>
  </si>
  <si>
    <t>SP-MSN-OTH-EG-0550</t>
  </si>
  <si>
    <t>RANTAI CONVEYOR</t>
  </si>
  <si>
    <t>SP-MSN-OTH-EG-0551</t>
  </si>
  <si>
    <t>TRACK DOWN CONVEYOR (600R)</t>
  </si>
  <si>
    <t>SP-MSN-OTH-EG-0552</t>
  </si>
  <si>
    <t>PIN SAMBUNGAN RANTAI CONVEYOR</t>
  </si>
  <si>
    <t>WEKEL MOTOR 11 KW</t>
  </si>
  <si>
    <t>WEKEL MOTOR 2.2 KW</t>
  </si>
  <si>
    <t>WEKEL MOTOR 1.5 HP</t>
  </si>
  <si>
    <t>PT-ALL-TEK-EG-0009</t>
  </si>
  <si>
    <t>SPRAY GUN MEJI F100 TABUNG ATAS</t>
  </si>
  <si>
    <t>SP-MTS-BES-EG-0505</t>
  </si>
  <si>
    <t>BESI SIKU T.5 X 50/50 X 6000</t>
  </si>
  <si>
    <t>PT-000-OTH-EG-0016</t>
  </si>
  <si>
    <t>REFILL ROLL CAT 4"</t>
  </si>
  <si>
    <t>PT-000-TEK-EG-0305</t>
  </si>
  <si>
    <t>KWAS ROLL BESAR</t>
  </si>
  <si>
    <t>PT-000-TEK-EG-0014</t>
  </si>
  <si>
    <t>KWAS 4.0"</t>
  </si>
  <si>
    <t>PT-000-TEK-EG-0270</t>
  </si>
  <si>
    <t>GUNTING SENG</t>
  </si>
  <si>
    <t>GLN</t>
  </si>
  <si>
    <t>SP-MTS-OTH-EG-0215</t>
  </si>
  <si>
    <t>HEX BOLT M6 X 15 +MUR+RING MM STAINLESS</t>
  </si>
  <si>
    <t>SP-MTS-OTH-EG-0216</t>
  </si>
  <si>
    <t>HEX BOLT M8 X 20 +MUR+RING MM STAINLESS</t>
  </si>
  <si>
    <t>SP-MTS-OTH-EG-0217</t>
  </si>
  <si>
    <t>HEX BOLT M10 X 30 +MUR+RING MM STAINLESS</t>
  </si>
  <si>
    <t>SP-000-OTH-EG-0020</t>
  </si>
  <si>
    <t>PLATE STAINLESS 5 X 50 X 6000</t>
  </si>
  <si>
    <t>SP-MSN-OTH-EG-0553</t>
  </si>
  <si>
    <t>TRACK RAILS 2.4 METER</t>
  </si>
  <si>
    <t>METABO 16 A 30S</t>
  </si>
  <si>
    <t>BESI SIKU 6060 X 6 X 6000</t>
  </si>
  <si>
    <t>ADJUSTER M16</t>
  </si>
  <si>
    <t>CAT PUTIH SANLEX</t>
  </si>
  <si>
    <t>CAT FITALIT KANSAI</t>
  </si>
  <si>
    <t>CAT TAMITEK</t>
  </si>
  <si>
    <t>ROLL BESAR</t>
  </si>
  <si>
    <t>ROLL KECIL</t>
  </si>
  <si>
    <t>KWAS 4"</t>
  </si>
  <si>
    <t>PCB CONTROL + KEYBOARD A86L-0001-0125#A &amp; KEYSET</t>
  </si>
  <si>
    <t>LOT</t>
  </si>
  <si>
    <t>Pembuatan produk baru dari Bendwood/ Rangka kaki Bendwood type 2 (2 set)</t>
  </si>
  <si>
    <t>Pembuatan produk baru dari Bendwood/ Rangka kaki Bendwood type 3 (3 set)</t>
  </si>
  <si>
    <t>Pembuatan stopper joint (olive ALM) (2 pcs)</t>
  </si>
  <si>
    <t>Pembuatan komponen Shock plate multybed u/ H/F Board BS-005 new</t>
  </si>
  <si>
    <t>R. Calisto</t>
  </si>
  <si>
    <t>Target Re-Layout yang Batal dikerjakan</t>
  </si>
  <si>
    <t xml:space="preserve"> MESIN ERROR, TIINDAKAN SETTING PARAMETER</t>
  </si>
  <si>
    <t>M-05</t>
  </si>
  <si>
    <t>PEN PATAH, TINDAKAN PENGGANTIAN PEN BARU</t>
  </si>
  <si>
    <t>SPAS 10-60-P 3.7</t>
  </si>
  <si>
    <t>BRAKE PATAH, TINDAKAN PERBAIKI BRAKE DAN SETTING</t>
  </si>
  <si>
    <t>K-63</t>
  </si>
  <si>
    <t>Mesin Pierching KB Cosmo H</t>
  </si>
  <si>
    <t>HIDROLIK BOCOR, TINDAKAN PERBIKAN HYDROLIK YANG BOCOR DENGAN PENGELASAN</t>
  </si>
  <si>
    <t>HASIL SETTING TIDAK TEMBUS,  TINDAKAN SETTING HYDRAULIC</t>
  </si>
  <si>
    <t>Y-04</t>
  </si>
  <si>
    <t>DC-Baros</t>
  </si>
  <si>
    <t>MESIN RIVET TIDAK STABIL / MACET, TINDAKAN PENGGANTIAN BEARING YANG RUSAK</t>
  </si>
  <si>
    <t>TRUST BEARING 51102</t>
  </si>
  <si>
    <t>CHIP SUDAH TUMPUL, TINDAKAN PENGGANTIAN CHIP</t>
  </si>
  <si>
    <t>CHIP SPOT</t>
  </si>
  <si>
    <t>SIGNAL SELENOID ABNORMAL, TINDAKAN PENGGANTIAN RELAY</t>
  </si>
  <si>
    <t>RELAY MY4 24VDC</t>
  </si>
  <si>
    <t>PARAMETER ABNORMAL, TINDAKAN SETTING PARAMETER MESIN</t>
  </si>
  <si>
    <t>MESIN MACET, TINDAKAN PENGECEKAN (REGULATOR UDARA BOCOR) DILAKUKAN PENGGANTIAN ORING</t>
  </si>
  <si>
    <t>O RING DIA 20</t>
  </si>
  <si>
    <t>TOMBOL ON/OFF TIDAK BERFUNGSI SEMESTINYA, TINDAKAN RESET CONTROL</t>
  </si>
  <si>
    <t>BARREL 4 SUHU TIDAK NAIK, TINDAKAN PENGECEKAN (CONTROL DISCONECTED) DILAKUKAN RECONECTING CONTROL</t>
  </si>
  <si>
    <t>GANTI PISAU DAN KARET, TINDAKAN PENGGANTIAN PISAU TUMPUL DAN BANTALAN KARET YANG AUS (PART DARI PRODUKSI)</t>
  </si>
  <si>
    <t>PISAU CUTTING SEAT
KARET BANTALAN</t>
  </si>
  <si>
    <t>PCS
PCS</t>
  </si>
  <si>
    <t>HEATER DAN FUSE PUTUS, TINDAKAN GANTI HEATER DAN FUSE BARU</t>
  </si>
  <si>
    <t xml:space="preserve">HEATER 155Ø X120 380/2400W
FUSE 20A 
FUSE 16A
FUSE 25A </t>
  </si>
  <si>
    <t>1
10
10
10</t>
  </si>
  <si>
    <t>SET
PCS
PCS
PCS</t>
  </si>
  <si>
    <t>Slepan Bosch</t>
  </si>
  <si>
    <t>SLEPAN 3 TIDAK NYALA / MATI (SAKLAR ON/OFF PUTUS, KAWAT STATOR PUTUS, KARBON BRUSH HABIS), TINDAKAN SAKLAR DAN ROTOR DIKONEKSIKAN KEMBALI, GANTI KARBON BRUSH</t>
  </si>
  <si>
    <t xml:space="preserve">KARBON BRUSH BOSH </t>
  </si>
  <si>
    <t>Welding Jig Joint Kumi  ED &amp; FDN/CD</t>
  </si>
  <si>
    <t>SETTING WELDING JIG, TINDAKAN SETTING SESUAI GTKP</t>
  </si>
  <si>
    <t>HASIL PADA SEAT NG (CLAMP PADA SEAT BEBEKAS), TINDAKAN SETTING CYLINDER PNEUMATIK</t>
  </si>
  <si>
    <t>Dies Piercing Manabu AH Desk</t>
  </si>
  <si>
    <t>HASIL PIERCING KENTOB, TINDAKAN PENGECEKAN (PISAU LONGGAR) DILAKUKAN SETTING DIES</t>
  </si>
  <si>
    <t>TF-03</t>
  </si>
  <si>
    <t>MOTOR POMPA MATI, TINDAKAN PENGECEKA MOTOR (MOTOR RUSAK) DILAKUKAN PENGGANTIAN MOTOR DENGAN MOTOR CADANGAN SERTA MODIFIKASI MOUNTING</t>
  </si>
  <si>
    <t>LIFT TIDAK BISA NAIK TINDAKAN PENGECEKAN (INVERTER OVER LOAD, EMG SWITCH RUSAK) DILAKUKAN RESET INVERTER DAN GANTI BARU EMG SWITCH</t>
  </si>
  <si>
    <t>EMG SWITCH RUSAK</t>
  </si>
  <si>
    <t>BLOK KONTAK N2 PATAH, TINDAKAN GANTI &amp; SETTING BAUT BARU</t>
  </si>
  <si>
    <t>BAUT 12 X 200 STAINLESS</t>
  </si>
  <si>
    <t>Flow Meter Air Gunung RO</t>
  </si>
  <si>
    <t>RO</t>
  </si>
  <si>
    <t>FLOW METER ERROR, TINDAKAN PEMBERSIHAN FLOW METER</t>
  </si>
  <si>
    <t>DC -Baros</t>
  </si>
  <si>
    <t>TIDAK BISA DIOPRASIKAN, TINDAKAN PERBAKAN SEAL DAN CLEANING SEAL</t>
  </si>
  <si>
    <t>RODA LIFT TRUCK PATAH, TINDAKAN PENYAMBUNGAN AS RODA DAN PENGGANTIAN BEARING</t>
  </si>
  <si>
    <t>BEARING</t>
  </si>
  <si>
    <t>BARREL 4 OVERHEAT, TINDAKAN SERVIS CONTAKTOR</t>
  </si>
  <si>
    <t>AXIS Z ERROR, TINDAKAN RESET PROGRAM (TRUN OFF, PRESS CANCEL+P+TRUN ON /HOLD)</t>
  </si>
  <si>
    <t>REMOT ERROR, TINDAKAN PENGECEKAN (REMOT RUSAK DAN KONEKSI PADA KONTROL ABNORMAL) DILAKUKAN PERBKAN REMOT DAN RESET ERROR</t>
  </si>
  <si>
    <t>LEM PLASTIC STEEL</t>
  </si>
  <si>
    <t>MOTOR RINSE 2 TRIPPED, TINDAKAN GANTI BEARING BARU, KARET COUPLING DAN RELESE TRIPPED</t>
  </si>
  <si>
    <t>BEARING 6205 
BEARING 6206 
KARET COUPLING</t>
  </si>
  <si>
    <t>1
1
6</t>
  </si>
  <si>
    <t>PCS
PCS
PCS</t>
  </si>
  <si>
    <t>BARCODE HILANG, TINDAKAN RESET PROGRAM DAN TAMBAH SINYAL BALON YANG HILANG</t>
  </si>
  <si>
    <t>FLOW METER ERROR, TINDAKAN PEMBERSIHAN FLOW METER (TERSUMBAT AKIBAT KARET YANG MENYANGKUT)</t>
  </si>
  <si>
    <t>MOTOR ERROR, TINDAKAN PENGECEKAN (THERMIS RUSAK) DILAKUAKN PENGGANTIAN THERMIS</t>
  </si>
  <si>
    <t>THERMIS 7-11 A</t>
  </si>
  <si>
    <t>MOTOR RUSAK, TINDAKAN PENGGANTIAN MOTOR (CADANGAN MOTOR)</t>
  </si>
  <si>
    <t>TT-11</t>
  </si>
  <si>
    <t>T. Acid Pickling</t>
  </si>
  <si>
    <t>TANGKI BOCOR / BOLT PATAH, TINDAKAN PENGCEKAN (FLANG TANGKI BOCOR AKIBAT BOLT PATAH) DILAKUKAN PENGGANTIAN BOLT YANG PATAH</t>
  </si>
  <si>
    <t>BOLT + MUR M14 X 40</t>
  </si>
  <si>
    <t>OLI BOCOR, TINDAKAN PENGECEKAN PADA NEPEL DILAKUKAN PENGCENAGAN NEPEL PADA TANGKI OLI</t>
  </si>
  <si>
    <t>1 Program</t>
  </si>
  <si>
    <t>Pembuangan Limbah Besi Ke TPS</t>
  </si>
  <si>
    <t>Pembuatan cooler chrome</t>
  </si>
  <si>
    <t>Dani N (Lapangan)
Hari (Kantor)</t>
  </si>
  <si>
    <t>Tidak ada sanksi di bulan Desember</t>
  </si>
  <si>
    <t>Tidak ada audit internal/ eksternal, tapi hanya ada review dan revisi Bisnis Proses ENG &amp; MSD oleh CMS</t>
  </si>
  <si>
    <t>Secara cut off pengerjaan untuk pengembangan Digitalisasi formulir F-005 saja ada di 90%, sampai dengan Akhir Desember</t>
  </si>
  <si>
    <t>Pengerjaan disesuaikan dengan banyak nya permintaan urgent yang masuk ke bagian IT</t>
  </si>
  <si>
    <r>
      <rPr>
        <b/>
        <u/>
        <sz val="12"/>
        <color theme="1"/>
        <rFont val="Arial Narrow"/>
        <family val="2"/>
      </rPr>
      <t>Proses</t>
    </r>
    <r>
      <rPr>
        <sz val="12"/>
        <color theme="1"/>
        <rFont val="Arial Narrow"/>
        <family val="2"/>
      </rPr>
      <t xml:space="preserve">
1.  Progress Jilid-1 Prototype ENGIS dengan Google site: 89% (dengan beberapa sample mesin dan fitur-fitur yang diinginkan)
2.  Progress Jilid-2 Pengembangan Aplikasi dengan bagian IT: 6% (pembuatan mapping proyek)
3. Pengiriman prototype ke bagian IT, untuk proses pengembangan lebih lanjut Tgl. 28 Maret 2024
4 Bulan April mengikuti perkembangan dari IT
5. Bulan Agustus mengikuti perkembangan dari IT
6. Bulan 29 Agustus start pembuatan formulir oleh IT dan penyerahan data revisi secara partial ke IT
7. Penentuan user PIC pengguna
8. Pengembangan ALUS lebih lanjut oleh IT. 
9. Secara cut off pengerjaan untuk pengembangan Digitalisasi formulir F-005 saja ada di 90%, sampai dengan Akhir Desember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</si>
</sst>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3" formatCode="_-* #,##0.00_-;\-* #,##0.00_-;_-* &quot;-&quot;??_-;_-@_-"/>
    <numFmt numFmtId="164" formatCode="_(&quot;Rp&quot;* #,##0_);_(&quot;Rp&quot;* \(#,##0\);_(&quot;Rp&quot;* &quot;-&quot;_);_(@_)"/>
    <numFmt numFmtId="165" formatCode="_(* #,##0_);_(* \(#,##0\);_(* &quot;-&quot;_);_(@_)"/>
    <numFmt numFmtId="166" formatCode="_(* #,##0.00_);_(* \(#,##0.00\);_(* &quot;-&quot;??_);_(@_)"/>
    <numFmt numFmtId="167" formatCode="0.0%"/>
    <numFmt numFmtId="168" formatCode="_(* #,##0.00_);_(* \(#,##0.00\);_(* \-??_);_(@_)"/>
    <numFmt numFmtId="169" formatCode="_ * #,##0_ ;_ * \-#,##0_ ;_ * &quot;-&quot;_ ;_ @_ "/>
    <numFmt numFmtId="170" formatCode="#,##0_ ;\-#,##0\ "/>
    <numFmt numFmtId="171" formatCode="_([$Rp-421]* #,##0.00_);_([$Rp-421]* \(#,##0.00\);_([$Rp-421]* &quot;-&quot;??_);_(@_)"/>
    <numFmt numFmtId="172" formatCode="_([$Rp-421]* #,##0_);_([$Rp-421]* \(#,##0\);_([$Rp-421]* &quot;-&quot;??_);_(@_)"/>
    <numFmt numFmtId="173" formatCode="dddd\,\ dd\ mmmm\ yyyy"/>
    <numFmt numFmtId="174" formatCode="[$-F800]dddd\,\ mmmm\ dd\,\ yyyy"/>
    <numFmt numFmtId="175" formatCode="[$-409]d\-mmm\-yy;@"/>
    <numFmt numFmtId="176" formatCode="_(&quot;Rp&quot;* #,##0.00_);_(&quot;Rp&quot;* \(#,##0.00\);_(&quot;Rp&quot;* &quot;-&quot;_);_(@_)"/>
    <numFmt numFmtId="177" formatCode="_([$Rp-421]* #,##0_);_([$Rp-421]* \(#,##0\);_([$Rp-421]* &quot;-&quot;_);_(@_)"/>
    <numFmt numFmtId="178" formatCode="0.000"/>
    <numFmt numFmtId="179" formatCode="dd\-mmm\-yyyy"/>
  </numFmts>
  <fonts count="66" x14ac:knownFonts="1">
    <font>
      <sz val="11"/>
      <color theme="1"/>
      <name val="Calibri"/>
      <family val="2"/>
      <scheme val="minor"/>
    </font>
    <font>
      <sz val="11"/>
      <color theme="1"/>
      <name val="Calibri"/>
      <family val="2"/>
      <charset val="1"/>
      <scheme val="minor"/>
    </font>
    <font>
      <sz val="11"/>
      <color theme="1"/>
      <name val="Calibri"/>
      <family val="2"/>
      <scheme val="minor"/>
    </font>
    <font>
      <b/>
      <sz val="10"/>
      <color theme="1"/>
      <name val="Arial Narrow"/>
      <family val="2"/>
    </font>
    <font>
      <b/>
      <sz val="18"/>
      <color theme="1"/>
      <name val="Arial"/>
      <family val="2"/>
    </font>
    <font>
      <sz val="11"/>
      <color indexed="8"/>
      <name val="Calibri"/>
      <family val="2"/>
    </font>
    <font>
      <b/>
      <sz val="11"/>
      <color indexed="8"/>
      <name val="Arial Narrow"/>
      <family val="2"/>
    </font>
    <font>
      <b/>
      <sz val="9"/>
      <color indexed="81"/>
      <name val="Tahoma"/>
      <family val="2"/>
    </font>
    <font>
      <sz val="9"/>
      <color indexed="81"/>
      <name val="Tahoma"/>
      <family val="2"/>
    </font>
    <font>
      <sz val="11"/>
      <color indexed="8"/>
      <name val="Calibri"/>
      <family val="2"/>
      <scheme val="minor"/>
    </font>
    <font>
      <sz val="11"/>
      <color rgb="FF000000"/>
      <name val="Calibri"/>
      <family val="2"/>
      <scheme val="minor"/>
    </font>
    <font>
      <sz val="11"/>
      <name val="Calibri"/>
      <family val="2"/>
      <scheme val="minor"/>
    </font>
    <font>
      <sz val="8"/>
      <name val="Arial"/>
      <family val="2"/>
    </font>
    <font>
      <sz val="10"/>
      <name val="Arial"/>
      <family val="2"/>
    </font>
    <font>
      <u/>
      <sz val="11"/>
      <color indexed="8"/>
      <name val="Calibri"/>
      <family val="2"/>
      <scheme val="minor"/>
    </font>
    <font>
      <b/>
      <sz val="20"/>
      <color indexed="8"/>
      <name val="Calibri"/>
      <family val="2"/>
    </font>
    <font>
      <sz val="10"/>
      <color theme="1"/>
      <name val="Arial Narrow"/>
      <family val="2"/>
    </font>
    <font>
      <sz val="18"/>
      <color theme="1"/>
      <name val="Arial"/>
      <family val="2"/>
    </font>
    <font>
      <sz val="11"/>
      <color indexed="8"/>
      <name val="Arial Narrow"/>
      <family val="2"/>
    </font>
    <font>
      <sz val="11"/>
      <color rgb="FFFF0000"/>
      <name val="Calibri"/>
      <family val="2"/>
      <scheme val="minor"/>
    </font>
    <font>
      <sz val="11"/>
      <color theme="0"/>
      <name val="Calibri"/>
      <family val="2"/>
      <scheme val="minor"/>
    </font>
    <font>
      <b/>
      <sz val="20"/>
      <color theme="1"/>
      <name val="Calibri"/>
      <family val="2"/>
      <scheme val="minor"/>
    </font>
    <font>
      <b/>
      <sz val="20"/>
      <name val="Calibri"/>
      <family val="2"/>
      <scheme val="minor"/>
    </font>
    <font>
      <b/>
      <u/>
      <sz val="11"/>
      <color theme="1"/>
      <name val="Calibri"/>
      <family val="2"/>
      <scheme val="minor"/>
    </font>
    <font>
      <b/>
      <sz val="11"/>
      <color theme="1"/>
      <name val="Calibri"/>
      <family val="2"/>
      <scheme val="minor"/>
    </font>
    <font>
      <b/>
      <u/>
      <sz val="14"/>
      <color theme="8"/>
      <name val="Calibri"/>
      <family val="2"/>
      <scheme val="minor"/>
    </font>
    <font>
      <b/>
      <u/>
      <sz val="14"/>
      <color rgb="FF00B050"/>
      <name val="Calibri"/>
      <family val="2"/>
      <scheme val="minor"/>
    </font>
    <font>
      <b/>
      <sz val="12"/>
      <color theme="1"/>
      <name val="Calibri"/>
      <family val="2"/>
      <scheme val="minor"/>
    </font>
    <font>
      <b/>
      <sz val="16"/>
      <color theme="1"/>
      <name val="Calibri"/>
      <family val="2"/>
      <scheme val="minor"/>
    </font>
    <font>
      <i/>
      <sz val="11"/>
      <color theme="1"/>
      <name val="Calibri"/>
      <family val="2"/>
      <scheme val="minor"/>
    </font>
    <font>
      <b/>
      <u/>
      <sz val="12"/>
      <color theme="1"/>
      <name val="Arial Black"/>
      <family val="2"/>
    </font>
    <font>
      <sz val="11"/>
      <color theme="1"/>
      <name val="Arial Black"/>
      <family val="2"/>
    </font>
    <font>
      <u/>
      <sz val="12"/>
      <color theme="1"/>
      <name val="Arial"/>
      <family val="2"/>
    </font>
    <font>
      <sz val="12"/>
      <color theme="1"/>
      <name val="Arial"/>
      <family val="2"/>
    </font>
    <font>
      <sz val="11"/>
      <color theme="1"/>
      <name val="Arial"/>
      <family val="2"/>
    </font>
    <font>
      <b/>
      <sz val="11"/>
      <color theme="0"/>
      <name val="Arial"/>
      <family val="2"/>
    </font>
    <font>
      <b/>
      <sz val="11"/>
      <color theme="1"/>
      <name val="Arial"/>
      <family val="2"/>
    </font>
    <font>
      <sz val="20"/>
      <color theme="1"/>
      <name val="Calibri"/>
      <family val="2"/>
      <scheme val="minor"/>
    </font>
    <font>
      <b/>
      <sz val="11"/>
      <color theme="0"/>
      <name val="Calibri"/>
      <family val="2"/>
      <scheme val="minor"/>
    </font>
    <font>
      <sz val="12"/>
      <name val="Arial Narrow"/>
      <family val="2"/>
    </font>
    <font>
      <sz val="9"/>
      <name val="Arial"/>
      <family val="2"/>
    </font>
    <font>
      <b/>
      <sz val="11"/>
      <name val="Arial"/>
      <family val="2"/>
    </font>
    <font>
      <sz val="10"/>
      <name val="Arial Narrow"/>
      <family val="2"/>
    </font>
    <font>
      <sz val="12"/>
      <name val="Arial Narrow"/>
      <family val="2"/>
      <charset val="1"/>
    </font>
    <font>
      <sz val="10"/>
      <color rgb="FFFF0000"/>
      <name val="Arial"/>
      <family val="2"/>
    </font>
    <font>
      <b/>
      <sz val="11"/>
      <name val="Calibri"/>
      <family val="2"/>
      <scheme val="minor"/>
    </font>
    <font>
      <b/>
      <u/>
      <sz val="14"/>
      <color theme="1"/>
      <name val="Calibri"/>
      <family val="2"/>
      <scheme val="minor"/>
    </font>
    <font>
      <b/>
      <u/>
      <sz val="14"/>
      <color theme="0"/>
      <name val="Calibri"/>
      <family val="2"/>
      <scheme val="minor"/>
    </font>
    <font>
      <sz val="10"/>
      <color theme="1"/>
      <name val="Arial"/>
      <family val="2"/>
    </font>
    <font>
      <sz val="9"/>
      <color theme="1"/>
      <name val="Arial"/>
      <family val="2"/>
    </font>
    <font>
      <sz val="14"/>
      <color theme="0"/>
      <name val="Calibri"/>
      <family val="2"/>
      <scheme val="minor"/>
    </font>
    <font>
      <b/>
      <sz val="14"/>
      <color theme="0"/>
      <name val="Calibri"/>
      <family val="2"/>
      <scheme val="minor"/>
    </font>
    <font>
      <b/>
      <sz val="14"/>
      <color rgb="FFFF0000"/>
      <name val="Calibri"/>
      <family val="2"/>
      <scheme val="minor"/>
    </font>
    <font>
      <b/>
      <u/>
      <sz val="14"/>
      <color theme="4"/>
      <name val="Calibri"/>
      <family val="2"/>
      <scheme val="minor"/>
    </font>
    <font>
      <b/>
      <sz val="12"/>
      <color theme="0"/>
      <name val="Calibri"/>
      <family val="2"/>
      <scheme val="minor"/>
    </font>
    <font>
      <sz val="12"/>
      <color theme="1"/>
      <name val="Calibri"/>
      <family val="2"/>
      <scheme val="minor"/>
    </font>
    <font>
      <b/>
      <u/>
      <sz val="20"/>
      <color theme="1"/>
      <name val="Berlin Sans FB Demi"/>
      <family val="2"/>
    </font>
    <font>
      <b/>
      <sz val="14"/>
      <color theme="1"/>
      <name val="Calibri"/>
      <family val="2"/>
      <scheme val="minor"/>
    </font>
    <font>
      <sz val="11"/>
      <name val="Arial"/>
      <family val="2"/>
    </font>
    <font>
      <u/>
      <sz val="11"/>
      <color theme="1"/>
      <name val="Calibri"/>
      <family val="2"/>
      <scheme val="minor"/>
    </font>
    <font>
      <sz val="12"/>
      <color theme="1"/>
      <name val="Arial Narrow"/>
      <family val="2"/>
    </font>
    <font>
      <sz val="8"/>
      <color theme="1"/>
      <name val="Arial Narrow"/>
      <family val="2"/>
    </font>
    <font>
      <b/>
      <sz val="12"/>
      <color theme="1"/>
      <name val="Arial Narrow"/>
      <family val="2"/>
    </font>
    <font>
      <b/>
      <sz val="12"/>
      <name val="Arial Narrow"/>
      <family val="2"/>
    </font>
    <font>
      <b/>
      <u/>
      <sz val="12"/>
      <color theme="1"/>
      <name val="Arial Narrow"/>
      <family val="2"/>
    </font>
    <font>
      <sz val="8"/>
      <name val="Calibri"/>
      <family val="2"/>
      <scheme val="minor"/>
    </font>
  </fonts>
  <fills count="37">
    <fill>
      <patternFill patternType="none"/>
    </fill>
    <fill>
      <patternFill patternType="gray125"/>
    </fill>
    <fill>
      <patternFill patternType="solid">
        <fgColor indexed="13"/>
        <bgColor indexed="34"/>
      </patternFill>
    </fill>
    <fill>
      <patternFill patternType="solid">
        <fgColor rgb="FFFFFF00"/>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theme="9" tint="0.79998168889431442"/>
        <bgColor indexed="64"/>
      </patternFill>
    </fill>
    <fill>
      <patternFill patternType="solid">
        <fgColor rgb="FF92D05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1"/>
        <bgColor indexed="64"/>
      </patternFill>
    </fill>
    <fill>
      <patternFill patternType="solid">
        <fgColor theme="3"/>
        <bgColor indexed="64"/>
      </patternFill>
    </fill>
    <fill>
      <patternFill patternType="solid">
        <fgColor rgb="FFFFC000"/>
        <bgColor indexed="64"/>
      </patternFill>
    </fill>
    <fill>
      <patternFill patternType="solid">
        <fgColor rgb="FFFF0000"/>
        <bgColor indexed="64"/>
      </patternFill>
    </fill>
    <fill>
      <patternFill patternType="solid">
        <fgColor theme="7"/>
        <bgColor indexed="64"/>
      </patternFill>
    </fill>
    <fill>
      <patternFill patternType="solid">
        <fgColor theme="2"/>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249977111117893"/>
        <bgColor indexed="9"/>
      </patternFill>
    </fill>
    <fill>
      <patternFill patternType="solid">
        <fgColor theme="0" tint="-0.249977111117893"/>
        <bgColor indexed="64"/>
      </patternFill>
    </fill>
    <fill>
      <patternFill patternType="solid">
        <fgColor theme="4" tint="-0.499984740745262"/>
        <bgColor indexed="64"/>
      </patternFill>
    </fill>
    <fill>
      <patternFill patternType="solid">
        <fgColor rgb="FF002060"/>
        <bgColor indexed="64"/>
      </patternFill>
    </fill>
    <fill>
      <patternFill patternType="solid">
        <fgColor theme="5"/>
        <bgColor indexed="64"/>
      </patternFill>
    </fill>
    <fill>
      <patternFill patternType="solid">
        <fgColor theme="0" tint="-0.34998626667073579"/>
        <bgColor indexed="64"/>
      </patternFill>
    </fill>
  </fills>
  <borders count="111">
    <border>
      <left/>
      <right/>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double">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diagonal/>
    </border>
    <border>
      <left/>
      <right/>
      <top style="thin">
        <color auto="1"/>
      </top>
      <bottom style="thin">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auto="1"/>
      </left>
      <right style="medium">
        <color auto="1"/>
      </right>
      <top style="medium">
        <color auto="1"/>
      </top>
      <bottom style="hair">
        <color auto="1"/>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hair">
        <color auto="1"/>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8"/>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top/>
      <bottom style="hair">
        <color indexed="64"/>
      </bottom>
      <diagonal/>
    </border>
    <border>
      <left style="thin">
        <color indexed="64"/>
      </left>
      <right style="medium">
        <color indexed="64"/>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style="medium">
        <color indexed="64"/>
      </left>
      <right/>
      <top style="hair">
        <color indexed="64"/>
      </top>
      <bottom/>
      <diagonal/>
    </border>
    <border>
      <left style="thin">
        <color indexed="8"/>
      </left>
      <right style="thin">
        <color indexed="64"/>
      </right>
      <top style="hair">
        <color indexed="64"/>
      </top>
      <bottom style="hair">
        <color indexed="64"/>
      </bottom>
      <diagonal/>
    </border>
    <border>
      <left style="thin">
        <color indexed="8"/>
      </left>
      <right style="thin">
        <color indexed="8"/>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28">
    <xf numFmtId="0" fontId="0" fillId="0" borderId="0"/>
    <xf numFmtId="0" fontId="5" fillId="0" borderId="0"/>
    <xf numFmtId="0" fontId="2" fillId="0" borderId="0"/>
    <xf numFmtId="9" fontId="2" fillId="0" borderId="0" applyFont="0" applyFill="0" applyBorder="0" applyAlignment="0" applyProtection="0"/>
    <xf numFmtId="0" fontId="12" fillId="0" borderId="0"/>
    <xf numFmtId="166" fontId="12" fillId="0" borderId="0" applyFont="0" applyFill="0" applyBorder="0" applyAlignment="0" applyProtection="0"/>
    <xf numFmtId="165" fontId="5"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3" fillId="0" borderId="0"/>
    <xf numFmtId="165" fontId="13" fillId="0" borderId="0" applyFill="0" applyBorder="0" applyAlignment="0" applyProtection="0"/>
    <xf numFmtId="165" fontId="1" fillId="0" borderId="0" applyFont="0" applyFill="0" applyBorder="0" applyAlignment="0" applyProtection="0"/>
    <xf numFmtId="168" fontId="13" fillId="0" borderId="0" applyFill="0" applyBorder="0" applyAlignment="0" applyProtection="0"/>
    <xf numFmtId="166" fontId="13" fillId="0" borderId="0" applyFont="0" applyFill="0" applyBorder="0" applyAlignment="0" applyProtection="0"/>
    <xf numFmtId="0" fontId="2" fillId="0" borderId="0">
      <alignment vertical="center"/>
    </xf>
    <xf numFmtId="169"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13" fillId="0" borderId="0"/>
    <xf numFmtId="9" fontId="2" fillId="0" borderId="0" applyFont="0" applyFill="0" applyBorder="0" applyAlignment="0" applyProtection="0"/>
    <xf numFmtId="41" fontId="2" fillId="0" borderId="0" applyFont="0" applyFill="0" applyBorder="0" applyAlignment="0" applyProtection="0"/>
    <xf numFmtId="166" fontId="2" fillId="0" borderId="0" applyFont="0" applyFill="0" applyBorder="0" applyAlignment="0" applyProtection="0"/>
    <xf numFmtId="0" fontId="13" fillId="0" borderId="0"/>
    <xf numFmtId="164" fontId="2" fillId="0" borderId="0" applyFont="0" applyFill="0" applyBorder="0" applyAlignment="0" applyProtection="0"/>
    <xf numFmtId="0" fontId="2" fillId="0" borderId="0"/>
    <xf numFmtId="9" fontId="2" fillId="0" borderId="0" applyFont="0" applyFill="0" applyBorder="0" applyAlignment="0" applyProtection="0"/>
  </cellStyleXfs>
  <cellXfs count="1123">
    <xf numFmtId="0" fontId="0" fillId="0" borderId="0" xfId="0"/>
    <xf numFmtId="0" fontId="5" fillId="0" borderId="0" xfId="1" applyAlignment="1">
      <alignment vertical="center"/>
    </xf>
    <xf numFmtId="0" fontId="5" fillId="0" borderId="0" xfId="1" applyAlignment="1">
      <alignment vertical="center" wrapText="1"/>
    </xf>
    <xf numFmtId="0" fontId="6" fillId="2" borderId="7" xfId="1" applyFont="1" applyFill="1" applyBorder="1" applyAlignment="1">
      <alignment vertical="center"/>
    </xf>
    <xf numFmtId="0" fontId="6" fillId="2" borderId="8" xfId="1" applyFont="1" applyFill="1" applyBorder="1" applyAlignment="1">
      <alignment vertical="center" wrapText="1"/>
    </xf>
    <xf numFmtId="0" fontId="6" fillId="2" borderId="8" xfId="1" applyFont="1" applyFill="1" applyBorder="1" applyAlignment="1">
      <alignment horizontal="center" vertical="center" wrapText="1"/>
    </xf>
    <xf numFmtId="0" fontId="6" fillId="2" borderId="8" xfId="1" applyFont="1" applyFill="1" applyBorder="1" applyAlignment="1">
      <alignment horizontal="center" vertical="center"/>
    </xf>
    <xf numFmtId="0" fontId="6" fillId="3" borderId="9" xfId="1" applyFont="1" applyFill="1" applyBorder="1" applyAlignment="1">
      <alignment horizontal="center" vertical="center" wrapText="1"/>
    </xf>
    <xf numFmtId="0" fontId="0" fillId="0" borderId="0" xfId="0" applyAlignment="1">
      <alignment wrapText="1"/>
    </xf>
    <xf numFmtId="0" fontId="9" fillId="4" borderId="12" xfId="1" applyFont="1" applyFill="1" applyBorder="1" applyAlignment="1">
      <alignment horizontal="left" vertical="center" wrapText="1"/>
    </xf>
    <xf numFmtId="167" fontId="9" fillId="4" borderId="12" xfId="1" applyNumberFormat="1" applyFont="1" applyFill="1" applyBorder="1" applyAlignment="1">
      <alignment horizontal="center" vertical="center"/>
    </xf>
    <xf numFmtId="0" fontId="9" fillId="4" borderId="18" xfId="1" applyFont="1" applyFill="1" applyBorder="1" applyAlignment="1">
      <alignment horizontal="center" vertical="center" wrapText="1"/>
    </xf>
    <xf numFmtId="0" fontId="9" fillId="4" borderId="12" xfId="1" applyFont="1" applyFill="1" applyBorder="1" applyAlignment="1">
      <alignment horizontal="center" vertical="center" wrapText="1"/>
    </xf>
    <xf numFmtId="0" fontId="10" fillId="4" borderId="11" xfId="0" applyFont="1" applyFill="1" applyBorder="1" applyAlignment="1">
      <alignment horizontal="center" vertical="center" wrapText="1" readingOrder="1"/>
    </xf>
    <xf numFmtId="0" fontId="9" fillId="4" borderId="12" xfId="1" applyFont="1" applyFill="1" applyBorder="1" applyAlignment="1">
      <alignment horizontal="center" vertical="center"/>
    </xf>
    <xf numFmtId="0" fontId="11" fillId="4" borderId="12" xfId="0" applyFont="1" applyFill="1" applyBorder="1" applyAlignment="1">
      <alignment vertical="center" wrapText="1"/>
    </xf>
    <xf numFmtId="0" fontId="9" fillId="4" borderId="13" xfId="1" applyFont="1" applyFill="1" applyBorder="1" applyAlignment="1">
      <alignment horizontal="center" vertical="center" wrapText="1"/>
    </xf>
    <xf numFmtId="0" fontId="9" fillId="5" borderId="12" xfId="1" applyFont="1" applyFill="1" applyBorder="1" applyAlignment="1">
      <alignment vertical="center" wrapText="1"/>
    </xf>
    <xf numFmtId="0" fontId="11" fillId="5" borderId="12" xfId="1" quotePrefix="1" applyFont="1" applyFill="1" applyBorder="1" applyAlignment="1">
      <alignment horizontal="center" vertical="center" wrapText="1"/>
    </xf>
    <xf numFmtId="0" fontId="9" fillId="5" borderId="12" xfId="1" applyFont="1" applyFill="1" applyBorder="1" applyAlignment="1">
      <alignment horizontal="left" vertical="center" wrapText="1"/>
    </xf>
    <xf numFmtId="0" fontId="0" fillId="5" borderId="12" xfId="0" applyFill="1" applyBorder="1" applyAlignment="1">
      <alignment horizontal="left" vertical="center" wrapText="1"/>
    </xf>
    <xf numFmtId="0" fontId="9" fillId="5" borderId="18" xfId="1" applyFont="1" applyFill="1" applyBorder="1" applyAlignment="1">
      <alignment horizontal="center" vertical="center" wrapText="1"/>
    </xf>
    <xf numFmtId="0" fontId="10" fillId="5" borderId="12" xfId="0" applyFont="1" applyFill="1" applyBorder="1" applyAlignment="1">
      <alignment horizontal="center" vertical="center" wrapText="1" readingOrder="1"/>
    </xf>
    <xf numFmtId="0" fontId="11" fillId="3" borderId="12" xfId="3" quotePrefix="1" applyNumberFormat="1" applyFont="1" applyFill="1" applyBorder="1" applyAlignment="1">
      <alignment horizontal="center" vertical="center" wrapText="1"/>
    </xf>
    <xf numFmtId="0" fontId="2" fillId="5" borderId="12" xfId="2" applyFill="1" applyBorder="1" applyAlignment="1">
      <alignment vertical="center" wrapText="1"/>
    </xf>
    <xf numFmtId="0" fontId="10" fillId="6" borderId="11" xfId="0" applyFont="1" applyFill="1" applyBorder="1" applyAlignment="1">
      <alignment horizontal="center" vertical="center" wrapText="1" readingOrder="1"/>
    </xf>
    <xf numFmtId="0" fontId="9" fillId="6" borderId="12" xfId="1" applyFont="1" applyFill="1" applyBorder="1" applyAlignment="1">
      <alignment vertical="center" wrapText="1"/>
    </xf>
    <xf numFmtId="167" fontId="11" fillId="6" borderId="12" xfId="2" applyNumberFormat="1" applyFont="1" applyFill="1" applyBorder="1" applyAlignment="1">
      <alignment horizontal="center" vertical="center"/>
    </xf>
    <xf numFmtId="0" fontId="9" fillId="6" borderId="11" xfId="1" applyFont="1" applyFill="1" applyBorder="1" applyAlignment="1">
      <alignment horizontal="left" vertical="center" wrapText="1"/>
    </xf>
    <xf numFmtId="0" fontId="9" fillId="6" borderId="19" xfId="1" applyFont="1" applyFill="1" applyBorder="1" applyAlignment="1">
      <alignment horizontal="center" vertical="center" wrapText="1"/>
    </xf>
    <xf numFmtId="0" fontId="9" fillId="6" borderId="12" xfId="1" applyFont="1" applyFill="1" applyBorder="1" applyAlignment="1">
      <alignment horizontal="left" vertical="center" wrapText="1"/>
    </xf>
    <xf numFmtId="3" fontId="11" fillId="6" borderId="12" xfId="2" applyNumberFormat="1" applyFont="1" applyFill="1" applyBorder="1" applyAlignment="1">
      <alignment horizontal="center" vertical="center" wrapText="1"/>
    </xf>
    <xf numFmtId="0" fontId="9" fillId="6" borderId="11" xfId="1" applyFont="1" applyFill="1" applyBorder="1" applyAlignment="1">
      <alignment vertical="center" wrapText="1"/>
    </xf>
    <xf numFmtId="0" fontId="9" fillId="6" borderId="18" xfId="1" applyFont="1" applyFill="1" applyBorder="1" applyAlignment="1">
      <alignment horizontal="center" vertical="center" wrapText="1"/>
    </xf>
    <xf numFmtId="9" fontId="11" fillId="6" borderId="12" xfId="3" applyFont="1" applyFill="1" applyBorder="1" applyAlignment="1">
      <alignment horizontal="center" vertical="center" wrapText="1"/>
    </xf>
    <xf numFmtId="0" fontId="11" fillId="6" borderId="12" xfId="3" applyNumberFormat="1" applyFont="1" applyFill="1" applyBorder="1" applyAlignment="1">
      <alignment horizontal="center" vertical="center"/>
    </xf>
    <xf numFmtId="0" fontId="11" fillId="6" borderId="12" xfId="1" applyFont="1" applyFill="1" applyBorder="1" applyAlignment="1">
      <alignment horizontal="center" vertical="center" wrapText="1"/>
    </xf>
    <xf numFmtId="0" fontId="9" fillId="6" borderId="13" xfId="1" applyFont="1" applyFill="1" applyBorder="1" applyAlignment="1">
      <alignment horizontal="center" vertical="center" wrapText="1"/>
    </xf>
    <xf numFmtId="0" fontId="9" fillId="6" borderId="15" xfId="1" applyFont="1" applyFill="1" applyBorder="1" applyAlignment="1">
      <alignment vertical="center" wrapText="1"/>
    </xf>
    <xf numFmtId="0" fontId="10" fillId="6" borderId="12" xfId="0" applyFont="1" applyFill="1" applyBorder="1" applyAlignment="1">
      <alignment horizontal="center" vertical="center" wrapText="1" readingOrder="1"/>
    </xf>
    <xf numFmtId="0" fontId="11" fillId="6" borderId="12" xfId="2" applyFont="1" applyFill="1" applyBorder="1" applyAlignment="1">
      <alignment horizontal="center" vertical="center"/>
    </xf>
    <xf numFmtId="0" fontId="2" fillId="6" borderId="12" xfId="2" applyFill="1" applyBorder="1" applyAlignment="1">
      <alignment horizontal="left" vertical="center" wrapText="1"/>
    </xf>
    <xf numFmtId="0" fontId="9" fillId="7" borderId="12" xfId="1" applyFont="1" applyFill="1" applyBorder="1" applyAlignment="1">
      <alignment horizontal="left" vertical="center" wrapText="1"/>
    </xf>
    <xf numFmtId="9" fontId="11" fillId="7" borderId="12" xfId="2" applyNumberFormat="1" applyFont="1" applyFill="1" applyBorder="1" applyAlignment="1">
      <alignment horizontal="center" vertical="center" wrapText="1"/>
    </xf>
    <xf numFmtId="0" fontId="9" fillId="7" borderId="11" xfId="1" applyFont="1" applyFill="1" applyBorder="1" applyAlignment="1">
      <alignment horizontal="left" vertical="center" wrapText="1"/>
    </xf>
    <xf numFmtId="0" fontId="9" fillId="7" borderId="15" xfId="1" applyFont="1" applyFill="1" applyBorder="1" applyAlignment="1">
      <alignment vertical="center" wrapText="1"/>
    </xf>
    <xf numFmtId="9" fontId="11" fillId="7" borderId="12" xfId="0" applyNumberFormat="1" applyFont="1" applyFill="1" applyBorder="1" applyAlignment="1">
      <alignment horizontal="center" vertical="center" wrapText="1"/>
    </xf>
    <xf numFmtId="0" fontId="11" fillId="7" borderId="12" xfId="2" applyFont="1" applyFill="1" applyBorder="1" applyAlignment="1">
      <alignment horizontal="left" vertical="center" wrapText="1"/>
    </xf>
    <xf numFmtId="0" fontId="9" fillId="7" borderId="14" xfId="1" applyFont="1" applyFill="1" applyBorder="1" applyAlignment="1">
      <alignment horizontal="left" vertical="center" wrapText="1"/>
    </xf>
    <xf numFmtId="9" fontId="11" fillId="7" borderId="12" xfId="2" quotePrefix="1" applyNumberFormat="1" applyFont="1" applyFill="1" applyBorder="1" applyAlignment="1">
      <alignment horizontal="center" vertical="center" wrapText="1"/>
    </xf>
    <xf numFmtId="0" fontId="11" fillId="7" borderId="12" xfId="2" quotePrefix="1" applyFont="1" applyFill="1" applyBorder="1" applyAlignment="1">
      <alignment horizontal="left" vertical="center" wrapText="1"/>
    </xf>
    <xf numFmtId="17" fontId="11" fillId="7" borderId="12" xfId="2" quotePrefix="1" applyNumberFormat="1" applyFont="1" applyFill="1" applyBorder="1" applyAlignment="1">
      <alignment horizontal="center" vertical="center" wrapText="1"/>
    </xf>
    <xf numFmtId="0" fontId="11" fillId="7" borderId="12" xfId="2" applyFont="1" applyFill="1" applyBorder="1" applyAlignment="1">
      <alignment vertical="center" wrapText="1"/>
    </xf>
    <xf numFmtId="0" fontId="9" fillId="7" borderId="18" xfId="1" applyFont="1" applyFill="1" applyBorder="1" applyAlignment="1">
      <alignment horizontal="center" vertical="center" wrapText="1"/>
    </xf>
    <xf numFmtId="0" fontId="9" fillId="7" borderId="24" xfId="1" applyFont="1" applyFill="1" applyBorder="1" applyAlignment="1">
      <alignment horizontal="left" vertical="center" wrapText="1"/>
    </xf>
    <xf numFmtId="17" fontId="11" fillId="7" borderId="24" xfId="2" quotePrefix="1" applyNumberFormat="1" applyFont="1" applyFill="1" applyBorder="1" applyAlignment="1">
      <alignment horizontal="center" vertical="center" wrapText="1"/>
    </xf>
    <xf numFmtId="0" fontId="11" fillId="7" borderId="24" xfId="2" applyFont="1" applyFill="1" applyBorder="1" applyAlignment="1">
      <alignment vertical="center" wrapText="1"/>
    </xf>
    <xf numFmtId="0" fontId="9" fillId="7" borderId="25" xfId="1" applyFont="1" applyFill="1" applyBorder="1" applyAlignment="1">
      <alignment horizontal="center" vertical="center" wrapText="1"/>
    </xf>
    <xf numFmtId="0" fontId="9" fillId="5" borderId="10" xfId="1" applyFont="1" applyFill="1" applyBorder="1" applyAlignment="1">
      <alignment horizontal="center" vertical="center"/>
    </xf>
    <xf numFmtId="0" fontId="9" fillId="6" borderId="15" xfId="1" applyFont="1" applyFill="1" applyBorder="1" applyAlignment="1">
      <alignment horizontal="left" vertical="center"/>
    </xf>
    <xf numFmtId="0" fontId="9" fillId="7" borderId="30" xfId="1" applyFont="1" applyFill="1" applyBorder="1" applyAlignment="1">
      <alignment horizontal="left" vertical="center" wrapText="1"/>
    </xf>
    <xf numFmtId="9" fontId="11" fillId="7" borderId="30" xfId="2" applyNumberFormat="1" applyFont="1" applyFill="1" applyBorder="1" applyAlignment="1">
      <alignment horizontal="center" vertical="center" wrapText="1"/>
    </xf>
    <xf numFmtId="0" fontId="9" fillId="7" borderId="29" xfId="1" applyFont="1" applyFill="1" applyBorder="1" applyAlignment="1">
      <alignment horizontal="left" vertical="center" wrapText="1"/>
    </xf>
    <xf numFmtId="0" fontId="11" fillId="7" borderId="30" xfId="2" applyFont="1" applyFill="1" applyBorder="1" applyAlignment="1">
      <alignment horizontal="left" vertical="center" wrapText="1"/>
    </xf>
    <xf numFmtId="0" fontId="9" fillId="7" borderId="31" xfId="1" applyFont="1" applyFill="1" applyBorder="1" applyAlignment="1">
      <alignment horizontal="left" vertical="center" wrapText="1"/>
    </xf>
    <xf numFmtId="17" fontId="11" fillId="7" borderId="30" xfId="2" quotePrefix="1" applyNumberFormat="1" applyFont="1" applyFill="1" applyBorder="1" applyAlignment="1">
      <alignment horizontal="center" vertical="center" wrapText="1"/>
    </xf>
    <xf numFmtId="0" fontId="11" fillId="7" borderId="30" xfId="2" quotePrefix="1" applyFont="1" applyFill="1" applyBorder="1" applyAlignment="1">
      <alignment horizontal="left" vertical="center" wrapText="1"/>
    </xf>
    <xf numFmtId="0" fontId="11" fillId="7" borderId="30" xfId="2" applyFont="1" applyFill="1" applyBorder="1" applyAlignment="1">
      <alignment vertical="center" wrapText="1"/>
    </xf>
    <xf numFmtId="0" fontId="9" fillId="0" borderId="0" xfId="1" applyFont="1" applyAlignment="1">
      <alignment vertical="center"/>
    </xf>
    <xf numFmtId="0" fontId="9" fillId="0" borderId="0" xfId="1" applyFont="1" applyAlignment="1">
      <alignment vertical="center" wrapText="1"/>
    </xf>
    <xf numFmtId="9" fontId="11" fillId="7" borderId="30" xfId="2" quotePrefix="1" applyNumberFormat="1" applyFont="1" applyFill="1" applyBorder="1" applyAlignment="1">
      <alignment horizontal="center" vertical="center" wrapText="1"/>
    </xf>
    <xf numFmtId="0" fontId="6" fillId="2" borderId="7" xfId="1" applyFont="1" applyFill="1" applyBorder="1" applyAlignment="1">
      <alignment horizontal="center" vertical="center"/>
    </xf>
    <xf numFmtId="0" fontId="9" fillId="6" borderId="30" xfId="1" applyFont="1" applyFill="1" applyBorder="1" applyAlignment="1">
      <alignment vertical="center" wrapText="1"/>
    </xf>
    <xf numFmtId="0" fontId="10" fillId="4" borderId="27" xfId="2" applyFont="1" applyFill="1" applyBorder="1" applyAlignment="1">
      <alignment horizontal="center" vertical="center" wrapText="1" readingOrder="1"/>
    </xf>
    <xf numFmtId="0" fontId="9" fillId="4" borderId="27" xfId="1" applyFont="1" applyFill="1" applyBorder="1" applyAlignment="1">
      <alignment horizontal="left" vertical="center" wrapText="1"/>
    </xf>
    <xf numFmtId="0" fontId="9" fillId="4" borderId="27" xfId="1" applyFont="1" applyFill="1" applyBorder="1" applyAlignment="1">
      <alignment horizontal="center" vertical="center"/>
    </xf>
    <xf numFmtId="0" fontId="9" fillId="4" borderId="28" xfId="1" applyFont="1" applyFill="1" applyBorder="1" applyAlignment="1">
      <alignment horizontal="center" vertical="center" wrapText="1"/>
    </xf>
    <xf numFmtId="0" fontId="9" fillId="4" borderId="30" xfId="1" applyFont="1" applyFill="1" applyBorder="1" applyAlignment="1">
      <alignment horizontal="left" vertical="center" wrapText="1"/>
    </xf>
    <xf numFmtId="167" fontId="9" fillId="4" borderId="30" xfId="1" applyNumberFormat="1" applyFont="1" applyFill="1" applyBorder="1" applyAlignment="1">
      <alignment horizontal="center" vertical="center"/>
    </xf>
    <xf numFmtId="0" fontId="11" fillId="4" borderId="30" xfId="2" applyFont="1" applyFill="1" applyBorder="1" applyAlignment="1">
      <alignment vertical="center" wrapText="1"/>
    </xf>
    <xf numFmtId="0" fontId="9" fillId="4" borderId="30" xfId="1" applyFont="1" applyFill="1" applyBorder="1" applyAlignment="1">
      <alignment horizontal="center" vertical="center" wrapText="1"/>
    </xf>
    <xf numFmtId="0" fontId="9" fillId="4" borderId="30" xfId="1" applyFont="1" applyFill="1" applyBorder="1" applyAlignment="1">
      <alignment horizontal="center" vertical="center"/>
    </xf>
    <xf numFmtId="0" fontId="9" fillId="4" borderId="30" xfId="17" applyNumberFormat="1" applyFont="1" applyFill="1" applyBorder="1" applyAlignment="1">
      <alignment horizontal="center" vertical="center"/>
    </xf>
    <xf numFmtId="0" fontId="9" fillId="5" borderId="30" xfId="1" applyFont="1" applyFill="1" applyBorder="1" applyAlignment="1">
      <alignment vertical="top" wrapText="1"/>
    </xf>
    <xf numFmtId="0" fontId="9" fillId="5" borderId="30" xfId="1" applyFont="1" applyFill="1" applyBorder="1" applyAlignment="1">
      <alignment vertical="center" wrapText="1"/>
    </xf>
    <xf numFmtId="0" fontId="11" fillId="5" borderId="30" xfId="1" quotePrefix="1" applyFont="1" applyFill="1" applyBorder="1" applyAlignment="1">
      <alignment horizontal="center" vertical="center" wrapText="1"/>
    </xf>
    <xf numFmtId="0" fontId="10" fillId="5" borderId="30" xfId="2" applyFont="1" applyFill="1" applyBorder="1" applyAlignment="1">
      <alignment horizontal="center" vertical="center" wrapText="1" readingOrder="1"/>
    </xf>
    <xf numFmtId="0" fontId="2" fillId="5" borderId="30" xfId="2" applyFill="1" applyBorder="1" applyAlignment="1">
      <alignment vertical="center" wrapText="1"/>
    </xf>
    <xf numFmtId="0" fontId="9" fillId="5" borderId="30" xfId="1" applyFont="1" applyFill="1" applyBorder="1" applyAlignment="1">
      <alignment horizontal="left" vertical="center" wrapText="1"/>
    </xf>
    <xf numFmtId="167" fontId="11" fillId="6" borderId="30" xfId="2" applyNumberFormat="1" applyFont="1" applyFill="1" applyBorder="1" applyAlignment="1">
      <alignment horizontal="center" vertical="center"/>
    </xf>
    <xf numFmtId="0" fontId="9" fillId="6" borderId="29" xfId="1" applyFont="1" applyFill="1" applyBorder="1" applyAlignment="1">
      <alignment horizontal="left" vertical="center" wrapText="1"/>
    </xf>
    <xf numFmtId="0" fontId="9" fillId="6" borderId="30" xfId="1" applyFont="1" applyFill="1" applyBorder="1" applyAlignment="1">
      <alignment horizontal="left" vertical="center" wrapText="1"/>
    </xf>
    <xf numFmtId="0" fontId="11" fillId="6" borderId="30" xfId="1" applyFont="1" applyFill="1" applyBorder="1" applyAlignment="1">
      <alignment horizontal="center" vertical="center"/>
    </xf>
    <xf numFmtId="3" fontId="11" fillId="6" borderId="30" xfId="2" applyNumberFormat="1" applyFont="1" applyFill="1" applyBorder="1" applyAlignment="1">
      <alignment horizontal="center" vertical="center" wrapText="1"/>
    </xf>
    <xf numFmtId="0" fontId="9" fillId="6" borderId="29" xfId="1" applyFont="1" applyFill="1" applyBorder="1" applyAlignment="1">
      <alignment vertical="center" wrapText="1"/>
    </xf>
    <xf numFmtId="9" fontId="11" fillId="6" borderId="30" xfId="3" applyFont="1" applyFill="1" applyBorder="1" applyAlignment="1">
      <alignment horizontal="center" vertical="center" wrapText="1"/>
    </xf>
    <xf numFmtId="0" fontId="11" fillId="6" borderId="30" xfId="3" applyNumberFormat="1" applyFont="1" applyFill="1" applyBorder="1" applyAlignment="1">
      <alignment horizontal="center" vertical="center"/>
    </xf>
    <xf numFmtId="0" fontId="11" fillId="6" borderId="30" xfId="1" applyFont="1" applyFill="1" applyBorder="1" applyAlignment="1">
      <alignment horizontal="center" vertical="center" wrapText="1"/>
    </xf>
    <xf numFmtId="0" fontId="9" fillId="0" borderId="8" xfId="1" applyFont="1" applyBorder="1" applyAlignment="1">
      <alignment horizontal="center" vertical="center" wrapText="1"/>
    </xf>
    <xf numFmtId="0" fontId="9" fillId="0" borderId="31" xfId="1" applyFont="1" applyBorder="1" applyAlignment="1">
      <alignment horizontal="center" vertical="center" wrapText="1"/>
    </xf>
    <xf numFmtId="0" fontId="14" fillId="0" borderId="31" xfId="1" applyFont="1" applyBorder="1" applyAlignment="1">
      <alignment horizontal="center" wrapText="1"/>
    </xf>
    <xf numFmtId="0" fontId="9" fillId="0" borderId="15" xfId="1" applyFont="1" applyBorder="1" applyAlignment="1">
      <alignment horizontal="center" vertical="top" wrapText="1"/>
    </xf>
    <xf numFmtId="0" fontId="2" fillId="5" borderId="30" xfId="2" applyFill="1" applyBorder="1" applyAlignment="1">
      <alignment horizontal="left" vertical="center" wrapText="1"/>
    </xf>
    <xf numFmtId="0" fontId="11" fillId="3" borderId="30" xfId="3" quotePrefix="1" applyNumberFormat="1" applyFont="1" applyFill="1" applyBorder="1" applyAlignment="1">
      <alignment horizontal="center" vertical="center" wrapText="1"/>
    </xf>
    <xf numFmtId="0" fontId="0" fillId="4" borderId="27" xfId="2" applyFont="1" applyFill="1" applyBorder="1" applyAlignment="1">
      <alignment horizontal="left" vertical="center" wrapText="1"/>
    </xf>
    <xf numFmtId="170" fontId="11" fillId="6" borderId="30" xfId="19" applyNumberFormat="1" applyFont="1" applyFill="1" applyBorder="1" applyAlignment="1">
      <alignment horizontal="center" vertical="center"/>
    </xf>
    <xf numFmtId="0" fontId="11" fillId="5" borderId="30" xfId="3" quotePrefix="1" applyNumberFormat="1" applyFont="1" applyFill="1" applyBorder="1" applyAlignment="1">
      <alignment horizontal="center" vertical="center" wrapText="1"/>
    </xf>
    <xf numFmtId="0" fontId="11" fillId="7" borderId="30" xfId="0" applyFont="1" applyFill="1" applyBorder="1" applyAlignment="1">
      <alignment horizontal="center" vertical="center" wrapText="1"/>
    </xf>
    <xf numFmtId="0" fontId="15" fillId="0" borderId="0" xfId="1" applyFont="1" applyAlignment="1">
      <alignment vertical="center"/>
    </xf>
    <xf numFmtId="9" fontId="2" fillId="4" borderId="27" xfId="21" applyFont="1" applyFill="1" applyBorder="1" applyAlignment="1">
      <alignment horizontal="center" vertical="top" wrapText="1"/>
    </xf>
    <xf numFmtId="0" fontId="18" fillId="2" borderId="7" xfId="1" applyFont="1" applyFill="1" applyBorder="1" applyAlignment="1">
      <alignment vertical="center"/>
    </xf>
    <xf numFmtId="0" fontId="18" fillId="2" borderId="8" xfId="1" applyFont="1" applyFill="1" applyBorder="1" applyAlignment="1">
      <alignment vertical="center" wrapText="1"/>
    </xf>
    <xf numFmtId="0" fontId="18" fillId="2" borderId="8" xfId="1" applyFont="1" applyFill="1" applyBorder="1" applyAlignment="1">
      <alignment horizontal="center" vertical="center" wrapText="1"/>
    </xf>
    <xf numFmtId="0" fontId="18" fillId="2" borderId="8" xfId="1" applyFont="1" applyFill="1" applyBorder="1" applyAlignment="1">
      <alignment horizontal="center" vertical="center"/>
    </xf>
    <xf numFmtId="0" fontId="18" fillId="3" borderId="9" xfId="1" applyFont="1" applyFill="1" applyBorder="1" applyAlignment="1">
      <alignment horizontal="center" vertical="center" wrapText="1"/>
    </xf>
    <xf numFmtId="0" fontId="2" fillId="4" borderId="27" xfId="2" applyFill="1" applyBorder="1" applyAlignment="1">
      <alignment horizontal="justify" vertical="top" wrapText="1"/>
    </xf>
    <xf numFmtId="167" fontId="2" fillId="4" borderId="27" xfId="1" applyNumberFormat="1" applyFont="1" applyFill="1" applyBorder="1" applyAlignment="1">
      <alignment horizontal="center" vertical="top" wrapText="1"/>
    </xf>
    <xf numFmtId="0" fontId="2" fillId="4" borderId="27" xfId="2" applyFill="1" applyBorder="1" applyAlignment="1">
      <alignment horizontal="left" vertical="top" wrapText="1"/>
    </xf>
    <xf numFmtId="0" fontId="9" fillId="4" borderId="28" xfId="1" applyFont="1" applyFill="1" applyBorder="1" applyAlignment="1">
      <alignment horizontal="center" vertical="top" wrapText="1"/>
    </xf>
    <xf numFmtId="0" fontId="10" fillId="4" borderId="30" xfId="0" applyFont="1" applyFill="1" applyBorder="1" applyAlignment="1">
      <alignment horizontal="left" vertical="top" wrapText="1" readingOrder="1"/>
    </xf>
    <xf numFmtId="0" fontId="2" fillId="4" borderId="30" xfId="2" applyFill="1" applyBorder="1" applyAlignment="1">
      <alignment horizontal="justify" vertical="top" wrapText="1"/>
    </xf>
    <xf numFmtId="167" fontId="2" fillId="4" borderId="30" xfId="1" applyNumberFormat="1" applyFont="1" applyFill="1" applyBorder="1" applyAlignment="1">
      <alignment horizontal="center" vertical="top" wrapText="1"/>
    </xf>
    <xf numFmtId="0" fontId="0" fillId="4" borderId="30" xfId="0" applyFill="1" applyBorder="1" applyAlignment="1">
      <alignment vertical="top" wrapText="1"/>
    </xf>
    <xf numFmtId="0" fontId="9" fillId="4" borderId="18" xfId="1" applyFont="1" applyFill="1" applyBorder="1" applyAlignment="1">
      <alignment horizontal="center" vertical="top" wrapText="1"/>
    </xf>
    <xf numFmtId="0" fontId="0" fillId="4" borderId="30" xfId="0" applyFill="1" applyBorder="1" applyAlignment="1">
      <alignment horizontal="center" vertical="top" wrapText="1" readingOrder="1"/>
    </xf>
    <xf numFmtId="0" fontId="2" fillId="4" borderId="30" xfId="1" applyFont="1" applyFill="1" applyBorder="1" applyAlignment="1">
      <alignment horizontal="justify" vertical="top" wrapText="1"/>
    </xf>
    <xf numFmtId="0" fontId="10" fillId="5" borderId="30" xfId="0" applyFont="1" applyFill="1" applyBorder="1" applyAlignment="1">
      <alignment horizontal="left" vertical="top" wrapText="1" readingOrder="1"/>
    </xf>
    <xf numFmtId="0" fontId="2" fillId="5" borderId="30" xfId="1" applyFont="1" applyFill="1" applyBorder="1" applyAlignment="1">
      <alignment vertical="top" wrapText="1"/>
    </xf>
    <xf numFmtId="0" fontId="0" fillId="5" borderId="30" xfId="0" applyFill="1" applyBorder="1" applyAlignment="1">
      <alignment horizontal="left" vertical="top" wrapText="1" readingOrder="1"/>
    </xf>
    <xf numFmtId="0" fontId="2" fillId="5" borderId="30" xfId="1" applyFont="1" applyFill="1" applyBorder="1" applyAlignment="1">
      <alignment horizontal="justify" vertical="top" wrapText="1"/>
    </xf>
    <xf numFmtId="0" fontId="2" fillId="5" borderId="30" xfId="1" quotePrefix="1" applyFont="1" applyFill="1" applyBorder="1" applyAlignment="1">
      <alignment horizontal="center" vertical="top" wrapText="1"/>
    </xf>
    <xf numFmtId="0" fontId="0" fillId="5" borderId="30" xfId="0" applyFill="1" applyBorder="1" applyAlignment="1">
      <alignment horizontal="left" vertical="top" wrapText="1"/>
    </xf>
    <xf numFmtId="0" fontId="9" fillId="5" borderId="18" xfId="1" applyFont="1" applyFill="1" applyBorder="1" applyAlignment="1">
      <alignment horizontal="center" vertical="top" wrapText="1"/>
    </xf>
    <xf numFmtId="0" fontId="2" fillId="5" borderId="30" xfId="1" applyFont="1" applyFill="1" applyBorder="1" applyAlignment="1">
      <alignment horizontal="left" vertical="top" wrapText="1"/>
    </xf>
    <xf numFmtId="0" fontId="2" fillId="5" borderId="30" xfId="2" applyFill="1" applyBorder="1" applyAlignment="1">
      <alignment horizontal="left" vertical="top" wrapText="1"/>
    </xf>
    <xf numFmtId="0" fontId="10" fillId="6" borderId="30" xfId="0" applyFont="1" applyFill="1" applyBorder="1" applyAlignment="1">
      <alignment horizontal="left" vertical="top" wrapText="1" readingOrder="1"/>
    </xf>
    <xf numFmtId="0" fontId="2" fillId="6" borderId="30" xfId="1" applyFont="1" applyFill="1" applyBorder="1" applyAlignment="1">
      <alignment vertical="top" wrapText="1"/>
    </xf>
    <xf numFmtId="0" fontId="2" fillId="6" borderId="30" xfId="1" applyFont="1" applyFill="1" applyBorder="1" applyAlignment="1">
      <alignment horizontal="left" vertical="center" wrapText="1"/>
    </xf>
    <xf numFmtId="0" fontId="2" fillId="6" borderId="30" xfId="1" applyFont="1" applyFill="1" applyBorder="1" applyAlignment="1">
      <alignment horizontal="justify" vertical="top" wrapText="1"/>
    </xf>
    <xf numFmtId="0" fontId="2" fillId="6" borderId="30" xfId="1" applyFont="1" applyFill="1" applyBorder="1" applyAlignment="1">
      <alignment horizontal="center" vertical="top" wrapText="1"/>
    </xf>
    <xf numFmtId="167" fontId="2" fillId="6" borderId="30" xfId="2" applyNumberFormat="1" applyFill="1" applyBorder="1" applyAlignment="1">
      <alignment horizontal="center" vertical="top"/>
    </xf>
    <xf numFmtId="0" fontId="2" fillId="6" borderId="30" xfId="1" applyFont="1" applyFill="1" applyBorder="1" applyAlignment="1">
      <alignment horizontal="left" vertical="top" wrapText="1"/>
    </xf>
    <xf numFmtId="0" fontId="9" fillId="6" borderId="18" xfId="1" applyFont="1" applyFill="1" applyBorder="1" applyAlignment="1">
      <alignment horizontal="center" vertical="top" wrapText="1"/>
    </xf>
    <xf numFmtId="9" fontId="2" fillId="6" borderId="30" xfId="3" applyFont="1" applyFill="1" applyBorder="1" applyAlignment="1">
      <alignment horizontal="center" vertical="top" wrapText="1"/>
    </xf>
    <xf numFmtId="0" fontId="11" fillId="6" borderId="30" xfId="1" applyFont="1" applyFill="1" applyBorder="1" applyAlignment="1">
      <alignment vertical="top" wrapText="1"/>
    </xf>
    <xf numFmtId="0" fontId="11" fillId="6" borderId="30" xfId="1" applyFont="1" applyFill="1" applyBorder="1" applyAlignment="1">
      <alignment horizontal="justify" vertical="top" wrapText="1"/>
    </xf>
    <xf numFmtId="0" fontId="0" fillId="6" borderId="30" xfId="0" applyFill="1" applyBorder="1" applyAlignment="1">
      <alignment horizontal="center" vertical="top" wrapText="1" readingOrder="1"/>
    </xf>
    <xf numFmtId="0" fontId="2" fillId="6" borderId="30" xfId="3" applyNumberFormat="1" applyFont="1" applyFill="1" applyBorder="1" applyAlignment="1">
      <alignment horizontal="center" vertical="top"/>
    </xf>
    <xf numFmtId="0" fontId="10" fillId="7" borderId="30" xfId="0" applyFont="1" applyFill="1" applyBorder="1" applyAlignment="1">
      <alignment horizontal="center" vertical="top" wrapText="1" readingOrder="1"/>
    </xf>
    <xf numFmtId="0" fontId="9" fillId="7" borderId="30" xfId="1" applyFont="1" applyFill="1" applyBorder="1" applyAlignment="1">
      <alignment horizontal="justify" vertical="top" wrapText="1"/>
    </xf>
    <xf numFmtId="9" fontId="11" fillId="7" borderId="30" xfId="2" applyNumberFormat="1" applyFont="1" applyFill="1" applyBorder="1" applyAlignment="1">
      <alignment horizontal="center" vertical="top" wrapText="1"/>
    </xf>
    <xf numFmtId="0" fontId="9" fillId="7" borderId="30" xfId="1" applyFont="1" applyFill="1" applyBorder="1" applyAlignment="1">
      <alignment horizontal="left" vertical="top" wrapText="1"/>
    </xf>
    <xf numFmtId="0" fontId="9" fillId="7" borderId="18" xfId="1" applyFont="1" applyFill="1" applyBorder="1" applyAlignment="1">
      <alignment horizontal="center" vertical="top" wrapText="1"/>
    </xf>
    <xf numFmtId="9" fontId="11" fillId="7" borderId="30" xfId="0" applyNumberFormat="1" applyFont="1" applyFill="1" applyBorder="1" applyAlignment="1">
      <alignment horizontal="center" vertical="top" wrapText="1"/>
    </xf>
    <xf numFmtId="0" fontId="2" fillId="7" borderId="30" xfId="2" applyFill="1" applyBorder="1" applyAlignment="1">
      <alignment horizontal="left" vertical="top" wrapText="1"/>
    </xf>
    <xf numFmtId="9" fontId="11" fillId="7" borderId="30" xfId="2" quotePrefix="1" applyNumberFormat="1" applyFont="1" applyFill="1" applyBorder="1" applyAlignment="1">
      <alignment horizontal="center" vertical="top" wrapText="1"/>
    </xf>
    <xf numFmtId="0" fontId="11" fillId="7" borderId="30" xfId="2" quotePrefix="1" applyFont="1" applyFill="1" applyBorder="1" applyAlignment="1">
      <alignment horizontal="left" vertical="top" wrapText="1"/>
    </xf>
    <xf numFmtId="0" fontId="11" fillId="7" borderId="30" xfId="2" applyFont="1" applyFill="1" applyBorder="1" applyAlignment="1">
      <alignment vertical="top" wrapText="1"/>
    </xf>
    <xf numFmtId="0" fontId="2" fillId="7" borderId="30" xfId="1" applyFont="1" applyFill="1" applyBorder="1" applyAlignment="1">
      <alignment horizontal="justify" vertical="top" wrapText="1"/>
    </xf>
    <xf numFmtId="17" fontId="2" fillId="7" borderId="30" xfId="2" quotePrefix="1" applyNumberFormat="1" applyFill="1" applyBorder="1" applyAlignment="1">
      <alignment horizontal="center" vertical="top" wrapText="1"/>
    </xf>
    <xf numFmtId="0" fontId="10" fillId="7" borderId="24" xfId="0" applyFont="1" applyFill="1" applyBorder="1" applyAlignment="1">
      <alignment horizontal="center" vertical="top" wrapText="1" readingOrder="1"/>
    </xf>
    <xf numFmtId="0" fontId="11" fillId="7" borderId="24" xfId="2" applyFont="1" applyFill="1" applyBorder="1" applyAlignment="1">
      <alignment vertical="top" wrapText="1"/>
    </xf>
    <xf numFmtId="0" fontId="2" fillId="7" borderId="24" xfId="1" applyFont="1" applyFill="1" applyBorder="1" applyAlignment="1">
      <alignment horizontal="justify" vertical="top" wrapText="1"/>
    </xf>
    <xf numFmtId="17" fontId="2" fillId="7" borderId="24" xfId="2" quotePrefix="1" applyNumberFormat="1" applyFill="1" applyBorder="1" applyAlignment="1">
      <alignment horizontal="center" vertical="top" wrapText="1"/>
    </xf>
    <xf numFmtId="0" fontId="9" fillId="7" borderId="25" xfId="1" applyFont="1" applyFill="1" applyBorder="1" applyAlignment="1">
      <alignment horizontal="center" vertical="top" wrapText="1"/>
    </xf>
    <xf numFmtId="9" fontId="2" fillId="4" borderId="30" xfId="2" applyNumberFormat="1" applyFill="1" applyBorder="1" applyAlignment="1">
      <alignment horizontal="center" vertical="top" wrapText="1"/>
    </xf>
    <xf numFmtId="9" fontId="2" fillId="4" borderId="30" xfId="1" applyNumberFormat="1" applyFont="1" applyFill="1" applyBorder="1" applyAlignment="1">
      <alignment horizontal="center" vertical="top" wrapText="1"/>
    </xf>
    <xf numFmtId="9" fontId="2" fillId="5" borderId="30" xfId="1" applyNumberFormat="1" applyFont="1" applyFill="1" applyBorder="1" applyAlignment="1">
      <alignment horizontal="center" vertical="top" wrapText="1"/>
    </xf>
    <xf numFmtId="9" fontId="2" fillId="6" borderId="30" xfId="1" applyNumberFormat="1" applyFont="1" applyFill="1" applyBorder="1" applyAlignment="1">
      <alignment horizontal="center" vertical="top" wrapText="1"/>
    </xf>
    <xf numFmtId="9" fontId="9" fillId="7" borderId="30" xfId="1" applyNumberFormat="1" applyFont="1" applyFill="1" applyBorder="1" applyAlignment="1">
      <alignment horizontal="center" vertical="top" wrapText="1"/>
    </xf>
    <xf numFmtId="9" fontId="0" fillId="0" borderId="0" xfId="21" applyFont="1" applyAlignment="1">
      <alignment horizontal="center"/>
    </xf>
    <xf numFmtId="9" fontId="2" fillId="7" borderId="30" xfId="1" applyNumberFormat="1" applyFont="1" applyFill="1" applyBorder="1" applyAlignment="1">
      <alignment horizontal="center" vertical="top" wrapText="1"/>
    </xf>
    <xf numFmtId="9" fontId="2" fillId="7" borderId="24" xfId="1" applyNumberFormat="1" applyFont="1" applyFill="1" applyBorder="1" applyAlignment="1">
      <alignment horizontal="center" vertical="top" wrapText="1"/>
    </xf>
    <xf numFmtId="0" fontId="0" fillId="6" borderId="30" xfId="1" applyFont="1" applyFill="1" applyBorder="1" applyAlignment="1">
      <alignment horizontal="left" vertical="top" wrapText="1"/>
    </xf>
    <xf numFmtId="0" fontId="0" fillId="6" borderId="30" xfId="1" applyFont="1" applyFill="1" applyBorder="1" applyAlignment="1">
      <alignment vertical="top" wrapText="1"/>
    </xf>
    <xf numFmtId="0" fontId="0" fillId="6" borderId="30" xfId="1" applyFont="1" applyFill="1" applyBorder="1" applyAlignment="1">
      <alignment horizontal="center" vertical="top" wrapText="1"/>
    </xf>
    <xf numFmtId="0" fontId="0" fillId="7" borderId="30" xfId="1" applyFont="1" applyFill="1" applyBorder="1" applyAlignment="1">
      <alignment vertical="top" wrapText="1"/>
    </xf>
    <xf numFmtId="0" fontId="0" fillId="7" borderId="30" xfId="1" applyFont="1" applyFill="1" applyBorder="1" applyAlignment="1">
      <alignment vertical="center" wrapText="1"/>
    </xf>
    <xf numFmtId="0" fontId="0" fillId="7" borderId="30" xfId="1" applyFont="1" applyFill="1" applyBorder="1" applyAlignment="1">
      <alignment horizontal="left" vertical="top" wrapText="1"/>
    </xf>
    <xf numFmtId="0" fontId="10" fillId="4" borderId="27" xfId="0" applyFont="1" applyFill="1" applyBorder="1" applyAlignment="1">
      <alignment horizontal="left" vertical="top" wrapText="1" readingOrder="1"/>
    </xf>
    <xf numFmtId="0" fontId="2" fillId="4" borderId="27" xfId="1" applyFont="1" applyFill="1" applyBorder="1" applyAlignment="1">
      <alignment horizontal="center" vertical="top" wrapText="1"/>
    </xf>
    <xf numFmtId="0" fontId="2" fillId="4" borderId="27" xfId="1" applyFont="1" applyFill="1" applyBorder="1" applyAlignment="1">
      <alignment horizontal="left" vertical="top" wrapText="1"/>
    </xf>
    <xf numFmtId="0" fontId="10" fillId="7" borderId="30" xfId="0" applyFont="1" applyFill="1" applyBorder="1" applyAlignment="1">
      <alignment horizontal="left" vertical="top" wrapText="1" readingOrder="1"/>
    </xf>
    <xf numFmtId="0" fontId="0" fillId="3" borderId="30" xfId="2" applyFont="1" applyFill="1" applyBorder="1" applyAlignment="1">
      <alignment horizontal="justify" vertical="top" wrapText="1"/>
    </xf>
    <xf numFmtId="0" fontId="0" fillId="3" borderId="30" xfId="1" applyFont="1" applyFill="1" applyBorder="1" applyAlignment="1">
      <alignment horizontal="justify" vertical="top" wrapText="1"/>
    </xf>
    <xf numFmtId="9" fontId="2" fillId="3" borderId="30" xfId="1" applyNumberFormat="1" applyFont="1" applyFill="1" applyBorder="1" applyAlignment="1">
      <alignment horizontal="center" vertical="top" wrapText="1"/>
    </xf>
    <xf numFmtId="9" fontId="2" fillId="3" borderId="30" xfId="3" applyFont="1" applyFill="1" applyBorder="1" applyAlignment="1">
      <alignment horizontal="center" vertical="top" wrapText="1"/>
    </xf>
    <xf numFmtId="0" fontId="11" fillId="3" borderId="30" xfId="1" applyFont="1" applyFill="1" applyBorder="1" applyAlignment="1">
      <alignment vertical="top" wrapText="1"/>
    </xf>
    <xf numFmtId="0" fontId="11" fillId="3" borderId="30" xfId="1" applyFont="1" applyFill="1" applyBorder="1" applyAlignment="1">
      <alignment horizontal="justify" vertical="top" wrapText="1"/>
    </xf>
    <xf numFmtId="17" fontId="2" fillId="3" borderId="30" xfId="2" quotePrefix="1" applyNumberFormat="1" applyFill="1" applyBorder="1" applyAlignment="1">
      <alignment horizontal="center" vertical="top" wrapText="1"/>
    </xf>
    <xf numFmtId="0" fontId="20" fillId="8" borderId="0" xfId="0" applyFont="1" applyFill="1" applyAlignment="1">
      <alignment horizontal="center"/>
    </xf>
    <xf numFmtId="0" fontId="0" fillId="0" borderId="0" xfId="0" applyAlignment="1">
      <alignment horizontal="center" vertical="center"/>
    </xf>
    <xf numFmtId="14" fontId="0" fillId="0" borderId="0" xfId="0" applyNumberFormat="1" applyAlignment="1">
      <alignment horizontal="center"/>
    </xf>
    <xf numFmtId="0" fontId="0" fillId="3" borderId="0" xfId="0" applyFill="1"/>
    <xf numFmtId="0" fontId="0" fillId="0" borderId="0" xfId="0" applyAlignment="1">
      <alignment horizontal="center"/>
    </xf>
    <xf numFmtId="0" fontId="0" fillId="0" borderId="0" xfId="0" applyAlignment="1">
      <alignment vertical="center"/>
    </xf>
    <xf numFmtId="9" fontId="0" fillId="0" borderId="0" xfId="21" applyFont="1"/>
    <xf numFmtId="171" fontId="0" fillId="0" borderId="0" xfId="0" applyNumberFormat="1" applyAlignment="1">
      <alignment horizontal="center" vertical="center"/>
    </xf>
    <xf numFmtId="9" fontId="0" fillId="0" borderId="0" xfId="21" applyFont="1" applyAlignment="1">
      <alignment horizontal="center" vertical="center"/>
    </xf>
    <xf numFmtId="171" fontId="0" fillId="0" borderId="0" xfId="0" applyNumberFormat="1" applyAlignment="1">
      <alignment vertical="center"/>
    </xf>
    <xf numFmtId="9" fontId="0" fillId="0" borderId="0" xfId="21" applyFont="1" applyAlignment="1">
      <alignment vertical="center"/>
    </xf>
    <xf numFmtId="0" fontId="29" fillId="0" borderId="0" xfId="0" applyFont="1" applyAlignment="1">
      <alignment vertical="center"/>
    </xf>
    <xf numFmtId="172" fontId="0" fillId="0" borderId="0" xfId="0" applyNumberFormat="1" applyAlignment="1">
      <alignment vertical="center"/>
    </xf>
    <xf numFmtId="0" fontId="0" fillId="0" borderId="0" xfId="0" applyAlignment="1">
      <alignment vertical="center" wrapText="1"/>
    </xf>
    <xf numFmtId="0" fontId="0" fillId="0" borderId="0" xfId="0" applyAlignment="1">
      <alignment horizontal="center" vertical="center" wrapText="1"/>
    </xf>
    <xf numFmtId="173" fontId="0" fillId="0" borderId="0" xfId="0" applyNumberFormat="1" applyAlignment="1">
      <alignment horizontal="center" vertical="center"/>
    </xf>
    <xf numFmtId="0" fontId="0" fillId="0" borderId="0" xfId="21" applyNumberFormat="1" applyFont="1" applyAlignment="1">
      <alignment horizontal="center" vertical="center" wrapText="1"/>
    </xf>
    <xf numFmtId="9" fontId="0" fillId="0" borderId="0" xfId="21" applyFont="1" applyAlignment="1">
      <alignment horizontal="center" vertical="center" wrapText="1"/>
    </xf>
    <xf numFmtId="0" fontId="24" fillId="0" borderId="0" xfId="0" applyFont="1" applyAlignment="1">
      <alignment vertical="center"/>
    </xf>
    <xf numFmtId="0" fontId="0" fillId="0" borderId="31" xfId="0" applyBorder="1" applyAlignment="1">
      <alignment horizontal="center" vertical="center"/>
    </xf>
    <xf numFmtId="0" fontId="0" fillId="0" borderId="31" xfId="0" applyBorder="1" applyAlignment="1">
      <alignment vertical="center"/>
    </xf>
    <xf numFmtId="173" fontId="0" fillId="0" borderId="0" xfId="0" applyNumberFormat="1" applyAlignment="1">
      <alignment vertical="center"/>
    </xf>
    <xf numFmtId="0" fontId="31" fillId="0" borderId="0" xfId="0" applyFont="1" applyAlignment="1">
      <alignment vertical="center"/>
    </xf>
    <xf numFmtId="0" fontId="32" fillId="0" borderId="0" xfId="0" applyFont="1" applyAlignment="1">
      <alignment horizontal="center" vertical="center"/>
    </xf>
    <xf numFmtId="0" fontId="33" fillId="0" borderId="0" xfId="0" applyFont="1" applyAlignment="1">
      <alignment vertical="center"/>
    </xf>
    <xf numFmtId="0" fontId="34" fillId="0" borderId="0" xfId="0" applyFont="1" applyAlignment="1">
      <alignment vertical="center"/>
    </xf>
    <xf numFmtId="0" fontId="36" fillId="0" borderId="0" xfId="0" applyFont="1" applyAlignment="1">
      <alignment horizontal="center" vertical="center"/>
    </xf>
    <xf numFmtId="0" fontId="36" fillId="0" borderId="38" xfId="0" applyFont="1" applyBorder="1" applyAlignment="1">
      <alignment horizontal="center" vertical="center"/>
    </xf>
    <xf numFmtId="0" fontId="36" fillId="0" borderId="38" xfId="0" applyFont="1" applyBorder="1" applyAlignment="1">
      <alignment vertical="center" wrapText="1"/>
    </xf>
    <xf numFmtId="9" fontId="36" fillId="0" borderId="38" xfId="21" applyFont="1" applyBorder="1" applyAlignment="1">
      <alignment horizontal="center" vertical="center"/>
    </xf>
    <xf numFmtId="0" fontId="36" fillId="0" borderId="0" xfId="0" applyFont="1" applyAlignment="1">
      <alignment vertical="center"/>
    </xf>
    <xf numFmtId="0" fontId="34" fillId="0" borderId="38" xfId="0" applyFont="1" applyBorder="1" applyAlignment="1">
      <alignment vertical="center"/>
    </xf>
    <xf numFmtId="0" fontId="34" fillId="0" borderId="38" xfId="0" applyFont="1" applyBorder="1" applyAlignment="1">
      <alignment vertical="center" wrapText="1"/>
    </xf>
    <xf numFmtId="9" fontId="34" fillId="0" borderId="38" xfId="21" applyFont="1" applyBorder="1" applyAlignment="1">
      <alignment horizontal="center" vertical="center"/>
    </xf>
    <xf numFmtId="0" fontId="34" fillId="16" borderId="38" xfId="0" applyFont="1" applyFill="1" applyBorder="1" applyAlignment="1">
      <alignment vertical="center"/>
    </xf>
    <xf numFmtId="0" fontId="34" fillId="16" borderId="38" xfId="0" applyFont="1" applyFill="1" applyBorder="1" applyAlignment="1">
      <alignment vertical="center" wrapText="1"/>
    </xf>
    <xf numFmtId="9" fontId="34" fillId="16" borderId="38" xfId="21" applyFont="1" applyFill="1" applyBorder="1" applyAlignment="1">
      <alignment horizontal="center" vertical="center"/>
    </xf>
    <xf numFmtId="0" fontId="34" fillId="0" borderId="38" xfId="0" quotePrefix="1" applyFont="1" applyBorder="1" applyAlignment="1">
      <alignment vertical="center" wrapText="1"/>
    </xf>
    <xf numFmtId="0" fontId="34" fillId="0" borderId="39" xfId="0" applyFont="1" applyBorder="1" applyAlignment="1">
      <alignment vertical="center"/>
    </xf>
    <xf numFmtId="0" fontId="34" fillId="0" borderId="39" xfId="0" applyFont="1" applyBorder="1" applyAlignment="1">
      <alignment vertical="center" wrapText="1"/>
    </xf>
    <xf numFmtId="9" fontId="34" fillId="0" borderId="39" xfId="21" applyFont="1" applyBorder="1" applyAlignment="1">
      <alignment horizontal="center" vertical="center"/>
    </xf>
    <xf numFmtId="0" fontId="34" fillId="0" borderId="0" xfId="0" applyFont="1" applyAlignment="1">
      <alignment vertical="center" wrapText="1"/>
    </xf>
    <xf numFmtId="9" fontId="34" fillId="0" borderId="0" xfId="21" applyFont="1" applyAlignment="1">
      <alignment horizontal="center" vertical="center"/>
    </xf>
    <xf numFmtId="0" fontId="36" fillId="0" borderId="41" xfId="0" applyFont="1" applyBorder="1" applyAlignment="1">
      <alignment horizontal="center" vertical="center"/>
    </xf>
    <xf numFmtId="9" fontId="36" fillId="0" borderId="41" xfId="21" applyFont="1" applyBorder="1" applyAlignment="1">
      <alignment horizontal="center" vertical="center"/>
    </xf>
    <xf numFmtId="174" fontId="32" fillId="0" borderId="0" xfId="0" applyNumberFormat="1" applyFont="1" applyAlignment="1">
      <alignment horizontal="center" vertical="center"/>
    </xf>
    <xf numFmtId="174" fontId="36" fillId="0" borderId="38" xfId="21" applyNumberFormat="1" applyFont="1" applyBorder="1" applyAlignment="1">
      <alignment horizontal="center" vertical="center"/>
    </xf>
    <xf numFmtId="174" fontId="36" fillId="0" borderId="38" xfId="0" applyNumberFormat="1" applyFont="1" applyBorder="1" applyAlignment="1">
      <alignment horizontal="center" vertical="center"/>
    </xf>
    <xf numFmtId="174" fontId="34" fillId="0" borderId="38" xfId="21" applyNumberFormat="1" applyFont="1" applyBorder="1" applyAlignment="1">
      <alignment horizontal="center" vertical="center"/>
    </xf>
    <xf numFmtId="174" fontId="34" fillId="0" borderId="38" xfId="0" applyNumberFormat="1" applyFont="1" applyBorder="1" applyAlignment="1">
      <alignment horizontal="center" vertical="center"/>
    </xf>
    <xf numFmtId="174" fontId="34" fillId="16" borderId="38" xfId="21" applyNumberFormat="1" applyFont="1" applyFill="1" applyBorder="1" applyAlignment="1">
      <alignment horizontal="center" vertical="center"/>
    </xf>
    <xf numFmtId="174" fontId="34" fillId="16" borderId="38" xfId="0" applyNumberFormat="1" applyFont="1" applyFill="1" applyBorder="1" applyAlignment="1">
      <alignment horizontal="center" vertical="center"/>
    </xf>
    <xf numFmtId="174" fontId="34" fillId="0" borderId="39" xfId="21" applyNumberFormat="1" applyFont="1" applyBorder="1" applyAlignment="1">
      <alignment horizontal="center" vertical="center"/>
    </xf>
    <xf numFmtId="174" fontId="34" fillId="0" borderId="39" xfId="0" applyNumberFormat="1" applyFont="1" applyBorder="1" applyAlignment="1">
      <alignment horizontal="center" vertical="center"/>
    </xf>
    <xf numFmtId="174" fontId="36" fillId="0" borderId="41" xfId="21" applyNumberFormat="1" applyFont="1" applyBorder="1" applyAlignment="1">
      <alignment horizontal="center" vertical="center"/>
    </xf>
    <xf numFmtId="174" fontId="36" fillId="0" borderId="41" xfId="0" applyNumberFormat="1" applyFont="1" applyBorder="1" applyAlignment="1">
      <alignment horizontal="center" vertical="center"/>
    </xf>
    <xf numFmtId="174" fontId="34" fillId="0" borderId="0" xfId="21" applyNumberFormat="1" applyFont="1" applyAlignment="1">
      <alignment horizontal="center" vertical="center"/>
    </xf>
    <xf numFmtId="174" fontId="34" fillId="0" borderId="0" xfId="0" applyNumberFormat="1" applyFont="1" applyAlignment="1">
      <alignment horizontal="center" vertical="center"/>
    </xf>
    <xf numFmtId="0" fontId="36" fillId="0" borderId="0" xfId="0" applyFont="1" applyAlignment="1">
      <alignment vertical="center" wrapText="1"/>
    </xf>
    <xf numFmtId="9" fontId="36" fillId="0" borderId="0" xfId="21" applyFont="1" applyBorder="1" applyAlignment="1">
      <alignment horizontal="center" vertical="center"/>
    </xf>
    <xf numFmtId="174" fontId="36" fillId="0" borderId="0" xfId="0" applyNumberFormat="1" applyFont="1" applyAlignment="1">
      <alignment horizontal="center" vertical="center"/>
    </xf>
    <xf numFmtId="174" fontId="36" fillId="0" borderId="0" xfId="21" applyNumberFormat="1" applyFont="1" applyBorder="1" applyAlignment="1">
      <alignment horizontal="center" vertical="center"/>
    </xf>
    <xf numFmtId="0" fontId="36" fillId="0" borderId="41" xfId="0" applyFont="1" applyBorder="1" applyAlignment="1">
      <alignment horizontal="right" vertical="center" wrapText="1" indent="1"/>
    </xf>
    <xf numFmtId="9" fontId="36" fillId="0" borderId="0" xfId="21" applyFont="1" applyAlignment="1">
      <alignment horizontal="center" vertical="center"/>
    </xf>
    <xf numFmtId="0" fontId="0" fillId="0" borderId="37" xfId="0" applyBorder="1" applyAlignment="1">
      <alignment horizontal="center" vertical="center"/>
    </xf>
    <xf numFmtId="0" fontId="0" fillId="0" borderId="32" xfId="0" applyBorder="1" applyAlignment="1">
      <alignment horizontal="left" vertical="center"/>
    </xf>
    <xf numFmtId="10" fontId="0" fillId="0" borderId="0" xfId="21" applyNumberFormat="1" applyFont="1" applyAlignment="1">
      <alignment horizontal="center" vertical="center"/>
    </xf>
    <xf numFmtId="0" fontId="0" fillId="0" borderId="0" xfId="21" applyNumberFormat="1" applyFont="1" applyAlignment="1">
      <alignment horizontal="center" vertical="center"/>
    </xf>
    <xf numFmtId="0" fontId="23" fillId="0" borderId="42" xfId="0" applyFont="1" applyBorder="1" applyAlignment="1">
      <alignment horizontal="center" vertical="center"/>
    </xf>
    <xf numFmtId="2" fontId="0" fillId="0" borderId="0" xfId="0" applyNumberFormat="1" applyAlignment="1">
      <alignment horizontal="center" vertical="center" wrapText="1"/>
    </xf>
    <xf numFmtId="0" fontId="0" fillId="0" borderId="38" xfId="0" applyBorder="1" applyAlignment="1">
      <alignment horizontal="center" vertical="center"/>
    </xf>
    <xf numFmtId="0" fontId="0" fillId="0" borderId="38" xfId="0" applyBorder="1" applyAlignment="1">
      <alignment vertical="center"/>
    </xf>
    <xf numFmtId="171" fontId="29" fillId="0" borderId="0" xfId="0" applyNumberFormat="1" applyFont="1" applyAlignment="1">
      <alignment vertical="center"/>
    </xf>
    <xf numFmtId="164" fontId="0" fillId="0" borderId="0" xfId="21" applyNumberFormat="1" applyFont="1" applyAlignment="1">
      <alignment vertical="center"/>
    </xf>
    <xf numFmtId="176" fontId="0" fillId="0" borderId="0" xfId="21" applyNumberFormat="1" applyFont="1" applyAlignment="1">
      <alignment vertical="center"/>
    </xf>
    <xf numFmtId="176" fontId="0" fillId="0" borderId="0" xfId="21" applyNumberFormat="1" applyFont="1" applyAlignment="1">
      <alignment horizontal="center" vertical="center"/>
    </xf>
    <xf numFmtId="176" fontId="29" fillId="0" borderId="0" xfId="21" applyNumberFormat="1" applyFont="1" applyAlignment="1">
      <alignment vertical="center"/>
    </xf>
    <xf numFmtId="9" fontId="29" fillId="0" borderId="0" xfId="21" applyFont="1" applyAlignment="1">
      <alignment horizontal="center" vertical="center"/>
    </xf>
    <xf numFmtId="10" fontId="0" fillId="0" borderId="0" xfId="0" applyNumberFormat="1" applyAlignment="1">
      <alignment horizontal="center" vertical="center"/>
    </xf>
    <xf numFmtId="0" fontId="0" fillId="0" borderId="38" xfId="0" quotePrefix="1" applyBorder="1" applyAlignment="1">
      <alignment horizontal="center" vertical="center"/>
    </xf>
    <xf numFmtId="171" fontId="0" fillId="0" borderId="38" xfId="18" applyNumberFormat="1" applyFont="1" applyFill="1" applyBorder="1" applyAlignment="1">
      <alignment vertical="center"/>
    </xf>
    <xf numFmtId="171" fontId="0" fillId="0" borderId="0" xfId="18" applyNumberFormat="1" applyFont="1" applyFill="1" applyAlignment="1">
      <alignment vertical="center"/>
    </xf>
    <xf numFmtId="0" fontId="24" fillId="0" borderId="38" xfId="0" applyFont="1" applyBorder="1" applyAlignment="1">
      <alignment horizontal="center" vertical="center"/>
    </xf>
    <xf numFmtId="0" fontId="24" fillId="10" borderId="38" xfId="0" applyFont="1" applyFill="1" applyBorder="1" applyAlignment="1">
      <alignment horizontal="center" vertical="center"/>
    </xf>
    <xf numFmtId="0" fontId="24" fillId="11" borderId="38" xfId="0" applyFont="1" applyFill="1" applyBorder="1" applyAlignment="1">
      <alignment horizontal="center" vertical="center"/>
    </xf>
    <xf numFmtId="0" fontId="24" fillId="3" borderId="38" xfId="0" applyFont="1" applyFill="1" applyBorder="1" applyAlignment="1">
      <alignment horizontal="center" vertical="center"/>
    </xf>
    <xf numFmtId="0" fontId="24" fillId="12" borderId="38" xfId="0" applyFont="1" applyFill="1" applyBorder="1" applyAlignment="1">
      <alignment horizontal="center" vertical="center"/>
    </xf>
    <xf numFmtId="0" fontId="24" fillId="13" borderId="38" xfId="0" applyFont="1" applyFill="1" applyBorder="1" applyAlignment="1">
      <alignment horizontal="center" vertical="center"/>
    </xf>
    <xf numFmtId="0" fontId="24" fillId="14" borderId="38" xfId="0" applyFont="1" applyFill="1" applyBorder="1" applyAlignment="1">
      <alignment horizontal="center" vertical="center"/>
    </xf>
    <xf numFmtId="0" fontId="24" fillId="0" borderId="0" xfId="0" applyFont="1" applyAlignment="1">
      <alignment horizontal="center" vertical="center"/>
    </xf>
    <xf numFmtId="0" fontId="24" fillId="0" borderId="0" xfId="0" applyFont="1"/>
    <xf numFmtId="41" fontId="0" fillId="0" borderId="0" xfId="22" applyFont="1" applyAlignment="1">
      <alignment vertical="center"/>
    </xf>
    <xf numFmtId="0" fontId="23" fillId="0" borderId="0" xfId="0" applyFont="1" applyAlignment="1">
      <alignment vertical="center"/>
    </xf>
    <xf numFmtId="10" fontId="0" fillId="0" borderId="0" xfId="21" applyNumberFormat="1" applyFont="1" applyAlignment="1">
      <alignment vertical="center"/>
    </xf>
    <xf numFmtId="14" fontId="0" fillId="0" borderId="0" xfId="0" applyNumberFormat="1" applyAlignment="1">
      <alignment horizontal="center" vertical="center"/>
    </xf>
    <xf numFmtId="41" fontId="0" fillId="0" borderId="0" xfId="0" applyNumberFormat="1" applyAlignment="1">
      <alignment horizontal="center" vertical="center" wrapText="1"/>
    </xf>
    <xf numFmtId="0" fontId="0" fillId="0" borderId="38" xfId="0" applyBorder="1" applyAlignment="1">
      <alignment vertical="center" wrapText="1"/>
    </xf>
    <xf numFmtId="14" fontId="0" fillId="0" borderId="38" xfId="0" applyNumberFormat="1" applyBorder="1" applyAlignment="1">
      <alignment horizontal="center" vertical="center"/>
    </xf>
    <xf numFmtId="15" fontId="0" fillId="0" borderId="38" xfId="0" applyNumberFormat="1" applyBorder="1" applyAlignment="1">
      <alignment horizontal="center" vertical="center"/>
    </xf>
    <xf numFmtId="9" fontId="0" fillId="0" borderId="38" xfId="21" applyFont="1" applyBorder="1" applyAlignment="1">
      <alignment horizontal="center" vertical="center"/>
    </xf>
    <xf numFmtId="0" fontId="46" fillId="0" borderId="37" xfId="0" applyFont="1" applyBorder="1" applyAlignment="1">
      <alignment horizontal="center" vertical="center"/>
    </xf>
    <xf numFmtId="0" fontId="46" fillId="0" borderId="37" xfId="0" applyFont="1" applyBorder="1" applyAlignment="1">
      <alignment horizontal="center" vertical="center" wrapText="1"/>
    </xf>
    <xf numFmtId="0" fontId="46" fillId="0" borderId="0" xfId="0" applyFont="1" applyAlignment="1">
      <alignment horizontal="center" vertical="center"/>
    </xf>
    <xf numFmtId="0" fontId="0" fillId="0" borderId="38" xfId="0" quotePrefix="1" applyBorder="1" applyAlignment="1">
      <alignment vertical="center" wrapText="1"/>
    </xf>
    <xf numFmtId="10" fontId="47" fillId="8" borderId="37" xfId="21" applyNumberFormat="1" applyFont="1" applyFill="1" applyBorder="1" applyAlignment="1">
      <alignment horizontal="center" vertical="center"/>
    </xf>
    <xf numFmtId="0" fontId="32" fillId="0" borderId="0" xfId="0" applyFont="1" applyAlignment="1">
      <alignment horizontal="center" vertical="center" wrapText="1"/>
    </xf>
    <xf numFmtId="0" fontId="36" fillId="0" borderId="41" xfId="0" applyFont="1" applyBorder="1" applyAlignment="1">
      <alignment vertical="center" wrapText="1"/>
    </xf>
    <xf numFmtId="0" fontId="35" fillId="22" borderId="45" xfId="0" applyFont="1" applyFill="1" applyBorder="1" applyAlignment="1">
      <alignment horizontal="center" vertical="center" wrapText="1"/>
    </xf>
    <xf numFmtId="0" fontId="41" fillId="18" borderId="45" xfId="0" applyFont="1" applyFill="1" applyBorder="1" applyAlignment="1">
      <alignment horizontal="center" vertical="center" wrapText="1"/>
    </xf>
    <xf numFmtId="10" fontId="41" fillId="18" borderId="45" xfId="21" applyNumberFormat="1" applyFont="1" applyFill="1" applyBorder="1" applyAlignment="1">
      <alignment horizontal="center" vertical="center" wrapText="1"/>
    </xf>
    <xf numFmtId="0" fontId="41" fillId="10" borderId="45" xfId="0" applyFont="1" applyFill="1" applyBorder="1" applyAlignment="1">
      <alignment horizontal="center" vertical="center" wrapText="1"/>
    </xf>
    <xf numFmtId="10" fontId="41" fillId="10" borderId="45" xfId="21" applyNumberFormat="1" applyFont="1" applyFill="1" applyBorder="1" applyAlignment="1">
      <alignment horizontal="center" vertical="center" wrapText="1"/>
    </xf>
    <xf numFmtId="0" fontId="41" fillId="3" borderId="45" xfId="0" applyFont="1" applyFill="1" applyBorder="1" applyAlignment="1">
      <alignment horizontal="center" vertical="center" wrapText="1"/>
    </xf>
    <xf numFmtId="0" fontId="41" fillId="23" borderId="45" xfId="0" applyFont="1" applyFill="1" applyBorder="1" applyAlignment="1">
      <alignment horizontal="center" vertical="center" wrapText="1"/>
    </xf>
    <xf numFmtId="10" fontId="41" fillId="23" borderId="45" xfId="21" applyNumberFormat="1" applyFont="1" applyFill="1" applyBorder="1" applyAlignment="1">
      <alignment horizontal="center" vertical="center" wrapText="1"/>
    </xf>
    <xf numFmtId="0" fontId="0" fillId="0" borderId="45" xfId="0" applyBorder="1" applyAlignment="1">
      <alignment horizontal="center" vertical="center" wrapText="1"/>
    </xf>
    <xf numFmtId="175" fontId="0" fillId="0" borderId="38" xfId="0" applyNumberFormat="1" applyBorder="1" applyAlignment="1">
      <alignment horizontal="center" vertical="center" wrapText="1"/>
    </xf>
    <xf numFmtId="175" fontId="0" fillId="30" borderId="38" xfId="0" applyNumberFormat="1" applyFill="1" applyBorder="1" applyAlignment="1">
      <alignment horizontal="center" vertical="center" wrapText="1"/>
    </xf>
    <xf numFmtId="0" fontId="0" fillId="0" borderId="0" xfId="0" applyAlignment="1">
      <alignment horizontal="left"/>
    </xf>
    <xf numFmtId="0" fontId="0" fillId="3" borderId="38" xfId="0" applyFill="1" applyBorder="1" applyAlignment="1">
      <alignment vertical="center" wrapText="1"/>
    </xf>
    <xf numFmtId="0" fontId="0" fillId="30" borderId="38" xfId="0" applyFill="1" applyBorder="1" applyAlignment="1">
      <alignment horizontal="left" vertical="center" wrapText="1"/>
    </xf>
    <xf numFmtId="0" fontId="0" fillId="30" borderId="38" xfId="0" applyFill="1" applyBorder="1" applyAlignment="1">
      <alignment horizontal="center" vertical="center"/>
    </xf>
    <xf numFmtId="172" fontId="0" fillId="10" borderId="0" xfId="0" applyNumberFormat="1" applyFill="1" applyAlignment="1">
      <alignment vertical="center"/>
    </xf>
    <xf numFmtId="0" fontId="0" fillId="0" borderId="47" xfId="0" applyBorder="1" applyAlignment="1">
      <alignment vertical="center"/>
    </xf>
    <xf numFmtId="0" fontId="0" fillId="0" borderId="47" xfId="0" applyBorder="1" applyAlignment="1">
      <alignment horizontal="center" vertical="center"/>
    </xf>
    <xf numFmtId="0" fontId="0" fillId="0" borderId="47" xfId="0" applyBorder="1"/>
    <xf numFmtId="0" fontId="0" fillId="0" borderId="47" xfId="0" applyBorder="1" applyAlignment="1">
      <alignment horizontal="center"/>
    </xf>
    <xf numFmtId="0" fontId="38" fillId="19" borderId="47" xfId="21" applyNumberFormat="1" applyFont="1" applyFill="1" applyBorder="1" applyAlignment="1">
      <alignment horizontal="center" vertical="center" wrapText="1"/>
    </xf>
    <xf numFmtId="0" fontId="38" fillId="19" borderId="47" xfId="21" applyNumberFormat="1" applyFont="1" applyFill="1" applyBorder="1" applyAlignment="1">
      <alignment horizontal="center" vertical="center"/>
    </xf>
    <xf numFmtId="0" fontId="0" fillId="0" borderId="47" xfId="0" applyBorder="1" applyAlignment="1">
      <alignment vertical="center" wrapText="1"/>
    </xf>
    <xf numFmtId="0" fontId="40" fillId="15" borderId="38" xfId="0" applyFont="1" applyFill="1" applyBorder="1" applyAlignment="1">
      <alignment horizontal="center" vertical="center" wrapText="1"/>
    </xf>
    <xf numFmtId="0" fontId="40" fillId="0" borderId="38" xfId="0" applyFont="1" applyBorder="1" applyAlignment="1">
      <alignment horizontal="center" vertical="center" wrapText="1"/>
    </xf>
    <xf numFmtId="0" fontId="40" fillId="27" borderId="38" xfId="0" applyFont="1" applyFill="1" applyBorder="1" applyAlignment="1">
      <alignment horizontal="center" vertical="center"/>
    </xf>
    <xf numFmtId="0" fontId="40" fillId="10" borderId="38" xfId="0" applyFont="1" applyFill="1" applyBorder="1" applyAlignment="1">
      <alignment horizontal="center" vertical="center"/>
    </xf>
    <xf numFmtId="0" fontId="40" fillId="28" borderId="38" xfId="0" applyFont="1" applyFill="1" applyBorder="1" applyAlignment="1">
      <alignment horizontal="center" vertical="center"/>
    </xf>
    <xf numFmtId="0" fontId="40" fillId="13" borderId="38" xfId="0" applyFont="1" applyFill="1" applyBorder="1" applyAlignment="1">
      <alignment horizontal="center" vertical="center"/>
    </xf>
    <xf numFmtId="0" fontId="40" fillId="26" borderId="38" xfId="0" applyFont="1" applyFill="1" applyBorder="1" applyAlignment="1">
      <alignment horizontal="center" vertical="center"/>
    </xf>
    <xf numFmtId="0" fontId="40" fillId="25" borderId="38" xfId="0" applyFont="1" applyFill="1" applyBorder="1" applyAlignment="1">
      <alignment horizontal="center" vertical="center"/>
    </xf>
    <xf numFmtId="0" fontId="40" fillId="15" borderId="38" xfId="0" applyFont="1" applyFill="1" applyBorder="1" applyAlignment="1">
      <alignment horizontal="center" vertical="center"/>
    </xf>
    <xf numFmtId="0" fontId="0" fillId="0" borderId="38" xfId="0" applyBorder="1" applyAlignment="1">
      <alignment horizontal="center" vertical="center" wrapText="1"/>
    </xf>
    <xf numFmtId="0" fontId="0" fillId="9" borderId="38" xfId="0" applyFill="1" applyBorder="1" applyAlignment="1">
      <alignment horizontal="center" vertical="center"/>
    </xf>
    <xf numFmtId="0" fontId="0" fillId="19" borderId="38" xfId="0" applyFill="1" applyBorder="1" applyAlignment="1">
      <alignment horizontal="center" vertical="center"/>
    </xf>
    <xf numFmtId="0" fontId="48" fillId="9" borderId="38" xfId="0" applyFont="1" applyFill="1" applyBorder="1" applyAlignment="1">
      <alignment horizontal="center" vertical="center"/>
    </xf>
    <xf numFmtId="0" fontId="0" fillId="24" borderId="38" xfId="0" applyFill="1" applyBorder="1" applyAlignment="1">
      <alignment horizontal="center" vertical="center"/>
    </xf>
    <xf numFmtId="0" fontId="40" fillId="5" borderId="38" xfId="0" applyFont="1" applyFill="1" applyBorder="1" applyAlignment="1">
      <alignment horizontal="center" vertical="center"/>
    </xf>
    <xf numFmtId="0" fontId="40" fillId="14" borderId="38" xfId="0" applyFont="1" applyFill="1" applyBorder="1" applyAlignment="1">
      <alignment horizontal="center" vertical="center"/>
    </xf>
    <xf numFmtId="10" fontId="0" fillId="0" borderId="0" xfId="21" applyNumberFormat="1" applyFont="1" applyAlignment="1">
      <alignment horizontal="center" vertical="center" wrapText="1"/>
    </xf>
    <xf numFmtId="0" fontId="40" fillId="0" borderId="38" xfId="0" applyFont="1" applyBorder="1" applyAlignment="1">
      <alignment horizontal="left" vertical="center" wrapText="1"/>
    </xf>
    <xf numFmtId="0" fontId="0" fillId="30" borderId="38" xfId="0" applyFill="1" applyBorder="1" applyAlignment="1">
      <alignment vertical="center"/>
    </xf>
    <xf numFmtId="0" fontId="0" fillId="30" borderId="38" xfId="0" applyFill="1" applyBorder="1" applyAlignment="1">
      <alignment horizontal="left" wrapText="1"/>
    </xf>
    <xf numFmtId="0" fontId="0" fillId="0" borderId="38" xfId="0" applyBorder="1" applyAlignment="1">
      <alignment horizontal="left" vertical="center" wrapText="1"/>
    </xf>
    <xf numFmtId="0" fontId="0" fillId="0" borderId="38" xfId="0" applyBorder="1" applyAlignment="1">
      <alignment horizontal="left" wrapText="1"/>
    </xf>
    <xf numFmtId="0" fontId="0" fillId="0" borderId="38" xfId="0" applyBorder="1" applyAlignment="1">
      <alignment horizontal="left" vertical="center"/>
    </xf>
    <xf numFmtId="0" fontId="0" fillId="0" borderId="38" xfId="0" applyBorder="1" applyAlignment="1">
      <alignment horizontal="left"/>
    </xf>
    <xf numFmtId="0" fontId="0" fillId="0" borderId="38" xfId="0" quotePrefix="1" applyBorder="1" applyAlignment="1">
      <alignment horizontal="center" vertical="center" wrapText="1"/>
    </xf>
    <xf numFmtId="0" fontId="0" fillId="30" borderId="38" xfId="0" applyFill="1" applyBorder="1" applyAlignment="1">
      <alignment horizontal="center" vertical="center" wrapText="1"/>
    </xf>
    <xf numFmtId="0" fontId="0" fillId="0" borderId="44" xfId="0" applyBorder="1" applyAlignment="1">
      <alignment vertical="center"/>
    </xf>
    <xf numFmtId="0" fontId="0" fillId="0" borderId="44" xfId="0" applyBorder="1" applyAlignment="1">
      <alignment horizontal="center" vertical="center"/>
    </xf>
    <xf numFmtId="0" fontId="23" fillId="0" borderId="0" xfId="0" applyFont="1" applyAlignment="1">
      <alignment vertical="center" wrapText="1"/>
    </xf>
    <xf numFmtId="0" fontId="23" fillId="0" borderId="0" xfId="0" applyFont="1"/>
    <xf numFmtId="0" fontId="25" fillId="0" borderId="0" xfId="0" applyFont="1" applyAlignment="1">
      <alignment horizontal="center" vertical="center"/>
    </xf>
    <xf numFmtId="0" fontId="25" fillId="0" borderId="0" xfId="0" applyFont="1" applyAlignment="1">
      <alignment vertical="center"/>
    </xf>
    <xf numFmtId="174" fontId="0" fillId="0" borderId="0" xfId="0" applyNumberFormat="1" applyAlignment="1">
      <alignment horizontal="center" vertical="center"/>
    </xf>
    <xf numFmtId="174" fontId="0" fillId="0" borderId="38" xfId="0" quotePrefix="1" applyNumberFormat="1" applyBorder="1" applyAlignment="1">
      <alignment horizontal="center" vertical="center"/>
    </xf>
    <xf numFmtId="174" fontId="24" fillId="0" borderId="38" xfId="0" applyNumberFormat="1" applyFont="1" applyBorder="1" applyAlignment="1">
      <alignment horizontal="center" vertical="center"/>
    </xf>
    <xf numFmtId="0" fontId="24" fillId="0" borderId="38" xfId="0" applyFont="1" applyBorder="1" applyAlignment="1">
      <alignment vertical="center" wrapText="1"/>
    </xf>
    <xf numFmtId="0" fontId="24" fillId="0" borderId="38" xfId="0" applyFont="1" applyBorder="1" applyAlignment="1">
      <alignment horizontal="center" vertical="center" wrapText="1"/>
    </xf>
    <xf numFmtId="171" fontId="24" fillId="0" borderId="38" xfId="18" applyNumberFormat="1" applyFont="1" applyFill="1" applyBorder="1" applyAlignment="1">
      <alignment horizontal="center" vertical="center"/>
    </xf>
    <xf numFmtId="171" fontId="24" fillId="0" borderId="38" xfId="18" applyNumberFormat="1" applyFont="1" applyFill="1" applyBorder="1" applyAlignment="1">
      <alignment horizontal="center" vertical="center" wrapText="1"/>
    </xf>
    <xf numFmtId="174" fontId="0" fillId="0" borderId="38" xfId="0" applyNumberFormat="1" applyBorder="1" applyAlignment="1">
      <alignment horizontal="center" vertical="center"/>
    </xf>
    <xf numFmtId="0" fontId="50" fillId="33" borderId="39" xfId="0" applyFont="1" applyFill="1" applyBorder="1" applyAlignment="1">
      <alignment horizontal="center" vertical="center"/>
    </xf>
    <xf numFmtId="171" fontId="51" fillId="33" borderId="39" xfId="18" applyNumberFormat="1" applyFont="1" applyFill="1" applyBorder="1" applyAlignment="1">
      <alignment vertical="center"/>
    </xf>
    <xf numFmtId="0" fontId="50" fillId="33" borderId="39" xfId="0" applyFont="1" applyFill="1" applyBorder="1" applyAlignment="1">
      <alignment vertical="center"/>
    </xf>
    <xf numFmtId="0" fontId="26" fillId="0" borderId="0" xfId="0" applyFont="1" applyAlignment="1">
      <alignment vertical="center"/>
    </xf>
    <xf numFmtId="0" fontId="38" fillId="8" borderId="43" xfId="0" applyFont="1" applyFill="1" applyBorder="1" applyAlignment="1">
      <alignment horizontal="center" vertical="center" wrapText="1"/>
    </xf>
    <xf numFmtId="0" fontId="38" fillId="8" borderId="43" xfId="0" applyFont="1" applyFill="1" applyBorder="1" applyAlignment="1">
      <alignment horizontal="center" vertical="center"/>
    </xf>
    <xf numFmtId="171" fontId="38" fillId="8" borderId="43" xfId="18" applyNumberFormat="1" applyFont="1" applyFill="1" applyBorder="1" applyAlignment="1">
      <alignment horizontal="center" vertical="center"/>
    </xf>
    <xf numFmtId="171" fontId="38" fillId="8" borderId="43" xfId="18" applyNumberFormat="1" applyFont="1" applyFill="1" applyBorder="1" applyAlignment="1">
      <alignment horizontal="center" vertical="center" wrapText="1"/>
    </xf>
    <xf numFmtId="171" fontId="27" fillId="0" borderId="0" xfId="18" applyNumberFormat="1" applyFont="1" applyFill="1" applyBorder="1" applyAlignment="1">
      <alignment horizontal="center" vertical="center"/>
    </xf>
    <xf numFmtId="10" fontId="28" fillId="0" borderId="0" xfId="21" applyNumberFormat="1" applyFont="1" applyFill="1" applyBorder="1" applyAlignment="1">
      <alignment vertical="center"/>
    </xf>
    <xf numFmtId="0" fontId="53" fillId="0" borderId="0" xfId="0" applyFont="1" applyAlignment="1">
      <alignment vertical="center"/>
    </xf>
    <xf numFmtId="164" fontId="0" fillId="0" borderId="0" xfId="25" applyFont="1" applyFill="1" applyAlignment="1">
      <alignment vertical="center"/>
    </xf>
    <xf numFmtId="164" fontId="0" fillId="0" borderId="0" xfId="25" applyFont="1" applyAlignment="1">
      <alignment vertical="center"/>
    </xf>
    <xf numFmtId="164" fontId="0" fillId="0" borderId="38" xfId="25" applyFont="1" applyFill="1" applyBorder="1" applyAlignment="1">
      <alignment vertical="center"/>
    </xf>
    <xf numFmtId="164" fontId="0" fillId="0" borderId="0" xfId="25" applyFont="1" applyFill="1" applyBorder="1" applyAlignment="1">
      <alignment vertical="center"/>
    </xf>
    <xf numFmtId="10" fontId="26" fillId="0" borderId="34" xfId="21" applyNumberFormat="1" applyFont="1" applyBorder="1" applyAlignment="1">
      <alignment vertical="center"/>
    </xf>
    <xf numFmtId="164" fontId="52" fillId="0" borderId="53" xfId="25" applyFont="1" applyBorder="1" applyAlignment="1">
      <alignment vertical="center"/>
    </xf>
    <xf numFmtId="164" fontId="0" fillId="0" borderId="38" xfId="25" applyFont="1" applyBorder="1" applyAlignment="1">
      <alignment vertical="center"/>
    </xf>
    <xf numFmtId="164" fontId="52" fillId="0" borderId="0" xfId="25" applyFont="1" applyBorder="1" applyAlignment="1">
      <alignment vertical="center"/>
    </xf>
    <xf numFmtId="0" fontId="38" fillId="8" borderId="0" xfId="0" applyFont="1" applyFill="1" applyAlignment="1">
      <alignment horizontal="center" vertical="center"/>
    </xf>
    <xf numFmtId="164" fontId="0" fillId="0" borderId="38" xfId="0" applyNumberFormat="1" applyBorder="1" applyAlignment="1">
      <alignment vertical="center"/>
    </xf>
    <xf numFmtId="164" fontId="0" fillId="0" borderId="0" xfId="25" applyFont="1" applyAlignment="1">
      <alignment horizontal="center" vertical="center"/>
    </xf>
    <xf numFmtId="171" fontId="24" fillId="0" borderId="0" xfId="0" applyNumberFormat="1" applyFont="1" applyAlignment="1">
      <alignment horizontal="center" vertical="center"/>
    </xf>
    <xf numFmtId="164" fontId="0" fillId="0" borderId="37" xfId="25" applyFont="1" applyBorder="1" applyAlignment="1">
      <alignment horizontal="center" vertical="center"/>
    </xf>
    <xf numFmtId="0" fontId="54" fillId="34" borderId="0" xfId="0" applyFont="1" applyFill="1" applyAlignment="1">
      <alignment vertical="center"/>
    </xf>
    <xf numFmtId="0" fontId="55" fillId="21" borderId="0" xfId="0" applyFont="1" applyFill="1" applyAlignment="1">
      <alignment vertical="center"/>
    </xf>
    <xf numFmtId="0" fontId="55" fillId="0" borderId="0" xfId="0" applyFont="1" applyAlignment="1">
      <alignment vertical="center"/>
    </xf>
    <xf numFmtId="0" fontId="55" fillId="0" borderId="49" xfId="0" applyFont="1" applyBorder="1" applyAlignment="1">
      <alignment vertical="center"/>
    </xf>
    <xf numFmtId="0" fontId="0" fillId="0" borderId="58" xfId="0" applyBorder="1"/>
    <xf numFmtId="0" fontId="0" fillId="0" borderId="59" xfId="0" applyBorder="1"/>
    <xf numFmtId="0" fontId="0" fillId="0" borderId="58" xfId="0" applyBorder="1" applyAlignment="1">
      <alignment horizontal="center"/>
    </xf>
    <xf numFmtId="0" fontId="0" fillId="11" borderId="0" xfId="0" applyFill="1" applyAlignment="1">
      <alignment horizontal="center" vertical="center"/>
    </xf>
    <xf numFmtId="0" fontId="0" fillId="35" borderId="0" xfId="0" applyFill="1" applyAlignment="1">
      <alignment horizontal="center" vertical="center"/>
    </xf>
    <xf numFmtId="0" fontId="57" fillId="0" borderId="0" xfId="0" applyFont="1" applyAlignment="1">
      <alignment horizontal="center"/>
    </xf>
    <xf numFmtId="0" fontId="57" fillId="0" borderId="0" xfId="0" applyFont="1" applyAlignment="1">
      <alignment horizontal="center" vertical="center"/>
    </xf>
    <xf numFmtId="15" fontId="0" fillId="0" borderId="0" xfId="0" applyNumberFormat="1" applyAlignment="1">
      <alignment horizontal="center"/>
    </xf>
    <xf numFmtId="15" fontId="0" fillId="0" borderId="58" xfId="0" applyNumberFormat="1" applyBorder="1" applyAlignment="1">
      <alignment horizontal="center"/>
    </xf>
    <xf numFmtId="0" fontId="0" fillId="10" borderId="0" xfId="0" applyFill="1" applyAlignment="1">
      <alignment horizontal="center" vertical="center" wrapText="1"/>
    </xf>
    <xf numFmtId="0" fontId="0" fillId="11" borderId="0" xfId="0" applyFill="1" applyAlignment="1">
      <alignment horizontal="center" vertical="center" wrapText="1"/>
    </xf>
    <xf numFmtId="0" fontId="0" fillId="35" borderId="0" xfId="0" applyFill="1" applyAlignment="1">
      <alignment horizontal="center" vertical="center" wrapText="1"/>
    </xf>
    <xf numFmtId="0" fontId="27" fillId="10" borderId="0" xfId="0" applyFont="1" applyFill="1" applyAlignment="1">
      <alignment horizontal="center" vertical="center"/>
    </xf>
    <xf numFmtId="10" fontId="54" fillId="19" borderId="0" xfId="21" applyNumberFormat="1" applyFont="1" applyFill="1" applyBorder="1" applyAlignment="1">
      <alignment horizontal="center" vertical="center"/>
    </xf>
    <xf numFmtId="0" fontId="0" fillId="0" borderId="60" xfId="0" applyBorder="1"/>
    <xf numFmtId="0" fontId="0" fillId="0" borderId="52" xfId="0" applyBorder="1"/>
    <xf numFmtId="0" fontId="0" fillId="0" borderId="61" xfId="0" applyBorder="1"/>
    <xf numFmtId="0" fontId="0" fillId="30" borderId="38" xfId="0" applyFill="1" applyBorder="1" applyAlignment="1">
      <alignment vertical="center" wrapText="1"/>
    </xf>
    <xf numFmtId="0" fontId="0" fillId="30" borderId="48" xfId="0" applyFill="1" applyBorder="1" applyAlignment="1">
      <alignment horizontal="center" vertical="center"/>
    </xf>
    <xf numFmtId="0" fontId="39" fillId="0" borderId="38" xfId="0" applyFont="1" applyBorder="1" applyAlignment="1">
      <alignment horizontal="center" vertical="center"/>
    </xf>
    <xf numFmtId="0" fontId="40" fillId="3" borderId="38" xfId="0" applyFont="1" applyFill="1" applyBorder="1" applyAlignment="1">
      <alignment horizontal="center" vertical="center"/>
    </xf>
    <xf numFmtId="2" fontId="0" fillId="0" borderId="38" xfId="0" applyNumberFormat="1" applyBorder="1" applyAlignment="1">
      <alignment horizontal="center" vertical="center"/>
    </xf>
    <xf numFmtId="10" fontId="2" fillId="9" borderId="38" xfId="21" applyNumberFormat="1" applyFill="1" applyBorder="1" applyAlignment="1">
      <alignment horizontal="center" vertical="center"/>
    </xf>
    <xf numFmtId="10" fontId="2" fillId="24" borderId="38" xfId="21" applyNumberFormat="1" applyFill="1" applyBorder="1" applyAlignment="1">
      <alignment horizontal="center" vertical="center"/>
    </xf>
    <xf numFmtId="1" fontId="0" fillId="0" borderId="38" xfId="0" applyNumberFormat="1" applyBorder="1" applyAlignment="1">
      <alignment horizontal="center" vertical="center"/>
    </xf>
    <xf numFmtId="2" fontId="0" fillId="21" borderId="38" xfId="0" applyNumberFormat="1" applyFill="1" applyBorder="1" applyAlignment="1">
      <alignment horizontal="center" vertical="center"/>
    </xf>
    <xf numFmtId="0" fontId="0" fillId="21" borderId="38" xfId="0" applyFill="1" applyBorder="1" applyAlignment="1">
      <alignment horizontal="center" vertical="center"/>
    </xf>
    <xf numFmtId="10" fontId="2" fillId="21" borderId="38" xfId="21" applyNumberFormat="1" applyFill="1" applyBorder="1" applyAlignment="1">
      <alignment horizontal="center" vertical="center"/>
    </xf>
    <xf numFmtId="0" fontId="0" fillId="0" borderId="46" xfId="0" applyBorder="1" applyAlignment="1">
      <alignment vertical="center"/>
    </xf>
    <xf numFmtId="0" fontId="40" fillId="0" borderId="38" xfId="0" applyFont="1" applyBorder="1" applyAlignment="1">
      <alignment horizontal="justify" vertical="center"/>
    </xf>
    <xf numFmtId="0" fontId="40" fillId="27" borderId="38" xfId="0" applyFont="1" applyFill="1" applyBorder="1" applyAlignment="1">
      <alignment horizontal="center" vertical="center" wrapText="1"/>
    </xf>
    <xf numFmtId="0" fontId="0" fillId="0" borderId="46" xfId="0" applyBorder="1" applyAlignment="1">
      <alignment horizontal="left" vertical="center"/>
    </xf>
    <xf numFmtId="0" fontId="40" fillId="0" borderId="38" xfId="0" applyFont="1" applyBorder="1" applyAlignment="1">
      <alignment horizontal="left" vertical="center"/>
    </xf>
    <xf numFmtId="0" fontId="40" fillId="29" borderId="38" xfId="0" applyFont="1" applyFill="1" applyBorder="1" applyAlignment="1">
      <alignment horizontal="center" vertical="center"/>
    </xf>
    <xf numFmtId="0" fontId="0" fillId="0" borderId="48" xfId="0" applyBorder="1" applyAlignment="1">
      <alignment horizontal="center" vertical="center"/>
    </xf>
    <xf numFmtId="175" fontId="39" fillId="0" borderId="38" xfId="0" applyNumberFormat="1" applyFont="1" applyBorder="1" applyAlignment="1">
      <alignment horizontal="center" vertical="center" wrapText="1"/>
    </xf>
    <xf numFmtId="0" fontId="39" fillId="0" borderId="38" xfId="0" applyFont="1" applyBorder="1" applyAlignment="1">
      <alignment horizontal="left" vertical="center" wrapText="1"/>
    </xf>
    <xf numFmtId="0" fontId="39" fillId="0" borderId="38" xfId="0" applyFont="1" applyBorder="1" applyAlignment="1">
      <alignment vertical="center"/>
    </xf>
    <xf numFmtId="2" fontId="0" fillId="9" borderId="38" xfId="0" applyNumberFormat="1" applyFill="1" applyBorder="1" applyAlignment="1">
      <alignment horizontal="center" vertical="center"/>
    </xf>
    <xf numFmtId="0" fontId="39" fillId="0" borderId="48" xfId="0" applyFont="1" applyBorder="1" applyAlignment="1">
      <alignment horizontal="center" vertical="center"/>
    </xf>
    <xf numFmtId="0" fontId="40" fillId="13" borderId="38" xfId="0" applyFont="1" applyFill="1" applyBorder="1" applyAlignment="1">
      <alignment horizontal="center" vertical="center" wrapText="1"/>
    </xf>
    <xf numFmtId="0" fontId="39" fillId="0" borderId="38" xfId="0" applyFont="1" applyBorder="1" applyAlignment="1">
      <alignment vertical="center" wrapText="1"/>
    </xf>
    <xf numFmtId="0" fontId="39" fillId="0" borderId="38" xfId="0" applyFont="1" applyBorder="1" applyAlignment="1">
      <alignment horizontal="center" vertical="center" wrapText="1"/>
    </xf>
    <xf numFmtId="2" fontId="0" fillId="24" borderId="38" xfId="0" applyNumberFormat="1" applyFill="1" applyBorder="1" applyAlignment="1">
      <alignment horizontal="center" vertical="center"/>
    </xf>
    <xf numFmtId="0" fontId="40" fillId="26" borderId="38" xfId="0" applyFont="1" applyFill="1" applyBorder="1" applyAlignment="1">
      <alignment horizontal="center" vertical="center" wrapText="1"/>
    </xf>
    <xf numFmtId="2" fontId="0" fillId="0" borderId="38" xfId="0" applyNumberFormat="1" applyBorder="1" applyAlignment="1">
      <alignment vertical="center"/>
    </xf>
    <xf numFmtId="0" fontId="40" fillId="28" borderId="38" xfId="0" applyFont="1" applyFill="1" applyBorder="1" applyAlignment="1">
      <alignment horizontal="center" vertical="center" wrapText="1"/>
    </xf>
    <xf numFmtId="0" fontId="40" fillId="18" borderId="38" xfId="0" applyFont="1" applyFill="1" applyBorder="1" applyAlignment="1">
      <alignment horizontal="center" vertical="center"/>
    </xf>
    <xf numFmtId="0" fontId="40" fillId="5" borderId="38" xfId="0" applyFont="1" applyFill="1" applyBorder="1" applyAlignment="1">
      <alignment horizontal="center" vertical="center" wrapText="1"/>
    </xf>
    <xf numFmtId="0" fontId="42" fillId="0" borderId="38" xfId="0" applyFont="1" applyBorder="1" applyAlignment="1">
      <alignment horizontal="left" vertical="center" wrapText="1"/>
    </xf>
    <xf numFmtId="0" fontId="39" fillId="0" borderId="38" xfId="0" applyFont="1" applyBorder="1" applyAlignment="1">
      <alignment horizontal="left" wrapText="1"/>
    </xf>
    <xf numFmtId="0" fontId="43" fillId="0" borderId="38" xfId="0" applyFont="1" applyBorder="1" applyAlignment="1">
      <alignment horizontal="left" wrapText="1"/>
    </xf>
    <xf numFmtId="0" fontId="39" fillId="0" borderId="38" xfId="0" applyFont="1" applyBorder="1" applyAlignment="1">
      <alignment horizontal="left" vertical="center"/>
    </xf>
    <xf numFmtId="0" fontId="43" fillId="0" borderId="38" xfId="0" applyFont="1" applyBorder="1" applyAlignment="1">
      <alignment horizontal="left" vertical="center" wrapText="1"/>
    </xf>
    <xf numFmtId="0" fontId="39" fillId="0" borderId="38" xfId="0" applyFont="1" applyBorder="1" applyAlignment="1">
      <alignment horizontal="left"/>
    </xf>
    <xf numFmtId="0" fontId="44" fillId="9" borderId="38" xfId="0" applyFont="1" applyFill="1" applyBorder="1" applyAlignment="1">
      <alignment horizontal="center" vertical="center"/>
    </xf>
    <xf numFmtId="0" fontId="43" fillId="0" borderId="38" xfId="0" applyFont="1" applyBorder="1" applyAlignment="1">
      <alignment horizontal="left" vertical="center"/>
    </xf>
    <xf numFmtId="0" fontId="43" fillId="0" borderId="38" xfId="0" applyFont="1" applyBorder="1" applyAlignment="1">
      <alignment wrapText="1"/>
    </xf>
    <xf numFmtId="0" fontId="43" fillId="0" borderId="38" xfId="0" applyFont="1" applyBorder="1" applyAlignment="1">
      <alignment horizontal="center" wrapText="1"/>
    </xf>
    <xf numFmtId="0" fontId="43" fillId="0" borderId="38" xfId="0" applyFont="1" applyBorder="1" applyAlignment="1">
      <alignment vertical="center"/>
    </xf>
    <xf numFmtId="0" fontId="43" fillId="0" borderId="38" xfId="0" applyFont="1" applyBorder="1" applyAlignment="1">
      <alignment horizontal="center" vertical="center"/>
    </xf>
    <xf numFmtId="0" fontId="43" fillId="0" borderId="38" xfId="0" applyFont="1" applyBorder="1" applyAlignment="1">
      <alignment horizontal="center" vertical="center" wrapText="1"/>
    </xf>
    <xf numFmtId="0" fontId="40" fillId="25" borderId="38" xfId="0" applyFont="1" applyFill="1" applyBorder="1" applyAlignment="1">
      <alignment horizontal="center" vertical="center" wrapText="1"/>
    </xf>
    <xf numFmtId="1" fontId="0" fillId="9" borderId="38" xfId="0" applyNumberFormat="1" applyFill="1" applyBorder="1" applyAlignment="1">
      <alignment horizontal="center" vertical="center"/>
    </xf>
    <xf numFmtId="1" fontId="0" fillId="24" borderId="38" xfId="0" applyNumberFormat="1" applyFill="1" applyBorder="1" applyAlignment="1">
      <alignment horizontal="center" vertical="center"/>
    </xf>
    <xf numFmtId="0" fontId="43" fillId="0" borderId="38" xfId="0" applyFont="1" applyBorder="1" applyAlignment="1">
      <alignment vertical="center" wrapText="1"/>
    </xf>
    <xf numFmtId="0" fontId="0" fillId="15" borderId="38" xfId="0" applyFill="1" applyBorder="1" applyAlignment="1">
      <alignment horizontal="center" vertical="center" wrapText="1"/>
    </xf>
    <xf numFmtId="0" fontId="0" fillId="13" borderId="38" xfId="0" applyFill="1" applyBorder="1" applyAlignment="1">
      <alignment horizontal="center" vertical="center"/>
    </xf>
    <xf numFmtId="0" fontId="0" fillId="15" borderId="38" xfId="0" applyFill="1" applyBorder="1" applyAlignment="1">
      <alignment horizontal="center" vertical="center"/>
    </xf>
    <xf numFmtId="0" fontId="0" fillId="10" borderId="38" xfId="0" applyFill="1" applyBorder="1" applyAlignment="1">
      <alignment horizontal="center" vertical="center"/>
    </xf>
    <xf numFmtId="0" fontId="0" fillId="26" borderId="38" xfId="0" applyFill="1" applyBorder="1" applyAlignment="1">
      <alignment horizontal="center" vertical="center"/>
    </xf>
    <xf numFmtId="0" fontId="0" fillId="25" borderId="38" xfId="0" applyFill="1" applyBorder="1" applyAlignment="1">
      <alignment horizontal="center" vertical="center"/>
    </xf>
    <xf numFmtId="0" fontId="0" fillId="27" borderId="38" xfId="0" applyFill="1" applyBorder="1" applyAlignment="1">
      <alignment horizontal="center" vertical="center"/>
    </xf>
    <xf numFmtId="0" fontId="0" fillId="28" borderId="38" xfId="0" applyFill="1" applyBorder="1" applyAlignment="1">
      <alignment horizontal="center" vertical="center"/>
    </xf>
    <xf numFmtId="0" fontId="0" fillId="5" borderId="38" xfId="0" applyFill="1" applyBorder="1" applyAlignment="1">
      <alignment horizontal="center" vertical="center"/>
    </xf>
    <xf numFmtId="0" fontId="0" fillId="29" borderId="38" xfId="0" applyFill="1" applyBorder="1" applyAlignment="1">
      <alignment horizontal="center" vertical="center"/>
    </xf>
    <xf numFmtId="0" fontId="0" fillId="14" borderId="38" xfId="0" applyFill="1" applyBorder="1" applyAlignment="1">
      <alignment horizontal="center" vertical="center"/>
    </xf>
    <xf numFmtId="0" fontId="0" fillId="18" borderId="38" xfId="0" applyFill="1" applyBorder="1" applyAlignment="1">
      <alignment horizontal="center" vertical="center"/>
    </xf>
    <xf numFmtId="0" fontId="0" fillId="0" borderId="46" xfId="0" applyBorder="1" applyAlignment="1">
      <alignment horizontal="left" vertical="center" wrapText="1"/>
    </xf>
    <xf numFmtId="0" fontId="0" fillId="0" borderId="46" xfId="0" applyBorder="1" applyAlignment="1">
      <alignment horizontal="center" vertical="center"/>
    </xf>
    <xf numFmtId="0" fontId="0" fillId="19" borderId="48" xfId="0" applyFill="1" applyBorder="1" applyAlignment="1">
      <alignment horizontal="center" vertical="center"/>
    </xf>
    <xf numFmtId="175" fontId="0" fillId="19" borderId="38" xfId="0" applyNumberFormat="1" applyFill="1" applyBorder="1" applyAlignment="1">
      <alignment horizontal="center" vertical="center" wrapText="1"/>
    </xf>
    <xf numFmtId="0" fontId="40" fillId="19" borderId="38" xfId="0" applyFont="1" applyFill="1" applyBorder="1" applyAlignment="1">
      <alignment horizontal="center" vertical="center"/>
    </xf>
    <xf numFmtId="0" fontId="40" fillId="19" borderId="38" xfId="0" applyFont="1" applyFill="1" applyBorder="1" applyAlignment="1">
      <alignment horizontal="left" vertical="center" wrapText="1"/>
    </xf>
    <xf numFmtId="0" fontId="40" fillId="19" borderId="38" xfId="0" applyFont="1" applyFill="1" applyBorder="1" applyAlignment="1">
      <alignment horizontal="center" vertical="center" wrapText="1"/>
    </xf>
    <xf numFmtId="0" fontId="0" fillId="19" borderId="38" xfId="0" applyFill="1" applyBorder="1" applyAlignment="1">
      <alignment horizontal="left" wrapText="1"/>
    </xf>
    <xf numFmtId="0" fontId="0" fillId="19" borderId="38" xfId="0" applyFill="1" applyBorder="1" applyAlignment="1">
      <alignment vertical="center"/>
    </xf>
    <xf numFmtId="2" fontId="0" fillId="19" borderId="38" xfId="0" applyNumberFormat="1" applyFill="1" applyBorder="1" applyAlignment="1">
      <alignment horizontal="center" vertical="center"/>
    </xf>
    <xf numFmtId="0" fontId="0" fillId="19" borderId="46" xfId="0" applyFill="1" applyBorder="1" applyAlignment="1">
      <alignment horizontal="left" vertical="center"/>
    </xf>
    <xf numFmtId="2" fontId="48" fillId="9" borderId="38" xfId="0" applyNumberFormat="1" applyFont="1" applyFill="1" applyBorder="1" applyAlignment="1">
      <alignment horizontal="center" vertical="center"/>
    </xf>
    <xf numFmtId="0" fontId="0" fillId="30" borderId="46" xfId="0" applyFill="1" applyBorder="1" applyAlignment="1">
      <alignment horizontal="left" vertical="center"/>
    </xf>
    <xf numFmtId="0" fontId="49" fillId="27" borderId="38" xfId="0" applyFont="1" applyFill="1" applyBorder="1" applyAlignment="1">
      <alignment horizontal="center" vertical="center"/>
    </xf>
    <xf numFmtId="0" fontId="49" fillId="0" borderId="38" xfId="0" applyFont="1" applyBorder="1" applyAlignment="1">
      <alignment horizontal="left" vertical="center"/>
    </xf>
    <xf numFmtId="0" fontId="0" fillId="20" borderId="38" xfId="0" applyFill="1" applyBorder="1" applyAlignment="1">
      <alignment vertical="center" wrapText="1"/>
    </xf>
    <xf numFmtId="0" fontId="0" fillId="30" borderId="63" xfId="0" applyFill="1" applyBorder="1" applyAlignment="1">
      <alignment horizontal="center" vertical="center"/>
    </xf>
    <xf numFmtId="0" fontId="39" fillId="0" borderId="44" xfId="0" applyFont="1" applyBorder="1" applyAlignment="1">
      <alignment horizontal="center" vertical="center"/>
    </xf>
    <xf numFmtId="175" fontId="0" fillId="30" borderId="44" xfId="0" applyNumberFormat="1" applyFill="1" applyBorder="1" applyAlignment="1">
      <alignment horizontal="center" vertical="center" wrapText="1"/>
    </xf>
    <xf numFmtId="0" fontId="40" fillId="5" borderId="44" xfId="0" applyFont="1" applyFill="1" applyBorder="1" applyAlignment="1">
      <alignment horizontal="center" vertical="center"/>
    </xf>
    <xf numFmtId="0" fontId="40" fillId="0" borderId="44" xfId="0" applyFont="1" applyBorder="1" applyAlignment="1">
      <alignment horizontal="left" vertical="center" wrapText="1"/>
    </xf>
    <xf numFmtId="0" fontId="40" fillId="0" borderId="44" xfId="0" applyFont="1" applyBorder="1" applyAlignment="1">
      <alignment horizontal="center" vertical="center" wrapText="1"/>
    </xf>
    <xf numFmtId="0" fontId="0" fillId="0" borderId="44" xfId="0" applyBorder="1" applyAlignment="1">
      <alignment horizontal="left" vertical="center" wrapText="1"/>
    </xf>
    <xf numFmtId="2" fontId="0" fillId="0" borderId="44" xfId="0" applyNumberFormat="1" applyBorder="1" applyAlignment="1">
      <alignment horizontal="center" vertical="center"/>
    </xf>
    <xf numFmtId="10" fontId="2" fillId="9" borderId="44" xfId="21" applyNumberFormat="1" applyFill="1" applyBorder="1" applyAlignment="1">
      <alignment horizontal="center" vertical="center"/>
    </xf>
    <xf numFmtId="1" fontId="0" fillId="0" borderId="44" xfId="0" applyNumberFormat="1" applyBorder="1" applyAlignment="1">
      <alignment horizontal="center" vertical="center"/>
    </xf>
    <xf numFmtId="10" fontId="2" fillId="24" borderId="44" xfId="21" applyNumberFormat="1" applyFill="1" applyBorder="1" applyAlignment="1">
      <alignment horizontal="center" vertical="center"/>
    </xf>
    <xf numFmtId="0" fontId="0" fillId="21" borderId="44" xfId="0" applyFill="1" applyBorder="1" applyAlignment="1">
      <alignment horizontal="center" vertical="center"/>
    </xf>
    <xf numFmtId="10" fontId="2" fillId="21" borderId="44" xfId="21" applyNumberFormat="1" applyFill="1" applyBorder="1" applyAlignment="1">
      <alignment horizontal="center" vertical="center"/>
    </xf>
    <xf numFmtId="0" fontId="0" fillId="0" borderId="64" xfId="0" applyBorder="1" applyAlignment="1">
      <alignment horizontal="left" vertical="center"/>
    </xf>
    <xf numFmtId="0" fontId="40" fillId="30" borderId="38" xfId="0" applyFont="1" applyFill="1" applyBorder="1" applyAlignment="1">
      <alignment horizontal="left" vertical="center" wrapText="1"/>
    </xf>
    <xf numFmtId="0" fontId="40" fillId="30" borderId="38" xfId="0" applyFont="1" applyFill="1" applyBorder="1" applyAlignment="1">
      <alignment horizontal="center" vertical="center" wrapText="1"/>
    </xf>
    <xf numFmtId="9" fontId="0" fillId="0" borderId="0" xfId="21" applyFont="1" applyFill="1" applyBorder="1" applyAlignment="1">
      <alignment horizontal="center" vertical="center"/>
    </xf>
    <xf numFmtId="175" fontId="0" fillId="0" borderId="0" xfId="0" applyNumberFormat="1" applyAlignment="1">
      <alignment horizontal="center" vertical="center" wrapText="1"/>
    </xf>
    <xf numFmtId="0" fontId="40" fillId="0" borderId="0" xfId="0" applyFont="1" applyAlignment="1">
      <alignment horizontal="center" vertical="center"/>
    </xf>
    <xf numFmtId="0" fontId="40" fillId="0" borderId="0" xfId="0" applyFont="1" applyAlignment="1">
      <alignment horizontal="left" vertical="center" wrapText="1"/>
    </xf>
    <xf numFmtId="0" fontId="40" fillId="0" borderId="0" xfId="0" applyFont="1" applyAlignment="1">
      <alignment horizontal="center" vertical="center" wrapText="1"/>
    </xf>
    <xf numFmtId="0" fontId="0" fillId="0" borderId="0" xfId="0" applyAlignment="1">
      <alignment horizontal="left" vertical="center" wrapText="1"/>
    </xf>
    <xf numFmtId="0" fontId="0" fillId="30" borderId="46" xfId="0" applyFill="1" applyBorder="1" applyAlignment="1">
      <alignment horizontal="center" vertical="center"/>
    </xf>
    <xf numFmtId="0" fontId="40" fillId="25" borderId="44" xfId="0" applyFont="1" applyFill="1" applyBorder="1" applyAlignment="1">
      <alignment horizontal="center" vertical="center"/>
    </xf>
    <xf numFmtId="175" fontId="0" fillId="30" borderId="43" xfId="0" applyNumberFormat="1" applyFill="1" applyBorder="1" applyAlignment="1">
      <alignment horizontal="center" vertical="center" wrapText="1"/>
    </xf>
    <xf numFmtId="0" fontId="40" fillId="15" borderId="43" xfId="0" applyFont="1" applyFill="1" applyBorder="1" applyAlignment="1">
      <alignment horizontal="center" vertical="center" wrapText="1"/>
    </xf>
    <xf numFmtId="0" fontId="40" fillId="0" borderId="43" xfId="0" applyFont="1" applyBorder="1" applyAlignment="1">
      <alignment horizontal="left" vertical="center" wrapText="1"/>
    </xf>
    <xf numFmtId="0" fontId="40" fillId="0" borderId="43" xfId="0" applyFont="1" applyBorder="1" applyAlignment="1">
      <alignment horizontal="center" vertical="center" wrapText="1"/>
    </xf>
    <xf numFmtId="0" fontId="40" fillId="0" borderId="65" xfId="0" applyFont="1" applyBorder="1" applyAlignment="1">
      <alignment horizontal="center" vertical="center" wrapText="1"/>
    </xf>
    <xf numFmtId="177" fontId="58" fillId="0" borderId="47" xfId="0" applyNumberFormat="1" applyFont="1" applyBorder="1"/>
    <xf numFmtId="0" fontId="0" fillId="0" borderId="70" xfId="0" applyBorder="1" applyAlignment="1">
      <alignment horizontal="center" vertical="center"/>
    </xf>
    <xf numFmtId="2" fontId="0" fillId="9" borderId="66" xfId="0" applyNumberFormat="1" applyFill="1" applyBorder="1" applyAlignment="1">
      <alignment horizontal="center" vertical="center"/>
    </xf>
    <xf numFmtId="10" fontId="2" fillId="9" borderId="46" xfId="21" applyNumberFormat="1" applyFill="1" applyBorder="1" applyAlignment="1">
      <alignment horizontal="center" vertical="center"/>
    </xf>
    <xf numFmtId="2" fontId="0" fillId="24" borderId="48" xfId="0" applyNumberFormat="1" applyFill="1" applyBorder="1" applyAlignment="1">
      <alignment horizontal="center" vertical="center"/>
    </xf>
    <xf numFmtId="10" fontId="2" fillId="24" borderId="46" xfId="21" applyNumberFormat="1" applyFill="1" applyBorder="1" applyAlignment="1">
      <alignment horizontal="center" vertical="center"/>
    </xf>
    <xf numFmtId="2" fontId="0" fillId="9" borderId="71" xfId="0" applyNumberFormat="1" applyFill="1" applyBorder="1" applyAlignment="1">
      <alignment horizontal="center" vertical="center"/>
    </xf>
    <xf numFmtId="0" fontId="0" fillId="30" borderId="72" xfId="0" applyFill="1" applyBorder="1" applyAlignment="1">
      <alignment horizontal="left" vertical="center"/>
    </xf>
    <xf numFmtId="0" fontId="0" fillId="30" borderId="46" xfId="0" applyFill="1" applyBorder="1" applyAlignment="1">
      <alignment horizontal="center" vertical="center" wrapText="1"/>
    </xf>
    <xf numFmtId="2" fontId="48" fillId="9" borderId="66" xfId="0" applyNumberFormat="1" applyFont="1" applyFill="1" applyBorder="1" applyAlignment="1">
      <alignment horizontal="center" vertical="center"/>
    </xf>
    <xf numFmtId="0" fontId="40" fillId="0" borderId="68" xfId="0" applyFont="1" applyBorder="1" applyAlignment="1">
      <alignment horizontal="center" vertical="center" wrapText="1"/>
    </xf>
    <xf numFmtId="0" fontId="0" fillId="30" borderId="73" xfId="0" applyFill="1" applyBorder="1" applyAlignment="1">
      <alignment horizontal="left" vertical="center" wrapText="1"/>
    </xf>
    <xf numFmtId="0" fontId="0" fillId="30" borderId="71" xfId="0" applyFill="1" applyBorder="1" applyAlignment="1">
      <alignment horizontal="center" vertical="center"/>
    </xf>
    <xf numFmtId="2" fontId="0" fillId="9" borderId="48" xfId="0" applyNumberFormat="1" applyFill="1" applyBorder="1" applyAlignment="1">
      <alignment horizontal="center" vertical="center"/>
    </xf>
    <xf numFmtId="0" fontId="0" fillId="0" borderId="74" xfId="0" applyBorder="1" applyAlignment="1">
      <alignment horizontal="left" vertical="center"/>
    </xf>
    <xf numFmtId="0" fontId="0" fillId="0" borderId="72" xfId="0" applyBorder="1" applyAlignment="1">
      <alignment horizontal="left" vertical="center"/>
    </xf>
    <xf numFmtId="0" fontId="40" fillId="27" borderId="69" xfId="0" applyFont="1" applyFill="1" applyBorder="1" applyAlignment="1">
      <alignment horizontal="center" vertical="center"/>
    </xf>
    <xf numFmtId="0" fontId="40" fillId="0" borderId="69" xfId="0" applyFont="1" applyBorder="1" applyAlignment="1">
      <alignment horizontal="left" vertical="center" wrapText="1"/>
    </xf>
    <xf numFmtId="0" fontId="40" fillId="0" borderId="69" xfId="0" applyFont="1" applyBorder="1" applyAlignment="1">
      <alignment horizontal="center" vertical="center" wrapText="1"/>
    </xf>
    <xf numFmtId="0" fontId="0" fillId="30" borderId="75" xfId="0" applyFill="1" applyBorder="1" applyAlignment="1">
      <alignment horizontal="center" vertical="center"/>
    </xf>
    <xf numFmtId="175" fontId="0" fillId="30" borderId="70" xfId="0" applyNumberFormat="1" applyFill="1" applyBorder="1" applyAlignment="1">
      <alignment horizontal="center" vertical="center" wrapText="1"/>
    </xf>
    <xf numFmtId="0" fontId="40" fillId="15" borderId="70" xfId="0" applyFont="1" applyFill="1" applyBorder="1" applyAlignment="1">
      <alignment horizontal="center" vertical="center"/>
    </xf>
    <xf numFmtId="0" fontId="40" fillId="26" borderId="68" xfId="0" applyFont="1" applyFill="1" applyBorder="1" applyAlignment="1">
      <alignment horizontal="center" vertical="center"/>
    </xf>
    <xf numFmtId="0" fontId="40" fillId="0" borderId="70" xfId="0" applyFont="1" applyBorder="1" applyAlignment="1">
      <alignment horizontal="left" vertical="center" wrapText="1"/>
    </xf>
    <xf numFmtId="0" fontId="40" fillId="0" borderId="67" xfId="0" applyFont="1" applyBorder="1" applyAlignment="1">
      <alignment horizontal="left" vertical="center" wrapText="1"/>
    </xf>
    <xf numFmtId="0" fontId="40" fillId="0" borderId="70" xfId="0" applyFont="1" applyBorder="1" applyAlignment="1">
      <alignment horizontal="center" vertical="center" wrapText="1"/>
    </xf>
    <xf numFmtId="0" fontId="0" fillId="0" borderId="43" xfId="0" applyBorder="1" applyAlignment="1">
      <alignment horizontal="center" vertical="center"/>
    </xf>
    <xf numFmtId="0" fontId="0" fillId="30" borderId="70" xfId="0" applyFill="1" applyBorder="1" applyAlignment="1">
      <alignment horizontal="left" vertical="center" wrapText="1"/>
    </xf>
    <xf numFmtId="0" fontId="0" fillId="30" borderId="70" xfId="0" applyFill="1" applyBorder="1" applyAlignment="1">
      <alignment vertical="center"/>
    </xf>
    <xf numFmtId="0" fontId="0" fillId="30" borderId="70" xfId="0" applyFill="1" applyBorder="1" applyAlignment="1">
      <alignment horizontal="center" vertical="center"/>
    </xf>
    <xf numFmtId="0" fontId="0" fillId="30" borderId="76" xfId="0" applyFill="1" applyBorder="1" applyAlignment="1">
      <alignment horizontal="center" vertical="center"/>
    </xf>
    <xf numFmtId="2" fontId="0" fillId="9" borderId="77" xfId="0" applyNumberFormat="1" applyFill="1" applyBorder="1" applyAlignment="1">
      <alignment horizontal="center" vertical="center"/>
    </xf>
    <xf numFmtId="0" fontId="0" fillId="9" borderId="43" xfId="0" applyFill="1" applyBorder="1" applyAlignment="1">
      <alignment horizontal="center" vertical="center"/>
    </xf>
    <xf numFmtId="10" fontId="2" fillId="9" borderId="76" xfId="21" applyNumberFormat="1" applyFill="1" applyBorder="1" applyAlignment="1">
      <alignment horizontal="center" vertical="center"/>
    </xf>
    <xf numFmtId="2" fontId="0" fillId="24" borderId="78" xfId="0" applyNumberFormat="1" applyFill="1" applyBorder="1" applyAlignment="1">
      <alignment horizontal="center" vertical="center"/>
    </xf>
    <xf numFmtId="0" fontId="0" fillId="24" borderId="43" xfId="0" applyFill="1" applyBorder="1" applyAlignment="1">
      <alignment horizontal="center" vertical="center"/>
    </xf>
    <xf numFmtId="10" fontId="2" fillId="24" borderId="76" xfId="21" applyNumberFormat="1" applyFill="1" applyBorder="1" applyAlignment="1">
      <alignment horizontal="center" vertical="center"/>
    </xf>
    <xf numFmtId="2" fontId="0" fillId="9" borderId="75" xfId="0" applyNumberFormat="1" applyFill="1" applyBorder="1" applyAlignment="1">
      <alignment horizontal="center" vertical="center"/>
    </xf>
    <xf numFmtId="0" fontId="0" fillId="9" borderId="70" xfId="0" applyFill="1" applyBorder="1" applyAlignment="1">
      <alignment horizontal="center" vertical="center"/>
    </xf>
    <xf numFmtId="0" fontId="0" fillId="21" borderId="70" xfId="0" applyFill="1" applyBorder="1" applyAlignment="1">
      <alignment horizontal="center" vertical="center"/>
    </xf>
    <xf numFmtId="10" fontId="2" fillId="21" borderId="70" xfId="21" applyNumberFormat="1" applyFill="1" applyBorder="1" applyAlignment="1">
      <alignment horizontal="center" vertical="center"/>
    </xf>
    <xf numFmtId="0" fontId="0" fillId="30" borderId="74" xfId="0" applyFill="1" applyBorder="1" applyAlignment="1">
      <alignment horizontal="left" vertical="center"/>
    </xf>
    <xf numFmtId="0" fontId="40" fillId="26" borderId="70" xfId="0" applyFont="1" applyFill="1" applyBorder="1" applyAlignment="1">
      <alignment horizontal="center" vertical="center"/>
    </xf>
    <xf numFmtId="0" fontId="0" fillId="0" borderId="70" xfId="0" applyBorder="1" applyAlignment="1">
      <alignment horizontal="left" vertical="center" wrapText="1"/>
    </xf>
    <xf numFmtId="0" fontId="0" fillId="0" borderId="70" xfId="0" applyBorder="1" applyAlignment="1">
      <alignment vertical="center"/>
    </xf>
    <xf numFmtId="0" fontId="0" fillId="0" borderId="76" xfId="0" applyBorder="1" applyAlignment="1">
      <alignment horizontal="center" vertical="center"/>
    </xf>
    <xf numFmtId="2" fontId="0" fillId="9" borderId="78" xfId="0" applyNumberFormat="1" applyFill="1" applyBorder="1" applyAlignment="1">
      <alignment horizontal="center" vertical="center"/>
    </xf>
    <xf numFmtId="0" fontId="40" fillId="27" borderId="65" xfId="0" applyFont="1" applyFill="1" applyBorder="1" applyAlignment="1">
      <alignment horizontal="center" vertical="center"/>
    </xf>
    <xf numFmtId="0" fontId="0" fillId="0" borderId="54" xfId="0" applyBorder="1" applyAlignment="1">
      <alignment horizontal="center" vertical="center"/>
    </xf>
    <xf numFmtId="0" fontId="0" fillId="30" borderId="80" xfId="0" applyFill="1" applyBorder="1" applyAlignment="1">
      <alignment horizontal="left" vertical="center" wrapText="1"/>
    </xf>
    <xf numFmtId="0" fontId="40" fillId="0" borderId="81" xfId="0" applyFont="1" applyBorder="1" applyAlignment="1">
      <alignment horizontal="center" vertical="center" wrapText="1"/>
    </xf>
    <xf numFmtId="0" fontId="40" fillId="0" borderId="81" xfId="0" applyFont="1" applyBorder="1" applyAlignment="1">
      <alignment horizontal="left" vertical="center" wrapText="1"/>
    </xf>
    <xf numFmtId="0" fontId="0" fillId="0" borderId="62" xfId="0" applyBorder="1" applyAlignment="1">
      <alignment horizontal="center" vertical="center"/>
    </xf>
    <xf numFmtId="0" fontId="0" fillId="0" borderId="79" xfId="0" applyBorder="1" applyAlignment="1">
      <alignment vertical="center"/>
    </xf>
    <xf numFmtId="0" fontId="0" fillId="0" borderId="47" xfId="0" quotePrefix="1" applyBorder="1" applyAlignment="1">
      <alignment vertical="center" wrapText="1"/>
    </xf>
    <xf numFmtId="0" fontId="40" fillId="30" borderId="44" xfId="0" applyFont="1" applyFill="1" applyBorder="1" applyAlignment="1">
      <alignment horizontal="center" vertical="center" wrapText="1"/>
    </xf>
    <xf numFmtId="0" fontId="0" fillId="30" borderId="44" xfId="0" applyFill="1" applyBorder="1" applyAlignment="1">
      <alignment horizontal="left" vertical="center" wrapText="1"/>
    </xf>
    <xf numFmtId="0" fontId="0" fillId="30" borderId="44" xfId="0" applyFill="1" applyBorder="1" applyAlignment="1">
      <alignment vertical="center"/>
    </xf>
    <xf numFmtId="0" fontId="0" fillId="30" borderId="44" xfId="0" applyFill="1" applyBorder="1" applyAlignment="1">
      <alignment horizontal="center" vertical="center"/>
    </xf>
    <xf numFmtId="0" fontId="0" fillId="30" borderId="64" xfId="0" applyFill="1" applyBorder="1" applyAlignment="1">
      <alignment horizontal="center" vertical="center"/>
    </xf>
    <xf numFmtId="2" fontId="0" fillId="9" borderId="63" xfId="0" applyNumberFormat="1" applyFill="1" applyBorder="1" applyAlignment="1">
      <alignment horizontal="center" vertical="center"/>
    </xf>
    <xf numFmtId="0" fontId="0" fillId="9" borderId="44" xfId="0" applyFill="1" applyBorder="1" applyAlignment="1">
      <alignment horizontal="center" vertical="center"/>
    </xf>
    <xf numFmtId="2" fontId="0" fillId="24" borderId="63" xfId="0" applyNumberFormat="1" applyFill="1" applyBorder="1" applyAlignment="1">
      <alignment horizontal="center" vertical="center"/>
    </xf>
    <xf numFmtId="0" fontId="0" fillId="24" borderId="44" xfId="0" applyFill="1" applyBorder="1" applyAlignment="1">
      <alignment horizontal="center" vertical="center"/>
    </xf>
    <xf numFmtId="0" fontId="0" fillId="0" borderId="82" xfId="0" applyBorder="1" applyAlignment="1">
      <alignment horizontal="left" vertical="center"/>
    </xf>
    <xf numFmtId="175" fontId="0" fillId="30" borderId="47" xfId="0" applyNumberFormat="1" applyFill="1" applyBorder="1" applyAlignment="1">
      <alignment horizontal="center" vertical="center" wrapText="1"/>
    </xf>
    <xf numFmtId="0" fontId="40" fillId="15" borderId="47" xfId="0" applyFont="1" applyFill="1" applyBorder="1" applyAlignment="1">
      <alignment horizontal="center" vertical="center" wrapText="1"/>
    </xf>
    <xf numFmtId="0" fontId="40" fillId="0" borderId="47" xfId="0" applyFont="1" applyBorder="1" applyAlignment="1">
      <alignment horizontal="left" vertical="center" wrapText="1"/>
    </xf>
    <xf numFmtId="0" fontId="40" fillId="0" borderId="47" xfId="0" applyFont="1" applyBorder="1" applyAlignment="1">
      <alignment horizontal="center" vertical="center" wrapText="1"/>
    </xf>
    <xf numFmtId="0" fontId="0" fillId="30" borderId="47" xfId="0" applyFill="1" applyBorder="1" applyAlignment="1">
      <alignment horizontal="left" vertical="center" wrapText="1"/>
    </xf>
    <xf numFmtId="0" fontId="0" fillId="30" borderId="47" xfId="0" applyFill="1" applyBorder="1" applyAlignment="1">
      <alignment vertical="center" wrapText="1"/>
    </xf>
    <xf numFmtId="0" fontId="0" fillId="30" borderId="47" xfId="0" applyFill="1" applyBorder="1" applyAlignment="1">
      <alignment horizontal="center" vertical="center" wrapText="1"/>
    </xf>
    <xf numFmtId="2" fontId="0" fillId="9" borderId="47" xfId="0" applyNumberFormat="1" applyFill="1" applyBorder="1" applyAlignment="1">
      <alignment horizontal="center" vertical="center"/>
    </xf>
    <xf numFmtId="0" fontId="0" fillId="9" borderId="47" xfId="0" applyFill="1" applyBorder="1" applyAlignment="1">
      <alignment horizontal="center" vertical="center"/>
    </xf>
    <xf numFmtId="2" fontId="0" fillId="24" borderId="47" xfId="0" applyNumberFormat="1" applyFill="1" applyBorder="1" applyAlignment="1">
      <alignment horizontal="center" vertical="center"/>
    </xf>
    <xf numFmtId="0" fontId="0" fillId="24" borderId="47" xfId="0" applyFill="1" applyBorder="1" applyAlignment="1">
      <alignment horizontal="center" vertical="center"/>
    </xf>
    <xf numFmtId="0" fontId="0" fillId="30" borderId="47" xfId="0" applyFill="1" applyBorder="1" applyAlignment="1">
      <alignment horizontal="left" vertical="center"/>
    </xf>
    <xf numFmtId="0" fontId="40" fillId="26" borderId="47" xfId="0" applyFont="1" applyFill="1" applyBorder="1" applyAlignment="1">
      <alignment horizontal="center" vertical="center"/>
    </xf>
    <xf numFmtId="0" fontId="40" fillId="27" borderId="47" xfId="0" applyFont="1" applyFill="1" applyBorder="1" applyAlignment="1">
      <alignment horizontal="center" vertical="center"/>
    </xf>
    <xf numFmtId="0" fontId="0" fillId="30" borderId="47" xfId="0" applyFill="1" applyBorder="1" applyAlignment="1">
      <alignment vertical="center"/>
    </xf>
    <xf numFmtId="0" fontId="0" fillId="30" borderId="47" xfId="0" applyFill="1" applyBorder="1" applyAlignment="1">
      <alignment horizontal="center" vertical="center"/>
    </xf>
    <xf numFmtId="0" fontId="40" fillId="15" borderId="47" xfId="0" applyFont="1" applyFill="1" applyBorder="1" applyAlignment="1">
      <alignment horizontal="center" vertical="center"/>
    </xf>
    <xf numFmtId="0" fontId="40" fillId="13" borderId="47" xfId="0" applyFont="1" applyFill="1" applyBorder="1" applyAlignment="1">
      <alignment horizontal="center" vertical="center"/>
    </xf>
    <xf numFmtId="0" fontId="0" fillId="0" borderId="47" xfId="0" applyBorder="1" applyAlignment="1">
      <alignment horizontal="left" vertical="center" wrapText="1"/>
    </xf>
    <xf numFmtId="0" fontId="40" fillId="3" borderId="47" xfId="0" applyFont="1" applyFill="1" applyBorder="1" applyAlignment="1">
      <alignment horizontal="center" vertical="center"/>
    </xf>
    <xf numFmtId="0" fontId="0" fillId="30" borderId="83" xfId="0" applyFill="1" applyBorder="1" applyAlignment="1">
      <alignment horizontal="center" vertical="center"/>
    </xf>
    <xf numFmtId="0" fontId="40" fillId="5" borderId="47" xfId="0" applyFont="1" applyFill="1" applyBorder="1" applyAlignment="1">
      <alignment horizontal="center" vertical="center"/>
    </xf>
    <xf numFmtId="0" fontId="0" fillId="30" borderId="84" xfId="0" applyFill="1" applyBorder="1" applyAlignment="1">
      <alignment horizontal="center" vertical="center"/>
    </xf>
    <xf numFmtId="0" fontId="0" fillId="30" borderId="85" xfId="0" applyFill="1" applyBorder="1" applyAlignment="1">
      <alignment horizontal="center" vertical="center"/>
    </xf>
    <xf numFmtId="0" fontId="0" fillId="0" borderId="86" xfId="0" applyBorder="1" applyAlignment="1">
      <alignment horizontal="center" vertical="center"/>
    </xf>
    <xf numFmtId="175" fontId="0" fillId="30" borderId="86" xfId="0" applyNumberFormat="1" applyFill="1" applyBorder="1" applyAlignment="1">
      <alignment horizontal="center" vertical="center" wrapText="1"/>
    </xf>
    <xf numFmtId="0" fontId="40" fillId="15" borderId="86" xfId="0"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86" xfId="0" applyFont="1" applyBorder="1" applyAlignment="1">
      <alignment horizontal="center" vertical="center" wrapText="1"/>
    </xf>
    <xf numFmtId="0" fontId="0" fillId="30" borderId="86" xfId="0" applyFill="1" applyBorder="1" applyAlignment="1">
      <alignment horizontal="left" vertical="center" wrapText="1"/>
    </xf>
    <xf numFmtId="0" fontId="0" fillId="30" borderId="86" xfId="0" applyFill="1" applyBorder="1" applyAlignment="1">
      <alignment vertical="center"/>
    </xf>
    <xf numFmtId="0" fontId="0" fillId="30" borderId="86" xfId="0" applyFill="1" applyBorder="1" applyAlignment="1">
      <alignment horizontal="center" vertical="center"/>
    </xf>
    <xf numFmtId="2" fontId="0" fillId="9" borderId="86" xfId="0" applyNumberFormat="1" applyFill="1" applyBorder="1" applyAlignment="1">
      <alignment horizontal="center" vertical="center"/>
    </xf>
    <xf numFmtId="0" fontId="0" fillId="9" borderId="86" xfId="0" applyFill="1" applyBorder="1" applyAlignment="1">
      <alignment horizontal="center" vertical="center"/>
    </xf>
    <xf numFmtId="2" fontId="0" fillId="24" borderId="86" xfId="0" applyNumberFormat="1" applyFill="1" applyBorder="1" applyAlignment="1">
      <alignment horizontal="center" vertical="center"/>
    </xf>
    <xf numFmtId="0" fontId="0" fillId="24" borderId="86" xfId="0" applyFill="1" applyBorder="1" applyAlignment="1">
      <alignment horizontal="center" vertical="center"/>
    </xf>
    <xf numFmtId="0" fontId="0" fillId="30" borderId="86" xfId="0" applyFill="1" applyBorder="1" applyAlignment="1">
      <alignment horizontal="left" vertical="center"/>
    </xf>
    <xf numFmtId="0" fontId="40" fillId="14" borderId="47" xfId="0" applyFont="1" applyFill="1" applyBorder="1" applyAlignment="1">
      <alignment horizontal="center" vertical="center"/>
    </xf>
    <xf numFmtId="0" fontId="40" fillId="0" borderId="47" xfId="0" applyFont="1" applyBorder="1" applyAlignment="1">
      <alignment horizontal="left" vertical="center"/>
    </xf>
    <xf numFmtId="0" fontId="0" fillId="0" borderId="47" xfId="0" applyBorder="1" applyAlignment="1">
      <alignment horizontal="left" vertical="center"/>
    </xf>
    <xf numFmtId="0" fontId="40" fillId="28" borderId="47" xfId="0" applyFont="1" applyFill="1" applyBorder="1" applyAlignment="1">
      <alignment horizontal="center" vertical="center"/>
    </xf>
    <xf numFmtId="0" fontId="40" fillId="18" borderId="47" xfId="0" applyFont="1" applyFill="1" applyBorder="1" applyAlignment="1">
      <alignment horizontal="center" vertical="center"/>
    </xf>
    <xf numFmtId="0" fontId="40" fillId="30" borderId="47" xfId="0" applyFont="1" applyFill="1" applyBorder="1" applyAlignment="1">
      <alignment horizontal="center" vertical="center"/>
    </xf>
    <xf numFmtId="0" fontId="40" fillId="10" borderId="47" xfId="0" applyFont="1" applyFill="1" applyBorder="1" applyAlignment="1">
      <alignment horizontal="center" vertical="center"/>
    </xf>
    <xf numFmtId="0" fontId="58" fillId="0" borderId="47" xfId="0" applyFont="1" applyBorder="1" applyAlignment="1">
      <alignment horizontal="center" vertical="center"/>
    </xf>
    <xf numFmtId="177" fontId="0" fillId="0" borderId="47" xfId="0" applyNumberFormat="1" applyBorder="1" applyAlignment="1">
      <alignment horizontal="center" vertical="center"/>
    </xf>
    <xf numFmtId="177" fontId="0" fillId="0" borderId="47" xfId="0" applyNumberFormat="1" applyBorder="1"/>
    <xf numFmtId="0" fontId="0" fillId="0" borderId="47" xfId="0" applyBorder="1" applyAlignment="1">
      <alignment horizontal="center" vertical="center" wrapText="1"/>
    </xf>
    <xf numFmtId="0" fontId="0" fillId="0" borderId="47" xfId="0" quotePrefix="1" applyBorder="1" applyAlignment="1">
      <alignment horizontal="center" vertical="center"/>
    </xf>
    <xf numFmtId="0" fontId="23" fillId="0" borderId="0" xfId="26" applyFont="1" applyAlignment="1">
      <alignment vertical="center"/>
    </xf>
    <xf numFmtId="0" fontId="2" fillId="0" borderId="0" xfId="26" applyAlignment="1">
      <alignment vertical="center"/>
    </xf>
    <xf numFmtId="0" fontId="2" fillId="0" borderId="0" xfId="26" applyAlignment="1">
      <alignment horizontal="center" vertical="center"/>
    </xf>
    <xf numFmtId="0" fontId="2" fillId="0" borderId="0" xfId="26" applyAlignment="1">
      <alignment vertical="center" wrapText="1"/>
    </xf>
    <xf numFmtId="0" fontId="23" fillId="0" borderId="0" xfId="26" applyFont="1" applyAlignment="1">
      <alignment horizontal="center" vertical="center"/>
    </xf>
    <xf numFmtId="9" fontId="0" fillId="0" borderId="0" xfId="27" applyFont="1" applyAlignment="1">
      <alignment horizontal="center" vertical="center"/>
    </xf>
    <xf numFmtId="0" fontId="2" fillId="0" borderId="37" xfId="26" applyBorder="1" applyAlignment="1">
      <alignment horizontal="center" vertical="center"/>
    </xf>
    <xf numFmtId="0" fontId="2" fillId="0" borderId="86" xfId="26" applyBorder="1" applyAlignment="1">
      <alignment horizontal="center" vertical="center"/>
    </xf>
    <xf numFmtId="0" fontId="2" fillId="0" borderId="47" xfId="26" applyBorder="1" applyAlignment="1">
      <alignment horizontal="center" vertical="center"/>
    </xf>
    <xf numFmtId="0" fontId="2" fillId="0" borderId="47" xfId="26" applyBorder="1" applyAlignment="1">
      <alignment horizontal="center" vertical="center" wrapText="1"/>
    </xf>
    <xf numFmtId="0" fontId="2" fillId="0" borderId="47" xfId="26" applyBorder="1" applyAlignment="1">
      <alignment vertical="center"/>
    </xf>
    <xf numFmtId="0" fontId="2" fillId="0" borderId="47" xfId="26" quotePrefix="1" applyBorder="1" applyAlignment="1">
      <alignment vertical="center" wrapText="1"/>
    </xf>
    <xf numFmtId="0" fontId="2" fillId="0" borderId="47" xfId="26" quotePrefix="1" applyBorder="1" applyAlignment="1">
      <alignment vertical="center"/>
    </xf>
    <xf numFmtId="0" fontId="2" fillId="0" borderId="47" xfId="26" applyBorder="1" applyAlignment="1">
      <alignment vertical="center" wrapText="1"/>
    </xf>
    <xf numFmtId="0" fontId="2" fillId="0" borderId="32" xfId="26" applyBorder="1" applyAlignment="1">
      <alignment vertical="center" wrapText="1"/>
    </xf>
    <xf numFmtId="0" fontId="2" fillId="0" borderId="32" xfId="26" applyBorder="1" applyAlignment="1">
      <alignment vertical="center"/>
    </xf>
    <xf numFmtId="0" fontId="2" fillId="0" borderId="47" xfId="26" applyBorder="1" applyAlignment="1">
      <alignment wrapText="1"/>
    </xf>
    <xf numFmtId="0" fontId="2" fillId="0" borderId="47" xfId="26" applyBorder="1"/>
    <xf numFmtId="0" fontId="60" fillId="0" borderId="0" xfId="0" applyFont="1"/>
    <xf numFmtId="0" fontId="60" fillId="0" borderId="0" xfId="0" applyFont="1" applyAlignment="1">
      <alignment vertical="top" wrapText="1"/>
    </xf>
    <xf numFmtId="0" fontId="60" fillId="0" borderId="0" xfId="0" applyFont="1" applyAlignment="1">
      <alignment wrapText="1"/>
    </xf>
    <xf numFmtId="178" fontId="60" fillId="0" borderId="0" xfId="0" applyNumberFormat="1" applyFont="1"/>
    <xf numFmtId="0" fontId="61" fillId="0" borderId="0" xfId="0" applyFont="1" applyAlignment="1">
      <alignment vertical="top"/>
    </xf>
    <xf numFmtId="0" fontId="60" fillId="0" borderId="0" xfId="0" applyFont="1" applyAlignment="1">
      <alignment horizontal="center" vertical="center"/>
    </xf>
    <xf numFmtId="0" fontId="60" fillId="0" borderId="47" xfId="0" applyFont="1" applyBorder="1" applyAlignment="1">
      <alignment horizontal="center" vertical="center"/>
    </xf>
    <xf numFmtId="0" fontId="60" fillId="0" borderId="93" xfId="0" applyFont="1" applyBorder="1" applyAlignment="1">
      <alignment horizontal="center" vertical="center"/>
    </xf>
    <xf numFmtId="0" fontId="61" fillId="0" borderId="52" xfId="0" applyFont="1" applyBorder="1" applyAlignment="1">
      <alignment vertical="top"/>
    </xf>
    <xf numFmtId="179" fontId="39" fillId="0" borderId="98" xfId="0" applyNumberFormat="1" applyFont="1" applyBorder="1" applyAlignment="1">
      <alignment horizontal="center" vertical="center"/>
    </xf>
    <xf numFmtId="0" fontId="60" fillId="0" borderId="99" xfId="0" applyFont="1" applyBorder="1" applyAlignment="1">
      <alignment horizontal="center" vertical="center"/>
    </xf>
    <xf numFmtId="9" fontId="60" fillId="0" borderId="0" xfId="21" applyFont="1"/>
    <xf numFmtId="0" fontId="62" fillId="0" borderId="102" xfId="0" applyFont="1" applyBorder="1" applyAlignment="1">
      <alignment horizontal="center" vertical="center"/>
    </xf>
    <xf numFmtId="0" fontId="62" fillId="0" borderId="103" xfId="0" applyFont="1" applyBorder="1" applyAlignment="1">
      <alignment horizontal="center" vertical="center"/>
    </xf>
    <xf numFmtId="0" fontId="62" fillId="0" borderId="0" xfId="0" applyFont="1" applyAlignment="1">
      <alignment horizontal="center" vertical="center"/>
    </xf>
    <xf numFmtId="0" fontId="62" fillId="0" borderId="47" xfId="0" applyFont="1" applyBorder="1" applyAlignment="1">
      <alignment horizontal="center" vertical="center" wrapText="1"/>
    </xf>
    <xf numFmtId="0" fontId="62" fillId="36" borderId="47" xfId="0" applyFont="1" applyFill="1" applyBorder="1" applyAlignment="1">
      <alignment horizontal="center" vertical="center" wrapText="1"/>
    </xf>
    <xf numFmtId="0" fontId="62" fillId="0" borderId="0" xfId="0" applyFont="1" applyAlignment="1">
      <alignment horizontal="center" vertical="center" wrapText="1"/>
    </xf>
    <xf numFmtId="0" fontId="62" fillId="0" borderId="0" xfId="0" applyFont="1" applyAlignment="1">
      <alignment horizontal="center" vertical="top" wrapText="1"/>
    </xf>
    <xf numFmtId="17" fontId="62" fillId="0" borderId="47" xfId="0" quotePrefix="1" applyNumberFormat="1" applyFont="1" applyBorder="1" applyAlignment="1">
      <alignment horizontal="center" vertical="center" wrapText="1"/>
    </xf>
    <xf numFmtId="0" fontId="60" fillId="0" borderId="47" xfId="0" applyFont="1" applyBorder="1"/>
    <xf numFmtId="0" fontId="60" fillId="0" borderId="47" xfId="0" applyFont="1" applyBorder="1" applyAlignment="1">
      <alignment vertical="top" wrapText="1"/>
    </xf>
    <xf numFmtId="0" fontId="60" fillId="0" borderId="47" xfId="0" applyFont="1" applyBorder="1" applyAlignment="1">
      <alignment horizontal="center" vertical="center" wrapText="1"/>
    </xf>
    <xf numFmtId="0" fontId="60" fillId="0" borderId="47" xfId="0" applyFont="1" applyBorder="1" applyAlignment="1">
      <alignment horizontal="left" vertical="top" wrapText="1"/>
    </xf>
    <xf numFmtId="0" fontId="60" fillId="0" borderId="47" xfId="0" applyFont="1" applyBorder="1" applyAlignment="1">
      <alignment horizontal="center" vertical="top"/>
    </xf>
    <xf numFmtId="0" fontId="60" fillId="0" borderId="47" xfId="0" applyFont="1" applyBorder="1" applyAlignment="1">
      <alignment horizontal="center" vertical="top" wrapText="1"/>
    </xf>
    <xf numFmtId="0" fontId="60" fillId="0" borderId="47" xfId="0" applyFont="1" applyBorder="1" applyAlignment="1">
      <alignment vertical="top"/>
    </xf>
    <xf numFmtId="9" fontId="60" fillId="0" borderId="47" xfId="0" applyNumberFormat="1" applyFont="1" applyBorder="1" applyAlignment="1">
      <alignment horizontal="center" vertical="top" wrapText="1"/>
    </xf>
    <xf numFmtId="0" fontId="60" fillId="0" borderId="47" xfId="0" applyFont="1" applyBorder="1" applyAlignment="1">
      <alignment horizontal="justify" vertical="top" wrapText="1"/>
    </xf>
    <xf numFmtId="9" fontId="60" fillId="0" borderId="47" xfId="21" applyFont="1" applyFill="1" applyBorder="1" applyAlignment="1">
      <alignment horizontal="center" vertical="top" wrapText="1"/>
    </xf>
    <xf numFmtId="0" fontId="60" fillId="0" borderId="0" xfId="0" applyFont="1" applyAlignment="1">
      <alignment horizontal="center" vertical="top"/>
    </xf>
    <xf numFmtId="0" fontId="60" fillId="0" borderId="0" xfId="0" applyFont="1" applyAlignment="1">
      <alignment horizontal="justify" vertical="top" wrapText="1"/>
    </xf>
    <xf numFmtId="0" fontId="60" fillId="0" borderId="0" xfId="0" applyFont="1" applyAlignment="1">
      <alignment horizontal="left" vertical="top" wrapText="1"/>
    </xf>
    <xf numFmtId="0" fontId="60" fillId="0" borderId="0" xfId="0" applyFont="1" applyAlignment="1">
      <alignment horizontal="center" vertical="top" wrapText="1"/>
    </xf>
    <xf numFmtId="0" fontId="60" fillId="0" borderId="0" xfId="0" applyFont="1" applyAlignment="1">
      <alignment horizontal="center" vertical="center" wrapText="1"/>
    </xf>
    <xf numFmtId="0" fontId="60" fillId="0" borderId="49" xfId="0" applyFont="1" applyBorder="1" applyAlignment="1">
      <alignment horizontal="center"/>
    </xf>
    <xf numFmtId="0" fontId="60" fillId="0" borderId="50" xfId="0" applyFont="1" applyBorder="1" applyAlignment="1">
      <alignment horizontal="center"/>
    </xf>
    <xf numFmtId="0" fontId="60" fillId="0" borderId="51" xfId="0" applyFont="1" applyBorder="1" applyAlignment="1">
      <alignment horizontal="center"/>
    </xf>
    <xf numFmtId="0" fontId="60" fillId="0" borderId="58" xfId="0" applyFont="1" applyBorder="1" applyAlignment="1">
      <alignment horizontal="center"/>
    </xf>
    <xf numFmtId="0" fontId="60" fillId="0" borderId="0" xfId="0" applyFont="1" applyAlignment="1">
      <alignment horizontal="center"/>
    </xf>
    <xf numFmtId="0" fontId="60" fillId="0" borderId="59" xfId="0" applyFont="1" applyBorder="1" applyAlignment="1">
      <alignment horizontal="center"/>
    </xf>
    <xf numFmtId="0" fontId="60" fillId="0" borderId="60" xfId="0" applyFont="1" applyBorder="1" applyAlignment="1">
      <alignment horizontal="center"/>
    </xf>
    <xf numFmtId="0" fontId="60" fillId="0" borderId="52" xfId="0" applyFont="1" applyBorder="1" applyAlignment="1">
      <alignment horizontal="center"/>
    </xf>
    <xf numFmtId="0" fontId="60" fillId="0" borderId="61" xfId="0" applyFont="1" applyBorder="1" applyAlignment="1">
      <alignment horizontal="center"/>
    </xf>
    <xf numFmtId="0" fontId="59" fillId="0" borderId="47" xfId="0" applyFont="1" applyBorder="1" applyAlignment="1">
      <alignment vertical="center" wrapText="1"/>
    </xf>
    <xf numFmtId="0" fontId="0" fillId="0" borderId="32" xfId="0" applyBorder="1" applyAlignment="1">
      <alignment horizontal="center" vertical="center"/>
    </xf>
    <xf numFmtId="0" fontId="0" fillId="0" borderId="32" xfId="0" applyBorder="1" applyAlignment="1">
      <alignment vertical="center"/>
    </xf>
    <xf numFmtId="0" fontId="0" fillId="0" borderId="36" xfId="0" applyBorder="1" applyAlignment="1">
      <alignment vertical="center" wrapText="1"/>
    </xf>
    <xf numFmtId="0" fontId="60" fillId="0" borderId="47" xfId="0" applyFont="1" applyBorder="1" applyAlignment="1">
      <alignment vertical="center" wrapText="1"/>
    </xf>
    <xf numFmtId="0" fontId="45" fillId="31" borderId="86" xfId="24" applyFont="1" applyFill="1" applyBorder="1" applyAlignment="1">
      <alignment horizontal="center" vertical="center"/>
    </xf>
    <xf numFmtId="0" fontId="45" fillId="31" borderId="86" xfId="24" applyFont="1" applyFill="1" applyBorder="1" applyAlignment="1">
      <alignment horizontal="center" vertical="center" wrapText="1"/>
    </xf>
    <xf numFmtId="171" fontId="45" fillId="31" borderId="86" xfId="24" applyNumberFormat="1" applyFont="1" applyFill="1" applyBorder="1" applyAlignment="1">
      <alignment horizontal="center" vertical="center"/>
    </xf>
    <xf numFmtId="0" fontId="45" fillId="32" borderId="86" xfId="0" applyFont="1" applyFill="1" applyBorder="1" applyAlignment="1">
      <alignment horizontal="center" vertical="center" wrapText="1"/>
    </xf>
    <xf numFmtId="0" fontId="45" fillId="32" borderId="86" xfId="0" applyFont="1" applyFill="1" applyBorder="1" applyAlignment="1">
      <alignment horizontal="center" vertical="center"/>
    </xf>
    <xf numFmtId="171" fontId="45" fillId="32" borderId="86" xfId="0" applyNumberFormat="1" applyFont="1" applyFill="1" applyBorder="1" applyAlignment="1">
      <alignment horizontal="center" vertical="center"/>
    </xf>
    <xf numFmtId="171" fontId="11" fillId="0" borderId="47" xfId="0" applyNumberFormat="1" applyFont="1" applyBorder="1" applyAlignment="1">
      <alignment horizontal="center" vertical="center"/>
    </xf>
    <xf numFmtId="172" fontId="45" fillId="0" borderId="47" xfId="0" applyNumberFormat="1" applyFont="1" applyBorder="1" applyAlignment="1">
      <alignment horizontal="center" vertical="center" wrapText="1"/>
    </xf>
    <xf numFmtId="0" fontId="45" fillId="0" borderId="47" xfId="0" applyFont="1" applyBorder="1" applyAlignment="1">
      <alignment horizontal="center" vertical="center"/>
    </xf>
    <xf numFmtId="171" fontId="11" fillId="0" borderId="47" xfId="0" applyNumberFormat="1" applyFont="1" applyBorder="1"/>
    <xf numFmtId="0" fontId="11" fillId="30" borderId="47" xfId="0" applyFont="1" applyFill="1" applyBorder="1" applyAlignment="1">
      <alignment horizontal="center" vertical="center" wrapText="1"/>
    </xf>
    <xf numFmtId="0" fontId="11" fillId="30" borderId="47" xfId="0" applyFont="1" applyFill="1" applyBorder="1" applyAlignment="1">
      <alignment horizontal="left" vertical="center" wrapText="1"/>
    </xf>
    <xf numFmtId="0" fontId="11" fillId="30" borderId="47" xfId="0" applyFont="1" applyFill="1" applyBorder="1" applyAlignment="1">
      <alignment horizontal="center" vertical="center"/>
    </xf>
    <xf numFmtId="171" fontId="11" fillId="30" borderId="47" xfId="23" applyNumberFormat="1" applyFont="1" applyFill="1" applyBorder="1" applyAlignment="1">
      <alignment horizontal="center" vertical="center"/>
    </xf>
    <xf numFmtId="171" fontId="11" fillId="0" borderId="47" xfId="20" applyNumberFormat="1" applyFont="1" applyBorder="1" applyAlignment="1">
      <alignment horizontal="center" vertical="center"/>
    </xf>
    <xf numFmtId="171" fontId="11" fillId="30" borderId="47" xfId="0" applyNumberFormat="1" applyFont="1" applyFill="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171" fontId="11" fillId="30" borderId="47" xfId="23" applyNumberFormat="1" applyFont="1" applyFill="1" applyBorder="1"/>
    <xf numFmtId="0" fontId="11" fillId="0" borderId="47" xfId="24" applyFont="1" applyBorder="1" applyAlignment="1">
      <alignment horizontal="center" vertical="center" wrapText="1"/>
    </xf>
    <xf numFmtId="0" fontId="11" fillId="30" borderId="47" xfId="0" applyFont="1" applyFill="1" applyBorder="1" applyAlignment="1">
      <alignment horizontal="center" wrapText="1"/>
    </xf>
    <xf numFmtId="0" fontId="11" fillId="30" borderId="47" xfId="0" applyFont="1" applyFill="1" applyBorder="1" applyAlignment="1">
      <alignment wrapText="1"/>
    </xf>
    <xf numFmtId="0" fontId="45" fillId="0" borderId="47" xfId="0" applyFont="1" applyBorder="1" applyAlignment="1">
      <alignment horizontal="center" vertical="center" wrapText="1"/>
    </xf>
    <xf numFmtId="0" fontId="45" fillId="30" borderId="47" xfId="0" applyFont="1" applyFill="1" applyBorder="1" applyAlignment="1">
      <alignment horizontal="center" vertical="center"/>
    </xf>
    <xf numFmtId="0" fontId="11" fillId="30" borderId="47" xfId="0" applyFont="1" applyFill="1" applyBorder="1" applyAlignment="1">
      <alignment vertical="center" wrapText="1"/>
    </xf>
    <xf numFmtId="0" fontId="11" fillId="30" borderId="47" xfId="24" applyFont="1" applyFill="1" applyBorder="1" applyAlignment="1">
      <alignment horizontal="center" vertical="center" wrapText="1"/>
    </xf>
    <xf numFmtId="0" fontId="45" fillId="30" borderId="47" xfId="0" applyFont="1" applyFill="1" applyBorder="1" applyAlignment="1">
      <alignment horizontal="center" vertical="center" wrapText="1"/>
    </xf>
    <xf numFmtId="0" fontId="11" fillId="0" borderId="47" xfId="0" applyFont="1" applyBorder="1" applyAlignment="1">
      <alignment horizontal="left" vertical="center" wrapText="1"/>
    </xf>
    <xf numFmtId="171" fontId="11" fillId="30" borderId="47" xfId="0" applyNumberFormat="1" applyFont="1" applyFill="1" applyBorder="1"/>
    <xf numFmtId="171" fontId="11" fillId="0" borderId="47" xfId="20" applyNumberFormat="1" applyFont="1" applyBorder="1" applyAlignment="1">
      <alignment horizontal="right" vertical="top"/>
    </xf>
    <xf numFmtId="171" fontId="11" fillId="0" borderId="47" xfId="0" applyNumberFormat="1" applyFont="1" applyBorder="1" applyAlignment="1">
      <alignment vertical="center"/>
    </xf>
    <xf numFmtId="0" fontId="11" fillId="0" borderId="47" xfId="0" applyFont="1" applyBorder="1" applyAlignment="1">
      <alignment vertical="center" wrapText="1"/>
    </xf>
    <xf numFmtId="171" fontId="11" fillId="0" borderId="47" xfId="23" applyNumberFormat="1" applyFont="1" applyBorder="1" applyAlignment="1">
      <alignment vertical="center" wrapText="1"/>
    </xf>
    <xf numFmtId="171" fontId="11" fillId="0" borderId="47" xfId="23" applyNumberFormat="1" applyFont="1" applyBorder="1" applyAlignment="1">
      <alignment horizontal="right" vertical="center"/>
    </xf>
    <xf numFmtId="171" fontId="11" fillId="30" borderId="47" xfId="23" applyNumberFormat="1" applyFont="1" applyFill="1" applyBorder="1" applyAlignment="1">
      <alignment vertical="center"/>
    </xf>
    <xf numFmtId="0" fontId="11" fillId="0" borderId="47" xfId="0" applyFont="1" applyBorder="1" applyAlignment="1">
      <alignment wrapText="1"/>
    </xf>
    <xf numFmtId="171" fontId="11" fillId="0" borderId="47" xfId="23" applyNumberFormat="1" applyFont="1" applyBorder="1" applyAlignment="1">
      <alignment horizontal="right" vertical="top"/>
    </xf>
    <xf numFmtId="0" fontId="11" fillId="0" borderId="47" xfId="0" applyFont="1" applyBorder="1" applyAlignment="1">
      <alignment horizontal="center" vertical="center" wrapText="1"/>
    </xf>
    <xf numFmtId="171" fontId="0" fillId="0" borderId="47" xfId="0" applyNumberFormat="1" applyBorder="1" applyAlignment="1">
      <alignment vertical="center"/>
    </xf>
    <xf numFmtId="0" fontId="11" fillId="30" borderId="47" xfId="0" applyFont="1" applyFill="1" applyBorder="1" applyAlignment="1">
      <alignment horizontal="left" vertical="center"/>
    </xf>
    <xf numFmtId="177" fontId="11" fillId="0" borderId="47" xfId="0" applyNumberFormat="1" applyFont="1" applyBorder="1"/>
    <xf numFmtId="0" fontId="11" fillId="30" borderId="47" xfId="0" applyFont="1" applyFill="1" applyBorder="1"/>
    <xf numFmtId="0" fontId="0" fillId="30" borderId="47" xfId="0" applyFill="1" applyBorder="1"/>
    <xf numFmtId="0" fontId="58" fillId="0" borderId="47" xfId="0" applyFont="1" applyBorder="1" applyAlignment="1">
      <alignment vertical="center" wrapText="1"/>
    </xf>
    <xf numFmtId="172" fontId="58" fillId="0" borderId="47" xfId="0" applyNumberFormat="1" applyFont="1" applyBorder="1" applyAlignment="1">
      <alignment horizontal="center" vertical="center"/>
    </xf>
    <xf numFmtId="0" fontId="58" fillId="0" borderId="47" xfId="0" applyFont="1" applyBorder="1" applyAlignment="1">
      <alignment horizontal="left" vertical="center"/>
    </xf>
    <xf numFmtId="0" fontId="58" fillId="30" borderId="47" xfId="0" applyFont="1" applyFill="1" applyBorder="1" applyAlignment="1">
      <alignment horizontal="left" vertical="center"/>
    </xf>
    <xf numFmtId="0" fontId="58" fillId="0" borderId="47" xfId="0" applyFont="1" applyBorder="1" applyAlignment="1">
      <alignment horizontal="left" vertical="center" wrapText="1"/>
    </xf>
    <xf numFmtId="0" fontId="58" fillId="30" borderId="47" xfId="0" applyFont="1" applyFill="1" applyBorder="1" applyAlignment="1">
      <alignment horizontal="left" vertical="center" wrapText="1"/>
    </xf>
    <xf numFmtId="0" fontId="58" fillId="0" borderId="47" xfId="0" applyFont="1" applyBorder="1"/>
    <xf numFmtId="172" fontId="0" fillId="0" borderId="47" xfId="0" applyNumberFormat="1" applyBorder="1" applyAlignment="1">
      <alignment horizontal="center" vertical="center"/>
    </xf>
    <xf numFmtId="172" fontId="58" fillId="0" borderId="47" xfId="0" applyNumberFormat="1" applyFont="1" applyBorder="1"/>
    <xf numFmtId="172" fontId="58" fillId="0" borderId="47" xfId="0" applyNumberFormat="1" applyFont="1" applyBorder="1" applyAlignment="1">
      <alignment vertical="center"/>
    </xf>
    <xf numFmtId="172" fontId="34" fillId="0" borderId="47" xfId="0" applyNumberFormat="1" applyFont="1" applyBorder="1" applyAlignment="1">
      <alignment vertical="center"/>
    </xf>
    <xf numFmtId="0" fontId="0" fillId="30" borderId="32" xfId="0" applyFill="1" applyBorder="1" applyAlignment="1">
      <alignment vertical="center"/>
    </xf>
    <xf numFmtId="177" fontId="0" fillId="0" borderId="32" xfId="0" applyNumberFormat="1" applyBorder="1" applyAlignment="1">
      <alignment horizontal="center" vertical="center"/>
    </xf>
    <xf numFmtId="172" fontId="58" fillId="30" borderId="32" xfId="0" applyNumberFormat="1" applyFont="1" applyFill="1" applyBorder="1"/>
    <xf numFmtId="172" fontId="58" fillId="30" borderId="47" xfId="0" applyNumberFormat="1" applyFont="1" applyFill="1" applyBorder="1"/>
    <xf numFmtId="0" fontId="0" fillId="30" borderId="47" xfId="0" applyFill="1" applyBorder="1" applyAlignment="1">
      <alignment horizontal="left"/>
    </xf>
    <xf numFmtId="0" fontId="38" fillId="8" borderId="62" xfId="0" applyFont="1" applyFill="1" applyBorder="1" applyAlignment="1">
      <alignment horizontal="center" vertical="center"/>
    </xf>
    <xf numFmtId="174" fontId="38" fillId="8" borderId="62" xfId="0" applyNumberFormat="1" applyFont="1" applyFill="1" applyBorder="1" applyAlignment="1">
      <alignment horizontal="center" vertical="center"/>
    </xf>
    <xf numFmtId="0" fontId="38" fillId="8" borderId="62" xfId="0" applyFont="1" applyFill="1" applyBorder="1" applyAlignment="1">
      <alignment horizontal="center" vertical="center" wrapText="1"/>
    </xf>
    <xf numFmtId="164" fontId="38" fillId="8" borderId="62" xfId="25" applyFont="1" applyFill="1" applyBorder="1" applyAlignment="1">
      <alignment horizontal="center" vertical="center"/>
    </xf>
    <xf numFmtId="164" fontId="38" fillId="8" borderId="62" xfId="25" applyFont="1" applyFill="1" applyBorder="1" applyAlignment="1">
      <alignment horizontal="center" vertical="center" wrapText="1"/>
    </xf>
    <xf numFmtId="0" fontId="24" fillId="0" borderId="62" xfId="0" applyFont="1" applyBorder="1" applyAlignment="1">
      <alignment horizontal="center" vertical="center"/>
    </xf>
    <xf numFmtId="0" fontId="0" fillId="0" borderId="47" xfId="0" applyBorder="1" applyAlignment="1">
      <alignment wrapText="1"/>
    </xf>
    <xf numFmtId="173" fontId="0" fillId="0" borderId="47" xfId="0" applyNumberFormat="1" applyBorder="1" applyAlignment="1">
      <alignment horizontal="center" vertical="center" wrapText="1"/>
    </xf>
    <xf numFmtId="173" fontId="0" fillId="0" borderId="47" xfId="0" applyNumberFormat="1" applyBorder="1" applyAlignment="1">
      <alignment horizontal="center" vertical="center"/>
    </xf>
    <xf numFmtId="173" fontId="0" fillId="0" borderId="47" xfId="0" quotePrefix="1" applyNumberFormat="1" applyBorder="1" applyAlignment="1">
      <alignment horizontal="center" vertical="center"/>
    </xf>
    <xf numFmtId="0" fontId="0" fillId="17" borderId="47" xfId="0" applyFill="1" applyBorder="1" applyAlignment="1">
      <alignment horizontal="center" vertical="center"/>
    </xf>
    <xf numFmtId="0" fontId="0" fillId="0" borderId="47" xfId="0" quotePrefix="1" applyBorder="1" applyAlignment="1">
      <alignment vertical="center"/>
    </xf>
    <xf numFmtId="0" fontId="0" fillId="16" borderId="47" xfId="0" applyFill="1" applyBorder="1" applyAlignment="1">
      <alignment vertical="center"/>
    </xf>
    <xf numFmtId="0" fontId="0" fillId="16" borderId="47" xfId="0" applyFill="1" applyBorder="1" applyAlignment="1">
      <alignment vertical="center" wrapText="1"/>
    </xf>
    <xf numFmtId="0" fontId="0" fillId="16" borderId="47" xfId="0" applyFill="1" applyBorder="1" applyAlignment="1">
      <alignment horizontal="center" vertical="center"/>
    </xf>
    <xf numFmtId="0" fontId="38" fillId="11" borderId="47" xfId="21" applyNumberFormat="1" applyFont="1" applyFill="1" applyBorder="1" applyAlignment="1">
      <alignment horizontal="center" vertical="center" wrapText="1"/>
    </xf>
    <xf numFmtId="0" fontId="0" fillId="0" borderId="47" xfId="21" applyNumberFormat="1" applyFont="1" applyBorder="1" applyAlignment="1">
      <alignment horizontal="center" vertical="center" wrapText="1"/>
    </xf>
    <xf numFmtId="0" fontId="38" fillId="8" borderId="47" xfId="0" applyFont="1" applyFill="1" applyBorder="1" applyAlignment="1">
      <alignment horizontal="center" vertical="center"/>
    </xf>
    <xf numFmtId="0" fontId="38" fillId="8" borderId="47" xfId="0" applyFont="1" applyFill="1" applyBorder="1" applyAlignment="1">
      <alignment horizontal="center" vertical="center" wrapText="1"/>
    </xf>
    <xf numFmtId="0" fontId="38" fillId="11" borderId="47" xfId="21" applyNumberFormat="1" applyFont="1" applyFill="1" applyBorder="1" applyAlignment="1">
      <alignment horizontal="center" vertical="center"/>
    </xf>
    <xf numFmtId="0" fontId="0" fillId="0" borderId="47" xfId="21" applyNumberFormat="1" applyFont="1" applyBorder="1" applyAlignment="1">
      <alignment horizontal="center" vertical="center"/>
    </xf>
    <xf numFmtId="10" fontId="0" fillId="0" borderId="47" xfId="21" applyNumberFormat="1" applyFont="1" applyBorder="1" applyAlignment="1">
      <alignment horizontal="center" vertical="center" wrapText="1"/>
    </xf>
    <xf numFmtId="0" fontId="0" fillId="18" borderId="47" xfId="0" applyFill="1" applyBorder="1" applyAlignment="1">
      <alignment horizontal="center" vertical="center" wrapText="1"/>
    </xf>
    <xf numFmtId="9" fontId="23" fillId="18" borderId="47" xfId="21" applyFont="1" applyFill="1" applyBorder="1" applyAlignment="1">
      <alignment horizontal="center" vertical="center" wrapText="1"/>
    </xf>
    <xf numFmtId="9" fontId="0" fillId="18" borderId="47" xfId="21" applyFont="1" applyFill="1" applyBorder="1" applyAlignment="1">
      <alignment horizontal="center" vertical="center" wrapText="1"/>
    </xf>
    <xf numFmtId="2" fontId="0" fillId="0" borderId="47" xfId="0" applyNumberFormat="1" applyBorder="1" applyAlignment="1">
      <alignment horizontal="center" vertical="center" wrapText="1"/>
    </xf>
    <xf numFmtId="2" fontId="0" fillId="0" borderId="47" xfId="21" applyNumberFormat="1" applyFont="1" applyBorder="1" applyAlignment="1">
      <alignment horizontal="center" vertical="center" wrapText="1"/>
    </xf>
    <xf numFmtId="9" fontId="0" fillId="0" borderId="47" xfId="21" applyFont="1" applyBorder="1" applyAlignment="1">
      <alignment horizontal="center" vertical="center" wrapText="1"/>
    </xf>
    <xf numFmtId="15" fontId="0" fillId="0" borderId="47" xfId="0" applyNumberFormat="1" applyBorder="1" applyAlignment="1">
      <alignment horizontal="center"/>
    </xf>
    <xf numFmtId="0" fontId="0" fillId="0" borderId="62" xfId="0" applyBorder="1" applyAlignment="1">
      <alignment horizontal="center" vertical="center" wrapText="1"/>
    </xf>
    <xf numFmtId="14" fontId="0" fillId="0" borderId="62" xfId="0" applyNumberFormat="1" applyBorder="1" applyAlignment="1">
      <alignment horizontal="center" vertical="center" wrapText="1"/>
    </xf>
    <xf numFmtId="9" fontId="0" fillId="0" borderId="62" xfId="21" applyFont="1" applyBorder="1" applyAlignment="1">
      <alignment horizontal="center" vertical="center" wrapText="1"/>
    </xf>
    <xf numFmtId="14" fontId="0" fillId="3" borderId="38" xfId="0" applyNumberFormat="1" applyFill="1" applyBorder="1" applyAlignment="1">
      <alignment horizontal="center" vertical="center"/>
    </xf>
    <xf numFmtId="0" fontId="0" fillId="0" borderId="62" xfId="0" applyBorder="1" applyAlignment="1">
      <alignment vertical="center" wrapText="1"/>
    </xf>
    <xf numFmtId="0" fontId="0" fillId="19" borderId="47" xfId="0" applyFill="1" applyBorder="1" applyAlignment="1">
      <alignment horizontal="center" vertical="center"/>
    </xf>
    <xf numFmtId="0" fontId="0" fillId="19" borderId="47" xfId="0" applyFill="1" applyBorder="1" applyAlignment="1">
      <alignment vertical="center" wrapText="1"/>
    </xf>
    <xf numFmtId="173" fontId="0" fillId="16" borderId="47" xfId="0" applyNumberFormat="1" applyFill="1" applyBorder="1" applyAlignment="1">
      <alignment horizontal="center" vertical="center"/>
    </xf>
    <xf numFmtId="0" fontId="23" fillId="18" borderId="47" xfId="0" applyFont="1" applyFill="1" applyBorder="1" applyAlignment="1">
      <alignment horizontal="center" vertical="center" wrapText="1"/>
    </xf>
    <xf numFmtId="2" fontId="0" fillId="0" borderId="47" xfId="0" applyNumberFormat="1" applyBorder="1" applyAlignment="1">
      <alignment horizontal="center" vertical="center"/>
    </xf>
    <xf numFmtId="0" fontId="0" fillId="0" borderId="104" xfId="0" applyBorder="1" applyAlignment="1">
      <alignment horizontal="center" vertical="center"/>
    </xf>
    <xf numFmtId="0" fontId="0" fillId="30" borderId="104" xfId="0" applyFill="1" applyBorder="1" applyAlignment="1">
      <alignment horizontal="center" vertical="center"/>
    </xf>
    <xf numFmtId="175" fontId="0" fillId="30" borderId="104" xfId="0" applyNumberFormat="1" applyFill="1" applyBorder="1" applyAlignment="1">
      <alignment horizontal="center" vertical="center" wrapText="1"/>
    </xf>
    <xf numFmtId="0" fontId="40" fillId="15" borderId="104" xfId="0" applyFont="1" applyFill="1" applyBorder="1" applyAlignment="1">
      <alignment horizontal="center" vertical="center" wrapText="1"/>
    </xf>
    <xf numFmtId="0" fontId="40" fillId="0" borderId="104" xfId="0" applyFont="1" applyBorder="1" applyAlignment="1">
      <alignment horizontal="left" vertical="center" wrapText="1"/>
    </xf>
    <xf numFmtId="0" fontId="40" fillId="0" borderId="104" xfId="0" applyFont="1" applyBorder="1" applyAlignment="1">
      <alignment horizontal="center" vertical="center" wrapText="1"/>
    </xf>
    <xf numFmtId="0" fontId="0" fillId="30" borderId="104" xfId="0" applyFill="1" applyBorder="1" applyAlignment="1">
      <alignment horizontal="left" vertical="center" wrapText="1"/>
    </xf>
    <xf numFmtId="0" fontId="0" fillId="30" borderId="104" xfId="0" applyFill="1" applyBorder="1" applyAlignment="1">
      <alignment vertical="center"/>
    </xf>
    <xf numFmtId="0" fontId="0" fillId="9" borderId="104" xfId="0" applyFill="1" applyBorder="1" applyAlignment="1">
      <alignment horizontal="center" vertical="center"/>
    </xf>
    <xf numFmtId="0" fontId="0" fillId="21" borderId="104" xfId="0" applyFill="1" applyBorder="1" applyAlignment="1">
      <alignment horizontal="center" vertical="center"/>
    </xf>
    <xf numFmtId="10" fontId="2" fillId="21" borderId="104" xfId="21" applyNumberFormat="1" applyFill="1" applyBorder="1" applyAlignment="1">
      <alignment horizontal="center" vertical="center"/>
    </xf>
    <xf numFmtId="0" fontId="40" fillId="10" borderId="104" xfId="0" applyFont="1" applyFill="1" applyBorder="1" applyAlignment="1">
      <alignment horizontal="center" vertical="center"/>
    </xf>
    <xf numFmtId="0" fontId="40" fillId="26" borderId="104" xfId="0" applyFont="1" applyFill="1" applyBorder="1" applyAlignment="1">
      <alignment horizontal="center" vertical="center"/>
    </xf>
    <xf numFmtId="0" fontId="0" fillId="30" borderId="104" xfId="0" applyFill="1" applyBorder="1" applyAlignment="1">
      <alignment vertical="center" wrapText="1"/>
    </xf>
    <xf numFmtId="0" fontId="0" fillId="30" borderId="104" xfId="0" applyFill="1" applyBorder="1" applyAlignment="1">
      <alignment horizontal="center" vertical="center" wrapText="1"/>
    </xf>
    <xf numFmtId="0" fontId="40" fillId="13" borderId="104" xfId="0" applyFont="1" applyFill="1" applyBorder="1" applyAlignment="1">
      <alignment horizontal="center" vertical="center"/>
    </xf>
    <xf numFmtId="0" fontId="40" fillId="15" borderId="104" xfId="0" applyFont="1" applyFill="1" applyBorder="1" applyAlignment="1">
      <alignment horizontal="center" vertical="center"/>
    </xf>
    <xf numFmtId="0" fontId="40" fillId="27" borderId="104" xfId="0" applyFont="1" applyFill="1" applyBorder="1" applyAlignment="1">
      <alignment horizontal="center" vertical="center"/>
    </xf>
    <xf numFmtId="0" fontId="40" fillId="3" borderId="104" xfId="0" applyFont="1" applyFill="1" applyBorder="1" applyAlignment="1">
      <alignment horizontal="center" vertical="center"/>
    </xf>
    <xf numFmtId="0" fontId="0" fillId="0" borderId="104" xfId="0" applyBorder="1" applyAlignment="1">
      <alignment horizontal="left" vertical="center" wrapText="1"/>
    </xf>
    <xf numFmtId="0" fontId="0" fillId="0" borderId="104" xfId="0" applyBorder="1" applyAlignment="1">
      <alignment vertical="center"/>
    </xf>
    <xf numFmtId="0" fontId="40" fillId="5" borderId="104" xfId="0" applyFont="1" applyFill="1" applyBorder="1" applyAlignment="1">
      <alignment horizontal="center" vertical="center"/>
    </xf>
    <xf numFmtId="0" fontId="40" fillId="14" borderId="104" xfId="0" applyFont="1" applyFill="1" applyBorder="1" applyAlignment="1">
      <alignment horizontal="center" vertical="center"/>
    </xf>
    <xf numFmtId="0" fontId="40" fillId="0" borderId="104" xfId="0" applyFont="1" applyBorder="1" applyAlignment="1">
      <alignment horizontal="left" vertical="center"/>
    </xf>
    <xf numFmtId="0" fontId="40" fillId="25" borderId="104" xfId="0" applyFont="1" applyFill="1" applyBorder="1" applyAlignment="1">
      <alignment horizontal="center" vertical="center"/>
    </xf>
    <xf numFmtId="10" fontId="2" fillId="9" borderId="105" xfId="21" applyNumberFormat="1" applyFill="1" applyBorder="1" applyAlignment="1">
      <alignment horizontal="center" vertical="center"/>
    </xf>
    <xf numFmtId="10" fontId="2" fillId="24" borderId="106" xfId="21" applyNumberFormat="1" applyFill="1" applyBorder="1" applyAlignment="1">
      <alignment horizontal="center" vertical="center"/>
    </xf>
    <xf numFmtId="10" fontId="2" fillId="9" borderId="106" xfId="21" applyNumberFormat="1" applyFill="1" applyBorder="1" applyAlignment="1">
      <alignment horizontal="center" vertical="center"/>
    </xf>
    <xf numFmtId="2" fontId="0" fillId="21" borderId="39" xfId="0" applyNumberFormat="1" applyFill="1" applyBorder="1" applyAlignment="1">
      <alignment horizontal="center" vertical="center"/>
    </xf>
    <xf numFmtId="0" fontId="0" fillId="21" borderId="39" xfId="0" applyFill="1" applyBorder="1" applyAlignment="1">
      <alignment horizontal="center" vertical="center"/>
    </xf>
    <xf numFmtId="0" fontId="0" fillId="21" borderId="107" xfId="0" applyFill="1" applyBorder="1" applyAlignment="1">
      <alignment horizontal="center" vertical="center"/>
    </xf>
    <xf numFmtId="10" fontId="2" fillId="21" borderId="107" xfId="21" applyNumberFormat="1" applyFill="1" applyBorder="1" applyAlignment="1">
      <alignment horizontal="center" vertical="center"/>
    </xf>
    <xf numFmtId="0" fontId="0" fillId="30" borderId="108" xfId="0" applyFill="1" applyBorder="1" applyAlignment="1">
      <alignment horizontal="center" vertical="center"/>
    </xf>
    <xf numFmtId="175" fontId="0" fillId="30" borderId="32" xfId="0" applyNumberFormat="1" applyFill="1" applyBorder="1" applyAlignment="1">
      <alignment horizontal="center" vertical="center" wrapText="1"/>
    </xf>
    <xf numFmtId="0" fontId="40" fillId="30" borderId="32" xfId="0" applyFont="1" applyFill="1" applyBorder="1" applyAlignment="1">
      <alignment horizontal="center" vertical="center"/>
    </xf>
    <xf numFmtId="0" fontId="40" fillId="0" borderId="32" xfId="0" applyFont="1" applyBorder="1" applyAlignment="1">
      <alignment horizontal="left" vertical="center" wrapText="1"/>
    </xf>
    <xf numFmtId="0" fontId="40" fillId="0" borderId="32" xfId="0" applyFont="1" applyBorder="1" applyAlignment="1">
      <alignment horizontal="center" vertical="center" wrapText="1"/>
    </xf>
    <xf numFmtId="0" fontId="0" fillId="0" borderId="32" xfId="0" applyBorder="1" applyAlignment="1">
      <alignment horizontal="left" vertical="center" wrapText="1"/>
    </xf>
    <xf numFmtId="0" fontId="0" fillId="30" borderId="32" xfId="0" applyFill="1" applyBorder="1" applyAlignment="1">
      <alignment horizontal="center" vertical="center"/>
    </xf>
    <xf numFmtId="2" fontId="0" fillId="9" borderId="32" xfId="0" applyNumberFormat="1" applyFill="1" applyBorder="1" applyAlignment="1">
      <alignment horizontal="center" vertical="center"/>
    </xf>
    <xf numFmtId="0" fontId="0" fillId="9" borderId="32" xfId="0" applyFill="1" applyBorder="1" applyAlignment="1">
      <alignment horizontal="center" vertical="center"/>
    </xf>
    <xf numFmtId="10" fontId="2" fillId="9" borderId="32" xfId="21" applyNumberFormat="1" applyFill="1" applyBorder="1" applyAlignment="1">
      <alignment horizontal="center" vertical="center"/>
    </xf>
    <xf numFmtId="2" fontId="0" fillId="24" borderId="32" xfId="0" applyNumberFormat="1" applyFill="1" applyBorder="1" applyAlignment="1">
      <alignment horizontal="center" vertical="center"/>
    </xf>
    <xf numFmtId="0" fontId="0" fillId="24" borderId="32" xfId="0" applyFill="1" applyBorder="1" applyAlignment="1">
      <alignment horizontal="center" vertical="center"/>
    </xf>
    <xf numFmtId="10" fontId="2" fillId="24" borderId="32" xfId="21" applyNumberFormat="1" applyFill="1" applyBorder="1" applyAlignment="1">
      <alignment horizontal="center" vertical="center"/>
    </xf>
    <xf numFmtId="2" fontId="0" fillId="21" borderId="32" xfId="0" applyNumberFormat="1" applyFill="1" applyBorder="1" applyAlignment="1">
      <alignment horizontal="center" vertical="center"/>
    </xf>
    <xf numFmtId="0" fontId="0" fillId="21" borderId="32" xfId="0" applyFill="1" applyBorder="1" applyAlignment="1">
      <alignment horizontal="center" vertical="center"/>
    </xf>
    <xf numFmtId="10" fontId="2" fillId="21" borderId="32" xfId="21" applyNumberFormat="1" applyFill="1" applyBorder="1" applyAlignment="1">
      <alignment horizontal="center" vertical="center"/>
    </xf>
    <xf numFmtId="0" fontId="0" fillId="30" borderId="109" xfId="0" applyFill="1" applyBorder="1" applyAlignment="1">
      <alignment horizontal="center" vertical="center"/>
    </xf>
    <xf numFmtId="10" fontId="2" fillId="9" borderId="47" xfId="21" applyNumberFormat="1" applyFill="1" applyBorder="1" applyAlignment="1">
      <alignment horizontal="center" vertical="center"/>
    </xf>
    <xf numFmtId="10" fontId="2" fillId="24" borderId="47" xfId="21" applyNumberFormat="1" applyFill="1" applyBorder="1" applyAlignment="1">
      <alignment horizontal="center" vertical="center"/>
    </xf>
    <xf numFmtId="2" fontId="0" fillId="21" borderId="47" xfId="0" applyNumberFormat="1" applyFill="1" applyBorder="1" applyAlignment="1">
      <alignment horizontal="center" vertical="center"/>
    </xf>
    <xf numFmtId="0" fontId="0" fillId="21" borderId="47" xfId="0" applyFill="1" applyBorder="1" applyAlignment="1">
      <alignment horizontal="center" vertical="center"/>
    </xf>
    <xf numFmtId="10" fontId="2" fillId="21" borderId="47" xfId="21" applyNumberFormat="1" applyFill="1" applyBorder="1" applyAlignment="1">
      <alignment horizontal="center" vertical="center"/>
    </xf>
    <xf numFmtId="0" fontId="40" fillId="25" borderId="47" xfId="0" applyFont="1" applyFill="1" applyBorder="1" applyAlignment="1">
      <alignment horizontal="center" vertical="center"/>
    </xf>
    <xf numFmtId="0" fontId="0" fillId="3" borderId="109" xfId="0" applyFill="1" applyBorder="1" applyAlignment="1">
      <alignment horizontal="center" vertical="center"/>
    </xf>
    <xf numFmtId="0" fontId="40" fillId="26" borderId="47" xfId="0" applyFont="1" applyFill="1" applyBorder="1" applyAlignment="1">
      <alignment horizontal="center" vertical="center" wrapText="1"/>
    </xf>
    <xf numFmtId="0" fontId="0" fillId="0" borderId="47" xfId="0" applyBorder="1" applyAlignment="1">
      <alignment vertical="top" wrapText="1"/>
    </xf>
    <xf numFmtId="0" fontId="40" fillId="29" borderId="47" xfId="0" applyFont="1" applyFill="1" applyBorder="1" applyAlignment="1">
      <alignment horizontal="center" vertical="center"/>
    </xf>
    <xf numFmtId="0" fontId="0" fillId="0" borderId="110" xfId="0" applyBorder="1" applyAlignment="1">
      <alignment vertical="center"/>
    </xf>
    <xf numFmtId="0" fontId="0" fillId="0" borderId="98" xfId="0" applyBorder="1" applyAlignment="1">
      <alignment horizontal="center" vertical="center"/>
    </xf>
    <xf numFmtId="0" fontId="0" fillId="0" borderId="98" xfId="0" applyBorder="1" applyAlignment="1">
      <alignment vertical="center"/>
    </xf>
    <xf numFmtId="0" fontId="0" fillId="0" borderId="98" xfId="0" applyBorder="1" applyAlignment="1">
      <alignment vertical="center" wrapText="1"/>
    </xf>
    <xf numFmtId="167" fontId="0" fillId="0" borderId="0" xfId="0" applyNumberFormat="1" applyAlignment="1">
      <alignment horizontal="center" vertical="center"/>
    </xf>
    <xf numFmtId="167" fontId="0" fillId="0" borderId="0" xfId="21" applyNumberFormat="1" applyFont="1" applyAlignment="1">
      <alignment horizontal="center" vertical="center"/>
    </xf>
    <xf numFmtId="173" fontId="0" fillId="0" borderId="47" xfId="0" applyNumberFormat="1" applyBorder="1" applyAlignment="1">
      <alignment vertical="center"/>
    </xf>
    <xf numFmtId="173" fontId="0" fillId="0" borderId="47" xfId="0" applyNumberFormat="1" applyBorder="1" applyAlignment="1">
      <alignment horizontal="left" vertical="center"/>
    </xf>
    <xf numFmtId="0" fontId="0" fillId="0" borderId="47" xfId="0" quotePrefix="1" applyBorder="1" applyAlignment="1">
      <alignment horizontal="left" vertical="center" wrapText="1"/>
    </xf>
    <xf numFmtId="0" fontId="0" fillId="0" borderId="86" xfId="0" applyBorder="1" applyAlignment="1">
      <alignment vertical="center"/>
    </xf>
    <xf numFmtId="0" fontId="0" fillId="0" borderId="86" xfId="0" applyBorder="1" applyAlignment="1">
      <alignment vertical="center" wrapText="1"/>
    </xf>
    <xf numFmtId="0" fontId="0" fillId="0" borderId="86" xfId="0" quotePrefix="1" applyBorder="1" applyAlignment="1">
      <alignment vertical="center"/>
    </xf>
    <xf numFmtId="173" fontId="0" fillId="0" borderId="47" xfId="0" quotePrefix="1" applyNumberFormat="1" applyBorder="1" applyAlignment="1">
      <alignment horizontal="left" vertical="center"/>
    </xf>
    <xf numFmtId="0" fontId="0" fillId="0" borderId="86" xfId="0" quotePrefix="1" applyBorder="1" applyAlignment="1">
      <alignment vertical="center" wrapText="1"/>
    </xf>
    <xf numFmtId="0" fontId="0" fillId="0" borderId="86" xfId="0" quotePrefix="1" applyBorder="1" applyAlignment="1">
      <alignment horizontal="left" vertical="center"/>
    </xf>
    <xf numFmtId="0" fontId="0" fillId="0" borderId="47" xfId="26" applyFont="1" applyBorder="1" applyAlignment="1">
      <alignment horizontal="center" vertical="center"/>
    </xf>
    <xf numFmtId="0" fontId="0" fillId="0" borderId="47" xfId="26" applyFont="1" applyBorder="1" applyAlignment="1">
      <alignment vertical="center"/>
    </xf>
    <xf numFmtId="0" fontId="0" fillId="0" borderId="47" xfId="26" applyFont="1" applyBorder="1" applyAlignment="1">
      <alignment vertical="center" wrapText="1"/>
    </xf>
    <xf numFmtId="9" fontId="0" fillId="0" borderId="47" xfId="21" applyFont="1" applyBorder="1" applyAlignment="1">
      <alignment vertical="center"/>
    </xf>
    <xf numFmtId="15" fontId="0" fillId="0" borderId="47" xfId="0" applyNumberFormat="1" applyBorder="1" applyAlignment="1">
      <alignment vertical="center" wrapText="1"/>
    </xf>
    <xf numFmtId="0" fontId="0" fillId="19" borderId="47" xfId="0" applyFill="1" applyBorder="1" applyAlignment="1">
      <alignment vertical="center"/>
    </xf>
    <xf numFmtId="9" fontId="0" fillId="0" borderId="47" xfId="21" applyFont="1" applyBorder="1" applyAlignment="1">
      <alignment horizontal="left" vertical="center" wrapText="1"/>
    </xf>
    <xf numFmtId="16" fontId="0" fillId="0" borderId="47" xfId="0" applyNumberFormat="1" applyBorder="1" applyAlignment="1">
      <alignment horizontal="left" vertical="center" wrapText="1"/>
    </xf>
    <xf numFmtId="15" fontId="0" fillId="0" borderId="47" xfId="0" applyNumberFormat="1" applyBorder="1" applyAlignment="1">
      <alignment horizontal="left" vertical="center" wrapText="1"/>
    </xf>
    <xf numFmtId="173" fontId="0" fillId="0" borderId="47" xfId="0" quotePrefix="1" applyNumberFormat="1" applyBorder="1" applyAlignment="1">
      <alignment vertical="center"/>
    </xf>
    <xf numFmtId="173" fontId="0" fillId="0" borderId="47" xfId="0" applyNumberFormat="1" applyBorder="1" applyAlignment="1">
      <alignment vertical="center" wrapText="1"/>
    </xf>
    <xf numFmtId="0" fontId="35" fillId="16" borderId="62" xfId="0" applyFont="1" applyFill="1" applyBorder="1" applyAlignment="1">
      <alignment horizontal="center" vertical="center"/>
    </xf>
    <xf numFmtId="0" fontId="35" fillId="16" borderId="62" xfId="0" applyFont="1" applyFill="1" applyBorder="1" applyAlignment="1">
      <alignment horizontal="center" vertical="center" wrapText="1"/>
    </xf>
    <xf numFmtId="9" fontId="35" fillId="16" borderId="62" xfId="21" applyFont="1" applyFill="1" applyBorder="1" applyAlignment="1">
      <alignment horizontal="center" vertical="center"/>
    </xf>
    <xf numFmtId="174" fontId="35" fillId="16" borderId="62" xfId="0" applyNumberFormat="1" applyFont="1" applyFill="1" applyBorder="1" applyAlignment="1">
      <alignment horizontal="center" vertical="center"/>
    </xf>
    <xf numFmtId="174" fontId="35" fillId="16" borderId="62" xfId="21" applyNumberFormat="1" applyFont="1" applyFill="1" applyBorder="1" applyAlignment="1">
      <alignment horizontal="center" vertical="center"/>
    </xf>
    <xf numFmtId="0" fontId="60" fillId="0" borderId="47" xfId="0" applyFont="1" applyBorder="1" applyAlignment="1">
      <alignment wrapText="1"/>
    </xf>
    <xf numFmtId="0" fontId="9" fillId="7" borderId="21" xfId="1" applyFont="1" applyFill="1" applyBorder="1" applyAlignment="1">
      <alignment horizontal="center" vertical="center" wrapText="1"/>
    </xf>
    <xf numFmtId="0" fontId="9" fillId="7" borderId="22" xfId="1" applyFont="1" applyFill="1" applyBorder="1" applyAlignment="1">
      <alignment horizontal="center" vertical="center" wrapText="1"/>
    </xf>
    <xf numFmtId="0" fontId="10" fillId="7" borderId="29" xfId="2" applyFont="1" applyFill="1" applyBorder="1" applyAlignment="1">
      <alignment horizontal="center" vertical="center" wrapText="1" readingOrder="1"/>
    </xf>
    <xf numFmtId="0" fontId="10" fillId="7" borderId="31" xfId="2" applyFont="1" applyFill="1" applyBorder="1" applyAlignment="1">
      <alignment horizontal="center" vertical="center" wrapText="1" readingOrder="1"/>
    </xf>
    <xf numFmtId="0" fontId="10" fillId="7" borderId="15" xfId="2" applyFont="1" applyFill="1" applyBorder="1" applyAlignment="1">
      <alignment horizontal="center" vertical="center" wrapText="1" readingOrder="1"/>
    </xf>
    <xf numFmtId="0" fontId="9" fillId="7" borderId="29" xfId="1" applyFont="1" applyFill="1" applyBorder="1" applyAlignment="1">
      <alignment horizontal="left" vertical="center" wrapText="1"/>
    </xf>
    <xf numFmtId="0" fontId="9" fillId="7" borderId="15" xfId="1" applyFont="1" applyFill="1" applyBorder="1" applyAlignment="1">
      <alignment horizontal="left" vertical="center" wrapText="1"/>
    </xf>
    <xf numFmtId="0" fontId="9" fillId="7" borderId="19" xfId="1" applyFont="1" applyFill="1" applyBorder="1" applyAlignment="1">
      <alignment horizontal="center" vertical="center" wrapText="1"/>
    </xf>
    <xf numFmtId="0" fontId="9" fillId="7" borderId="20" xfId="1" applyFont="1" applyFill="1" applyBorder="1" applyAlignment="1">
      <alignment horizontal="center" vertical="center" wrapText="1"/>
    </xf>
    <xf numFmtId="0" fontId="9" fillId="7" borderId="13" xfId="1" applyFont="1" applyFill="1" applyBorder="1" applyAlignment="1">
      <alignment horizontal="center" vertical="center" wrapText="1"/>
    </xf>
    <xf numFmtId="0" fontId="10" fillId="7" borderId="23" xfId="2" applyFont="1" applyFill="1" applyBorder="1" applyAlignment="1">
      <alignment horizontal="center" vertical="center" wrapText="1" readingOrder="1"/>
    </xf>
    <xf numFmtId="0" fontId="9" fillId="6" borderId="19" xfId="1" applyFont="1" applyFill="1" applyBorder="1" applyAlignment="1">
      <alignment horizontal="center" vertical="center" wrapText="1"/>
    </xf>
    <xf numFmtId="0" fontId="9" fillId="6" borderId="20" xfId="1" applyFont="1" applyFill="1" applyBorder="1" applyAlignment="1">
      <alignment horizontal="center" vertical="center" wrapText="1"/>
    </xf>
    <xf numFmtId="0" fontId="9" fillId="6" borderId="13" xfId="1" applyFont="1" applyFill="1" applyBorder="1" applyAlignment="1">
      <alignment horizontal="center" vertical="center" wrapText="1"/>
    </xf>
    <xf numFmtId="0" fontId="10" fillId="6" borderId="29" xfId="2" applyFont="1" applyFill="1" applyBorder="1" applyAlignment="1">
      <alignment horizontal="center" vertical="center" wrapText="1" readingOrder="1"/>
    </xf>
    <xf numFmtId="0" fontId="10" fillId="6" borderId="15" xfId="2" applyFont="1" applyFill="1" applyBorder="1" applyAlignment="1">
      <alignment horizontal="center" vertical="center" wrapText="1" readingOrder="1"/>
    </xf>
    <xf numFmtId="0" fontId="2" fillId="6" borderId="29" xfId="2" applyFill="1" applyBorder="1" applyAlignment="1">
      <alignment horizontal="left" vertical="center" wrapText="1"/>
    </xf>
    <xf numFmtId="0" fontId="2" fillId="6" borderId="15" xfId="2" applyFill="1" applyBorder="1" applyAlignment="1">
      <alignment horizontal="left" vertical="center" wrapText="1"/>
    </xf>
    <xf numFmtId="0" fontId="9" fillId="5" borderId="17" xfId="1" applyFont="1" applyFill="1" applyBorder="1" applyAlignment="1">
      <alignment horizontal="center" vertical="center"/>
    </xf>
    <xf numFmtId="0" fontId="9" fillId="5" borderId="10" xfId="1" applyFont="1" applyFill="1" applyBorder="1" applyAlignment="1">
      <alignment horizontal="center" vertical="center"/>
    </xf>
    <xf numFmtId="0" fontId="10" fillId="5" borderId="30" xfId="2" applyFont="1" applyFill="1" applyBorder="1" applyAlignment="1">
      <alignment horizontal="center" vertical="center" wrapText="1" readingOrder="1"/>
    </xf>
    <xf numFmtId="0" fontId="2" fillId="5" borderId="29" xfId="2" applyFill="1" applyBorder="1" applyAlignment="1">
      <alignment horizontal="left" vertical="center" wrapText="1"/>
    </xf>
    <xf numFmtId="0" fontId="2" fillId="5" borderId="15" xfId="2" applyFill="1" applyBorder="1" applyAlignment="1">
      <alignment horizontal="left" vertical="center" wrapText="1"/>
    </xf>
    <xf numFmtId="0" fontId="10" fillId="5" borderId="29" xfId="2" applyFont="1" applyFill="1" applyBorder="1" applyAlignment="1">
      <alignment horizontal="center" vertical="center" wrapText="1" readingOrder="1"/>
    </xf>
    <xf numFmtId="0" fontId="10" fillId="5" borderId="31" xfId="2" applyFont="1" applyFill="1" applyBorder="1" applyAlignment="1">
      <alignment horizontal="center" vertical="center" wrapText="1" readingOrder="1"/>
    </xf>
    <xf numFmtId="0" fontId="10" fillId="5" borderId="15" xfId="2" applyFont="1" applyFill="1" applyBorder="1" applyAlignment="1">
      <alignment horizontal="center" vertical="center" wrapText="1" readingOrder="1"/>
    </xf>
    <xf numFmtId="0" fontId="0" fillId="5" borderId="29" xfId="2" applyFont="1" applyFill="1" applyBorder="1" applyAlignment="1">
      <alignment horizontal="left" vertical="center" wrapText="1"/>
    </xf>
    <xf numFmtId="0" fontId="2" fillId="5" borderId="31" xfId="2" applyFill="1" applyBorder="1" applyAlignment="1">
      <alignment horizontal="left" vertical="center" wrapText="1"/>
    </xf>
    <xf numFmtId="0" fontId="9" fillId="5" borderId="19" xfId="1" applyFont="1" applyFill="1" applyBorder="1" applyAlignment="1">
      <alignment horizontal="center" vertical="center" wrapText="1"/>
    </xf>
    <xf numFmtId="0" fontId="9" fillId="5" borderId="20" xfId="1" applyFont="1" applyFill="1" applyBorder="1" applyAlignment="1">
      <alignment horizontal="center" vertical="center" wrapText="1"/>
    </xf>
    <xf numFmtId="0" fontId="9" fillId="5" borderId="13" xfId="1" applyFont="1" applyFill="1" applyBorder="1" applyAlignment="1">
      <alignment horizontal="center" vertical="center" wrapText="1"/>
    </xf>
    <xf numFmtId="0" fontId="9" fillId="6" borderId="17" xfId="1" applyFont="1" applyFill="1" applyBorder="1" applyAlignment="1">
      <alignment horizontal="center" vertical="center" wrapText="1"/>
    </xf>
    <xf numFmtId="0" fontId="9" fillId="6" borderId="10" xfId="1" applyFont="1" applyFill="1" applyBorder="1" applyAlignment="1">
      <alignment horizontal="center" vertical="center" wrapText="1"/>
    </xf>
    <xf numFmtId="0" fontId="9" fillId="6" borderId="16" xfId="1" applyFont="1" applyFill="1" applyBorder="1" applyAlignment="1">
      <alignment horizontal="center" vertical="center" wrapText="1"/>
    </xf>
    <xf numFmtId="0" fontId="10" fillId="6" borderId="30" xfId="2" applyFont="1" applyFill="1" applyBorder="1" applyAlignment="1">
      <alignment horizontal="center" vertical="center" wrapText="1" readingOrder="1"/>
    </xf>
    <xf numFmtId="0" fontId="10" fillId="6" borderId="31" xfId="2" applyFont="1" applyFill="1" applyBorder="1" applyAlignment="1">
      <alignment horizontal="center" vertical="center" wrapText="1" readingOrder="1"/>
    </xf>
    <xf numFmtId="0" fontId="9" fillId="6" borderId="29" xfId="1" applyFont="1" applyFill="1" applyBorder="1" applyAlignment="1">
      <alignment horizontal="left" vertical="center" wrapText="1"/>
    </xf>
    <xf numFmtId="0" fontId="9" fillId="6" borderId="31" xfId="1" applyFont="1" applyFill="1" applyBorder="1" applyAlignment="1">
      <alignment horizontal="left" vertical="center"/>
    </xf>
    <xf numFmtId="0" fontId="9" fillId="6" borderId="15" xfId="1" applyFont="1" applyFill="1" applyBorder="1" applyAlignment="1">
      <alignment horizontal="left" vertical="center"/>
    </xf>
    <xf numFmtId="0" fontId="3" fillId="0" borderId="1" xfId="2" applyFont="1" applyBorder="1" applyAlignment="1">
      <alignment horizontal="center" vertical="center" wrapText="1"/>
    </xf>
    <xf numFmtId="0" fontId="3" fillId="0" borderId="4" xfId="2" applyFont="1" applyBorder="1" applyAlignment="1">
      <alignment horizontal="center" vertical="center" wrapText="1"/>
    </xf>
    <xf numFmtId="0" fontId="4" fillId="0" borderId="2" xfId="2" applyFont="1" applyBorder="1" applyAlignment="1">
      <alignment horizontal="center" vertical="center" wrapText="1"/>
    </xf>
    <xf numFmtId="0" fontId="4" fillId="0" borderId="3" xfId="2" applyFont="1" applyBorder="1" applyAlignment="1">
      <alignment horizontal="center" vertical="center" wrapText="1"/>
    </xf>
    <xf numFmtId="0" fontId="4" fillId="0" borderId="5" xfId="2" applyFont="1" applyBorder="1" applyAlignment="1">
      <alignment horizontal="center" vertical="center" wrapText="1"/>
    </xf>
    <xf numFmtId="0" fontId="4" fillId="0" borderId="6" xfId="2" applyFont="1" applyBorder="1" applyAlignment="1">
      <alignment horizontal="center" vertical="center" wrapText="1"/>
    </xf>
    <xf numFmtId="0" fontId="5" fillId="0" borderId="1" xfId="1" applyBorder="1" applyAlignment="1">
      <alignment horizontal="center" vertical="center" wrapText="1"/>
    </xf>
    <xf numFmtId="0" fontId="5" fillId="0" borderId="4" xfId="1" applyBorder="1" applyAlignment="1">
      <alignment horizontal="center" vertical="center" wrapText="1"/>
    </xf>
    <xf numFmtId="0" fontId="9" fillId="4" borderId="7" xfId="1" applyFont="1" applyFill="1" applyBorder="1" applyAlignment="1">
      <alignment horizontal="center" vertical="center"/>
    </xf>
    <xf numFmtId="0" fontId="9" fillId="4" borderId="10" xfId="1" applyFont="1" applyFill="1" applyBorder="1" applyAlignment="1">
      <alignment horizontal="center" vertical="center"/>
    </xf>
    <xf numFmtId="0" fontId="9" fillId="4" borderId="16" xfId="1" applyFont="1" applyFill="1" applyBorder="1" applyAlignment="1">
      <alignment horizontal="center" vertical="center"/>
    </xf>
    <xf numFmtId="0" fontId="10" fillId="4" borderId="30" xfId="2" applyFont="1" applyFill="1" applyBorder="1" applyAlignment="1">
      <alignment horizontal="center" vertical="center" wrapText="1" readingOrder="1"/>
    </xf>
    <xf numFmtId="0" fontId="11" fillId="4" borderId="29" xfId="2" applyFont="1" applyFill="1" applyBorder="1" applyAlignment="1">
      <alignment horizontal="left" vertical="center" wrapText="1"/>
    </xf>
    <xf numFmtId="0" fontId="11" fillId="4" borderId="15" xfId="2" applyFont="1" applyFill="1" applyBorder="1" applyAlignment="1">
      <alignment horizontal="left" vertical="center" wrapText="1"/>
    </xf>
    <xf numFmtId="0" fontId="10" fillId="4" borderId="29" xfId="2" applyFont="1" applyFill="1" applyBorder="1" applyAlignment="1">
      <alignment horizontal="center" vertical="center" wrapText="1" readingOrder="1"/>
    </xf>
    <xf numFmtId="0" fontId="10" fillId="4" borderId="31" xfId="2" applyFont="1" applyFill="1" applyBorder="1" applyAlignment="1">
      <alignment horizontal="center" vertical="center" wrapText="1" readingOrder="1"/>
    </xf>
    <xf numFmtId="0" fontId="10" fillId="4" borderId="15" xfId="2" applyFont="1" applyFill="1" applyBorder="1" applyAlignment="1">
      <alignment horizontal="center" vertical="center" wrapText="1" readingOrder="1"/>
    </xf>
    <xf numFmtId="0" fontId="11" fillId="4" borderId="29" xfId="2" applyFont="1" applyFill="1" applyBorder="1" applyAlignment="1">
      <alignment horizontal="left" vertical="center"/>
    </xf>
    <xf numFmtId="0" fontId="11" fillId="4" borderId="15" xfId="2" applyFont="1" applyFill="1" applyBorder="1" applyAlignment="1">
      <alignment horizontal="left" vertical="center"/>
    </xf>
    <xf numFmtId="0" fontId="10" fillId="7" borderId="11" xfId="0" applyFont="1" applyFill="1" applyBorder="1" applyAlignment="1">
      <alignment horizontal="center" vertical="center" wrapText="1" readingOrder="1"/>
    </xf>
    <xf numFmtId="0" fontId="10" fillId="7" borderId="14" xfId="0" applyFont="1" applyFill="1" applyBorder="1" applyAlignment="1">
      <alignment horizontal="center" vertical="center" wrapText="1" readingOrder="1"/>
    </xf>
    <xf numFmtId="0" fontId="10" fillId="7" borderId="15" xfId="0" applyFont="1" applyFill="1" applyBorder="1" applyAlignment="1">
      <alignment horizontal="center" vertical="center" wrapText="1" readingOrder="1"/>
    </xf>
    <xf numFmtId="0" fontId="9" fillId="7" borderId="11" xfId="1" applyFont="1" applyFill="1" applyBorder="1" applyAlignment="1">
      <alignment horizontal="left" vertical="center" wrapText="1"/>
    </xf>
    <xf numFmtId="0" fontId="10" fillId="7" borderId="12" xfId="0" applyFont="1" applyFill="1" applyBorder="1" applyAlignment="1">
      <alignment horizontal="center" vertical="center" wrapText="1" readingOrder="1"/>
    </xf>
    <xf numFmtId="0" fontId="10" fillId="7" borderId="23" xfId="0" applyFont="1" applyFill="1" applyBorder="1" applyAlignment="1">
      <alignment horizontal="center" vertical="center" wrapText="1" readingOrder="1"/>
    </xf>
    <xf numFmtId="0" fontId="9" fillId="5" borderId="16" xfId="1" applyFont="1" applyFill="1" applyBorder="1" applyAlignment="1">
      <alignment horizontal="center" vertical="center"/>
    </xf>
    <xf numFmtId="0" fontId="10" fillId="5" borderId="11" xfId="0" applyFont="1" applyFill="1" applyBorder="1" applyAlignment="1">
      <alignment horizontal="center" vertical="center" wrapText="1" readingOrder="1"/>
    </xf>
    <xf numFmtId="0" fontId="10" fillId="5" borderId="14" xfId="0" applyFont="1" applyFill="1" applyBorder="1" applyAlignment="1">
      <alignment horizontal="center" vertical="center" wrapText="1" readingOrder="1"/>
    </xf>
    <xf numFmtId="0" fontId="10" fillId="5" borderId="15" xfId="0" applyFont="1" applyFill="1" applyBorder="1" applyAlignment="1">
      <alignment horizontal="center" vertical="center" wrapText="1" readingOrder="1"/>
    </xf>
    <xf numFmtId="0" fontId="2" fillId="5" borderId="11" xfId="2" applyFill="1" applyBorder="1" applyAlignment="1">
      <alignment horizontal="left" vertical="center" wrapText="1"/>
    </xf>
    <xf numFmtId="0" fontId="9" fillId="6" borderId="21" xfId="1" applyFont="1" applyFill="1" applyBorder="1" applyAlignment="1">
      <alignment horizontal="center" vertical="center" wrapText="1"/>
    </xf>
    <xf numFmtId="0" fontId="10" fillId="6" borderId="11" xfId="0" applyFont="1" applyFill="1" applyBorder="1" applyAlignment="1">
      <alignment horizontal="center" vertical="center" wrapText="1" readingOrder="1"/>
    </xf>
    <xf numFmtId="0" fontId="10" fillId="6" borderId="14" xfId="0" applyFont="1" applyFill="1" applyBorder="1" applyAlignment="1">
      <alignment horizontal="center" vertical="center" wrapText="1" readingOrder="1"/>
    </xf>
    <xf numFmtId="0" fontId="10" fillId="6" borderId="15" xfId="0" applyFont="1" applyFill="1" applyBorder="1" applyAlignment="1">
      <alignment horizontal="center" vertical="center" wrapText="1" readingOrder="1"/>
    </xf>
    <xf numFmtId="0" fontId="9" fillId="6" borderId="11" xfId="1" applyFont="1" applyFill="1" applyBorder="1" applyAlignment="1">
      <alignment horizontal="left" vertical="center" wrapText="1"/>
    </xf>
    <xf numFmtId="0" fontId="9" fillId="6" borderId="14" xfId="1" applyFont="1" applyFill="1" applyBorder="1" applyAlignment="1">
      <alignment horizontal="left" vertical="center"/>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0" fillId="4" borderId="12" xfId="0" applyFont="1" applyFill="1" applyBorder="1" applyAlignment="1">
      <alignment horizontal="center" vertical="center" wrapText="1" readingOrder="1"/>
    </xf>
    <xf numFmtId="0" fontId="11" fillId="4" borderId="11" xfId="2" applyFont="1" applyFill="1" applyBorder="1" applyAlignment="1">
      <alignment horizontal="left" vertical="center" wrapText="1"/>
    </xf>
    <xf numFmtId="0" fontId="9" fillId="6" borderId="19" xfId="1" applyFont="1" applyFill="1" applyBorder="1" applyAlignment="1">
      <alignment horizontal="center" vertical="top" wrapText="1"/>
    </xf>
    <xf numFmtId="0" fontId="9" fillId="6" borderId="20" xfId="1" applyFont="1" applyFill="1" applyBorder="1" applyAlignment="1">
      <alignment horizontal="center" vertical="top" wrapText="1"/>
    </xf>
    <xf numFmtId="0" fontId="9" fillId="6" borderId="33" xfId="1" applyFont="1" applyFill="1" applyBorder="1" applyAlignment="1">
      <alignment horizontal="center" vertical="top" wrapText="1"/>
    </xf>
    <xf numFmtId="0" fontId="9" fillId="7" borderId="21" xfId="1" applyFont="1" applyFill="1" applyBorder="1" applyAlignment="1">
      <alignment horizontal="left" vertical="top" wrapText="1"/>
    </xf>
    <xf numFmtId="0" fontId="9" fillId="7" borderId="22" xfId="1" applyFont="1" applyFill="1" applyBorder="1" applyAlignment="1">
      <alignment horizontal="left" vertical="top" wrapText="1"/>
    </xf>
    <xf numFmtId="0" fontId="10" fillId="7" borderId="30" xfId="0" applyFont="1" applyFill="1" applyBorder="1" applyAlignment="1">
      <alignment horizontal="left" vertical="top" wrapText="1" readingOrder="1"/>
    </xf>
    <xf numFmtId="0" fontId="9" fillId="7" borderId="18" xfId="1" applyFont="1" applyFill="1" applyBorder="1" applyAlignment="1">
      <alignment horizontal="center" vertical="top" wrapText="1"/>
    </xf>
    <xf numFmtId="0" fontId="10" fillId="7" borderId="24" xfId="0" applyFont="1" applyFill="1" applyBorder="1" applyAlignment="1">
      <alignment horizontal="left" vertical="top" wrapText="1" readingOrder="1"/>
    </xf>
    <xf numFmtId="0" fontId="9" fillId="7" borderId="30" xfId="1" applyFont="1" applyFill="1" applyBorder="1" applyAlignment="1">
      <alignment horizontal="left" vertical="top" wrapText="1"/>
    </xf>
    <xf numFmtId="0" fontId="16"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9" fillId="4" borderId="26" xfId="1" applyFont="1" applyFill="1" applyBorder="1" applyAlignment="1">
      <alignment horizontal="left" vertical="top" wrapText="1"/>
    </xf>
    <xf numFmtId="0" fontId="9" fillId="4" borderId="21" xfId="1" applyFont="1" applyFill="1" applyBorder="1" applyAlignment="1">
      <alignment horizontal="left" vertical="top" wrapText="1"/>
    </xf>
    <xf numFmtId="0" fontId="10" fillId="4" borderId="27" xfId="0" applyFont="1" applyFill="1" applyBorder="1" applyAlignment="1">
      <alignment horizontal="left" vertical="top" wrapText="1" readingOrder="1"/>
    </xf>
    <xf numFmtId="0" fontId="10" fillId="4" borderId="30" xfId="0" applyFont="1" applyFill="1" applyBorder="1" applyAlignment="1">
      <alignment horizontal="left" vertical="top" wrapText="1" readingOrder="1"/>
    </xf>
    <xf numFmtId="0" fontId="2" fillId="4" borderId="27" xfId="1" applyFont="1" applyFill="1" applyBorder="1" applyAlignment="1">
      <alignment horizontal="center" vertical="top" wrapText="1"/>
    </xf>
    <xf numFmtId="0" fontId="2" fillId="4" borderId="30" xfId="1" applyFont="1" applyFill="1" applyBorder="1" applyAlignment="1">
      <alignment horizontal="center" vertical="top" wrapText="1"/>
    </xf>
    <xf numFmtId="0" fontId="2" fillId="4" borderId="27" xfId="1" applyFont="1" applyFill="1" applyBorder="1" applyAlignment="1">
      <alignment horizontal="left" vertical="top" wrapText="1"/>
    </xf>
    <xf numFmtId="0" fontId="2" fillId="4" borderId="30" xfId="1" applyFont="1" applyFill="1" applyBorder="1" applyAlignment="1">
      <alignment horizontal="left" vertical="top" wrapText="1"/>
    </xf>
    <xf numFmtId="0" fontId="9" fillId="5" borderId="21" xfId="1" applyFont="1" applyFill="1" applyBorder="1" applyAlignment="1">
      <alignment horizontal="left" vertical="top" wrapText="1"/>
    </xf>
    <xf numFmtId="0" fontId="9" fillId="6" borderId="21" xfId="1" applyFont="1" applyFill="1" applyBorder="1" applyAlignment="1">
      <alignment horizontal="left" vertical="top" wrapText="1"/>
    </xf>
    <xf numFmtId="0" fontId="10" fillId="6" borderId="30" xfId="0" applyFont="1" applyFill="1" applyBorder="1" applyAlignment="1">
      <alignment horizontal="left" vertical="top" wrapText="1" readingOrder="1"/>
    </xf>
    <xf numFmtId="0" fontId="2" fillId="6" borderId="30" xfId="1" applyFont="1" applyFill="1" applyBorder="1" applyAlignment="1">
      <alignment horizontal="left" vertical="top" wrapText="1"/>
    </xf>
    <xf numFmtId="0" fontId="2" fillId="6" borderId="29" xfId="1" applyFont="1" applyFill="1" applyBorder="1" applyAlignment="1">
      <alignment horizontal="left" vertical="top" wrapText="1"/>
    </xf>
    <xf numFmtId="0" fontId="2" fillId="6" borderId="31" xfId="1" applyFont="1" applyFill="1" applyBorder="1" applyAlignment="1">
      <alignment horizontal="left" vertical="top" wrapText="1"/>
    </xf>
    <xf numFmtId="0" fontId="2" fillId="6" borderId="32" xfId="1" applyFont="1" applyFill="1" applyBorder="1" applyAlignment="1">
      <alignment horizontal="left" vertical="top" wrapText="1"/>
    </xf>
    <xf numFmtId="0" fontId="9" fillId="4" borderId="7"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9" fillId="4" borderId="16" xfId="1" applyFont="1" applyFill="1" applyBorder="1" applyAlignment="1">
      <alignment horizontal="center" vertical="center" wrapText="1"/>
    </xf>
    <xf numFmtId="0" fontId="10" fillId="4" borderId="29" xfId="0" applyFont="1" applyFill="1" applyBorder="1" applyAlignment="1">
      <alignment horizontal="center" vertical="center" wrapText="1" readingOrder="1"/>
    </xf>
    <xf numFmtId="0" fontId="10" fillId="4" borderId="32" xfId="0" applyFont="1" applyFill="1" applyBorder="1" applyAlignment="1">
      <alignment horizontal="center" vertical="center" wrapText="1" readingOrder="1"/>
    </xf>
    <xf numFmtId="0" fontId="2" fillId="4" borderId="29" xfId="1" applyFont="1" applyFill="1" applyBorder="1" applyAlignment="1">
      <alignment horizontal="center" vertical="top" wrapText="1"/>
    </xf>
    <xf numFmtId="0" fontId="2" fillId="4" borderId="32" xfId="1" applyFont="1" applyFill="1" applyBorder="1" applyAlignment="1">
      <alignment horizontal="center" vertical="top" wrapText="1"/>
    </xf>
    <xf numFmtId="0" fontId="9" fillId="5" borderId="17" xfId="1" applyFont="1" applyFill="1" applyBorder="1" applyAlignment="1">
      <alignment horizontal="left" vertical="top" wrapText="1"/>
    </xf>
    <xf numFmtId="0" fontId="9" fillId="5" borderId="16" xfId="1" applyFont="1" applyFill="1" applyBorder="1" applyAlignment="1">
      <alignment horizontal="left" vertical="top" wrapText="1"/>
    </xf>
    <xf numFmtId="0" fontId="0" fillId="0" borderId="0" xfId="0" applyAlignment="1">
      <alignment horizontal="center" vertical="center"/>
    </xf>
    <xf numFmtId="0" fontId="60" fillId="0" borderId="86" xfId="0" applyFont="1" applyBorder="1" applyAlignment="1">
      <alignment horizontal="left" vertical="center" wrapText="1"/>
    </xf>
    <xf numFmtId="0" fontId="60" fillId="0" borderId="32" xfId="0" applyFont="1" applyBorder="1" applyAlignment="1">
      <alignment horizontal="left" vertical="center" wrapText="1"/>
    </xf>
    <xf numFmtId="0" fontId="0" fillId="0" borderId="47" xfId="0" applyBorder="1" applyAlignment="1">
      <alignment horizontal="left" vertical="center" wrapText="1"/>
    </xf>
    <xf numFmtId="0" fontId="0" fillId="0" borderId="47" xfId="0" quotePrefix="1" applyBorder="1" applyAlignment="1">
      <alignment horizontal="center" vertical="center" wrapText="1"/>
    </xf>
    <xf numFmtId="0" fontId="0" fillId="0" borderId="47" xfId="0" applyBorder="1" applyAlignment="1">
      <alignment horizontal="center" vertical="center" wrapText="1"/>
    </xf>
    <xf numFmtId="0" fontId="23" fillId="0" borderId="47" xfId="0" applyFont="1" applyBorder="1" applyAlignment="1">
      <alignment horizontal="center" vertical="center" wrapText="1"/>
    </xf>
    <xf numFmtId="0" fontId="11" fillId="0" borderId="47" xfId="0" quotePrefix="1" applyFont="1" applyBorder="1" applyAlignment="1">
      <alignment horizontal="center" vertical="center" wrapText="1"/>
    </xf>
    <xf numFmtId="10" fontId="0" fillId="0" borderId="47" xfId="0" quotePrefix="1" applyNumberFormat="1" applyBorder="1" applyAlignment="1">
      <alignment horizontal="center" vertical="center" wrapText="1"/>
    </xf>
    <xf numFmtId="0" fontId="60" fillId="0" borderId="86" xfId="0" quotePrefix="1" applyFont="1" applyBorder="1" applyAlignment="1">
      <alignment horizontal="center" vertical="top" wrapText="1"/>
    </xf>
    <xf numFmtId="0" fontId="60" fillId="0" borderId="32" xfId="0" applyFont="1" applyBorder="1" applyAlignment="1">
      <alignment horizontal="center" vertical="top" wrapText="1"/>
    </xf>
    <xf numFmtId="0" fontId="60" fillId="0" borderId="86" xfId="0" applyFont="1" applyBorder="1" applyAlignment="1">
      <alignment horizontal="center" vertical="top" wrapText="1"/>
    </xf>
    <xf numFmtId="0" fontId="0" fillId="0" borderId="47" xfId="0" applyBorder="1" applyAlignment="1">
      <alignment vertical="center" wrapText="1"/>
    </xf>
    <xf numFmtId="0" fontId="23" fillId="0" borderId="47" xfId="0" applyFont="1" applyBorder="1" applyAlignment="1">
      <alignment vertical="center" wrapText="1"/>
    </xf>
    <xf numFmtId="0" fontId="60" fillId="0" borderId="86" xfId="0" applyFont="1" applyBorder="1" applyAlignment="1">
      <alignment horizontal="center" vertical="top"/>
    </xf>
    <xf numFmtId="0" fontId="60" fillId="0" borderId="32" xfId="0" applyFont="1" applyBorder="1" applyAlignment="1">
      <alignment horizontal="center" vertical="top"/>
    </xf>
    <xf numFmtId="0" fontId="60" fillId="0" borderId="86" xfId="0" applyFont="1" applyBorder="1" applyAlignment="1">
      <alignment horizontal="left" vertical="top" wrapText="1"/>
    </xf>
    <xf numFmtId="0" fontId="60" fillId="0" borderId="32" xfId="0" applyFont="1" applyBorder="1" applyAlignment="1">
      <alignment horizontal="left" vertical="top" wrapText="1"/>
    </xf>
    <xf numFmtId="0" fontId="60" fillId="0" borderId="86" xfId="0" applyFont="1" applyBorder="1" applyAlignment="1">
      <alignment vertical="top" wrapText="1"/>
    </xf>
    <xf numFmtId="0" fontId="60" fillId="0" borderId="32" xfId="0" applyFont="1" applyBorder="1" applyAlignment="1">
      <alignment vertical="top" wrapText="1"/>
    </xf>
    <xf numFmtId="9" fontId="60" fillId="0" borderId="86" xfId="21" applyFont="1" applyFill="1" applyBorder="1" applyAlignment="1">
      <alignment horizontal="center" vertical="top" wrapText="1"/>
    </xf>
    <xf numFmtId="9" fontId="60" fillId="0" borderId="32" xfId="21" applyFont="1" applyFill="1" applyBorder="1" applyAlignment="1">
      <alignment horizontal="center" vertical="top" wrapText="1"/>
    </xf>
    <xf numFmtId="0" fontId="60" fillId="0" borderId="31" xfId="0" applyFont="1" applyBorder="1" applyAlignment="1">
      <alignment vertical="top" wrapText="1"/>
    </xf>
    <xf numFmtId="0" fontId="60" fillId="0" borderId="31" xfId="0" applyFont="1" applyBorder="1" applyAlignment="1">
      <alignment horizontal="center" vertical="top" wrapText="1"/>
    </xf>
    <xf numFmtId="0" fontId="60" fillId="0" borderId="47" xfId="0" applyFont="1" applyBorder="1" applyAlignment="1">
      <alignment horizontal="left" vertical="top" wrapText="1"/>
    </xf>
    <xf numFmtId="0" fontId="60" fillId="0" borderId="31" xfId="0" applyFont="1" applyBorder="1" applyAlignment="1">
      <alignment horizontal="center" vertical="top"/>
    </xf>
    <xf numFmtId="0" fontId="60" fillId="0" borderId="31" xfId="0" applyFont="1" applyBorder="1" applyAlignment="1">
      <alignment horizontal="left" vertical="top" wrapText="1"/>
    </xf>
    <xf numFmtId="0" fontId="60" fillId="0" borderId="47" xfId="0" applyFont="1" applyBorder="1" applyAlignment="1">
      <alignment horizontal="left" vertical="center" wrapText="1"/>
    </xf>
    <xf numFmtId="0" fontId="60" fillId="0" borderId="32" xfId="0" applyFont="1" applyBorder="1" applyAlignment="1">
      <alignment horizontal="left" vertical="center"/>
    </xf>
    <xf numFmtId="0" fontId="60" fillId="0" borderId="47" xfId="0" applyFont="1" applyBorder="1" applyAlignment="1">
      <alignment horizontal="center" vertical="top" wrapText="1"/>
    </xf>
    <xf numFmtId="9" fontId="60" fillId="0" borderId="86" xfId="0" applyNumberFormat="1" applyFont="1" applyBorder="1" applyAlignment="1">
      <alignment horizontal="center" vertical="top" wrapText="1"/>
    </xf>
    <xf numFmtId="9" fontId="60" fillId="0" borderId="32" xfId="0" applyNumberFormat="1" applyFont="1" applyBorder="1" applyAlignment="1">
      <alignment horizontal="center" vertical="top" wrapText="1"/>
    </xf>
    <xf numFmtId="0" fontId="62" fillId="0" borderId="100" xfId="0" applyFont="1" applyBorder="1" applyAlignment="1">
      <alignment horizontal="center" vertical="center"/>
    </xf>
    <xf numFmtId="0" fontId="62" fillId="0" borderId="101" xfId="0" applyFont="1" applyBorder="1" applyAlignment="1">
      <alignment horizontal="center" vertical="center"/>
    </xf>
    <xf numFmtId="0" fontId="62" fillId="0" borderId="102" xfId="0" applyFont="1" applyBorder="1" applyAlignment="1">
      <alignment horizontal="center" vertical="center"/>
    </xf>
    <xf numFmtId="0" fontId="62" fillId="0" borderId="87" xfId="0" applyFont="1" applyBorder="1" applyAlignment="1">
      <alignment horizontal="center" vertical="center"/>
    </xf>
    <xf numFmtId="0" fontId="62" fillId="0" borderId="88" xfId="0" applyFont="1" applyBorder="1" applyAlignment="1">
      <alignment horizontal="center" vertical="center"/>
    </xf>
    <xf numFmtId="0" fontId="62" fillId="0" borderId="89" xfId="0" applyFont="1" applyBorder="1" applyAlignment="1">
      <alignment horizontal="center" vertical="center"/>
    </xf>
    <xf numFmtId="0" fontId="60" fillId="0" borderId="90" xfId="0" applyFont="1" applyBorder="1" applyAlignment="1">
      <alignment horizontal="center" vertical="center"/>
    </xf>
    <xf numFmtId="0" fontId="60" fillId="0" borderId="88" xfId="0" applyFont="1" applyBorder="1" applyAlignment="1">
      <alignment horizontal="center" vertical="center"/>
    </xf>
    <xf numFmtId="0" fontId="60" fillId="0" borderId="91" xfId="0" applyFont="1" applyBorder="1" applyAlignment="1">
      <alignment horizontal="center" vertical="center"/>
    </xf>
    <xf numFmtId="0" fontId="62" fillId="0" borderId="92" xfId="0" applyFont="1" applyBorder="1" applyAlignment="1">
      <alignment horizontal="center" vertical="center"/>
    </xf>
    <xf numFmtId="0" fontId="62" fillId="0" borderId="42" xfId="0" applyFont="1" applyBorder="1" applyAlignment="1">
      <alignment horizontal="center" vertical="center"/>
    </xf>
    <xf numFmtId="0" fontId="62" fillId="0" borderId="36" xfId="0" applyFont="1" applyBorder="1" applyAlignment="1">
      <alignment horizontal="center" vertical="center"/>
    </xf>
    <xf numFmtId="0" fontId="60" fillId="0" borderId="35" xfId="0" applyFont="1" applyBorder="1" applyAlignment="1">
      <alignment horizontal="center" vertical="center"/>
    </xf>
    <xf numFmtId="0" fontId="60" fillId="0" borderId="36" xfId="0" applyFont="1" applyBorder="1" applyAlignment="1">
      <alignment horizontal="center" vertical="center"/>
    </xf>
    <xf numFmtId="0" fontId="63" fillId="0" borderId="94" xfId="0" applyFont="1" applyBorder="1" applyAlignment="1">
      <alignment horizontal="center" vertical="center"/>
    </xf>
    <xf numFmtId="0" fontId="63" fillId="0" borderId="95" xfId="0" applyFont="1" applyBorder="1" applyAlignment="1">
      <alignment horizontal="center" vertical="center"/>
    </xf>
    <xf numFmtId="0" fontId="63" fillId="0" borderId="96" xfId="0" applyFont="1" applyBorder="1" applyAlignment="1">
      <alignment horizontal="center" vertical="center"/>
    </xf>
    <xf numFmtId="0" fontId="60" fillId="0" borderId="97" xfId="0" applyFont="1" applyBorder="1" applyAlignment="1">
      <alignment horizontal="center" vertical="center"/>
    </xf>
    <xf numFmtId="0" fontId="60" fillId="0" borderId="96" xfId="0" applyFont="1" applyBorder="1" applyAlignment="1">
      <alignment horizontal="center" vertical="center"/>
    </xf>
    <xf numFmtId="0" fontId="60" fillId="0" borderId="47" xfId="0" applyFont="1" applyBorder="1" applyAlignment="1">
      <alignment horizontal="left" vertical="center"/>
    </xf>
    <xf numFmtId="15" fontId="60" fillId="0" borderId="47" xfId="0" applyNumberFormat="1" applyFont="1" applyBorder="1" applyAlignment="1">
      <alignment vertical="center" wrapText="1"/>
    </xf>
    <xf numFmtId="0" fontId="60" fillId="0" borderId="47" xfId="0" applyFont="1" applyBorder="1" applyAlignment="1">
      <alignment vertical="center"/>
    </xf>
    <xf numFmtId="0" fontId="60" fillId="0" borderId="47" xfId="0" applyFont="1" applyBorder="1" applyAlignment="1">
      <alignment vertical="center" wrapText="1"/>
    </xf>
    <xf numFmtId="0" fontId="60" fillId="0" borderId="86" xfId="0" applyFont="1" applyBorder="1" applyAlignment="1">
      <alignment vertical="center" wrapText="1"/>
    </xf>
    <xf numFmtId="0" fontId="60" fillId="0" borderId="31" xfId="0" applyFont="1" applyBorder="1" applyAlignment="1">
      <alignment vertical="center" wrapText="1"/>
    </xf>
    <xf numFmtId="0" fontId="60" fillId="0" borderId="32" xfId="0" applyFont="1" applyBorder="1" applyAlignment="1">
      <alignment vertical="center" wrapText="1"/>
    </xf>
    <xf numFmtId="0" fontId="0" fillId="30" borderId="47" xfId="0" quotePrefix="1" applyFill="1" applyBorder="1" applyAlignment="1">
      <alignment horizontal="center" vertical="center" wrapText="1"/>
    </xf>
    <xf numFmtId="0" fontId="60" fillId="0" borderId="31" xfId="0" applyFont="1" applyBorder="1" applyAlignment="1">
      <alignment horizontal="left" vertical="center" wrapText="1"/>
    </xf>
    <xf numFmtId="0" fontId="0" fillId="30" borderId="47" xfId="0" applyFill="1" applyBorder="1" applyAlignment="1">
      <alignment horizontal="center" vertical="center" wrapText="1"/>
    </xf>
    <xf numFmtId="0" fontId="23" fillId="30" borderId="47" xfId="0" applyFont="1" applyFill="1" applyBorder="1" applyAlignment="1">
      <alignment horizontal="center" vertical="center" wrapText="1"/>
    </xf>
    <xf numFmtId="0" fontId="23" fillId="0" borderId="47" xfId="0" applyFont="1" applyBorder="1" applyAlignment="1">
      <alignment horizontal="left" vertical="center" wrapText="1"/>
    </xf>
    <xf numFmtId="0" fontId="29" fillId="0" borderId="0" xfId="0" applyFont="1" applyAlignment="1">
      <alignment horizontal="left" vertical="center" wrapText="1"/>
    </xf>
    <xf numFmtId="0" fontId="0" fillId="0" borderId="47" xfId="0" applyBorder="1" applyAlignment="1">
      <alignment vertical="center"/>
    </xf>
    <xf numFmtId="0" fontId="0" fillId="0" borderId="47" xfId="0" applyBorder="1" applyAlignment="1">
      <alignment horizontal="left" vertical="center"/>
    </xf>
    <xf numFmtId="0" fontId="0" fillId="30" borderId="47" xfId="0" applyFill="1" applyBorder="1" applyAlignment="1">
      <alignment vertical="center"/>
    </xf>
    <xf numFmtId="0" fontId="52" fillId="0" borderId="55" xfId="0" applyFont="1" applyBorder="1" applyAlignment="1">
      <alignment horizontal="center" vertical="center"/>
    </xf>
    <xf numFmtId="0" fontId="52" fillId="0" borderId="56" xfId="0" applyFont="1" applyBorder="1" applyAlignment="1">
      <alignment horizontal="center" vertical="center"/>
    </xf>
    <xf numFmtId="0" fontId="52" fillId="0" borderId="57" xfId="0" applyFont="1" applyBorder="1" applyAlignment="1">
      <alignment horizontal="center" vertical="center"/>
    </xf>
    <xf numFmtId="0" fontId="52" fillId="0" borderId="49" xfId="0" applyFont="1" applyBorder="1" applyAlignment="1">
      <alignment horizontal="center" vertical="center"/>
    </xf>
    <xf numFmtId="0" fontId="52" fillId="0" borderId="51" xfId="0" applyFont="1" applyBorder="1" applyAlignment="1">
      <alignment horizontal="center" vertical="center"/>
    </xf>
    <xf numFmtId="171" fontId="51" fillId="33" borderId="39" xfId="18" applyNumberFormat="1" applyFont="1" applyFill="1" applyBorder="1" applyAlignment="1">
      <alignment horizontal="right" vertical="center"/>
    </xf>
    <xf numFmtId="0" fontId="23" fillId="0" borderId="0" xfId="0" applyFont="1" applyAlignment="1">
      <alignment horizontal="center" vertical="center"/>
    </xf>
    <xf numFmtId="0" fontId="0" fillId="0" borderId="47" xfId="0" applyBorder="1" applyAlignment="1">
      <alignment horizontal="center" vertical="center" textRotation="90"/>
    </xf>
    <xf numFmtId="0" fontId="0" fillId="0" borderId="47" xfId="0" applyBorder="1" applyAlignment="1">
      <alignment horizontal="center" vertical="center"/>
    </xf>
    <xf numFmtId="0" fontId="23" fillId="0" borderId="0" xfId="0" applyFont="1" applyAlignment="1">
      <alignment horizontal="left" vertical="center"/>
    </xf>
    <xf numFmtId="0" fontId="23" fillId="20" borderId="47" xfId="0" applyFont="1" applyFill="1" applyBorder="1" applyAlignment="1">
      <alignment horizontal="center" vertical="center"/>
    </xf>
    <xf numFmtId="0" fontId="56" fillId="0" borderId="50" xfId="0" applyFont="1" applyBorder="1" applyAlignment="1">
      <alignment horizontal="center" vertical="center"/>
    </xf>
    <xf numFmtId="0" fontId="56" fillId="0" borderId="51" xfId="0" applyFont="1" applyBorder="1" applyAlignment="1">
      <alignment horizontal="center" vertical="center"/>
    </xf>
    <xf numFmtId="0" fontId="0" fillId="0" borderId="47" xfId="0" applyBorder="1" applyAlignment="1">
      <alignment horizontal="center"/>
    </xf>
    <xf numFmtId="0" fontId="0" fillId="0" borderId="86" xfId="0" applyBorder="1" applyAlignment="1">
      <alignment horizontal="center" vertical="center"/>
    </xf>
    <xf numFmtId="0" fontId="0" fillId="0" borderId="32" xfId="0" applyBorder="1" applyAlignment="1">
      <alignment horizontal="center" vertical="center"/>
    </xf>
    <xf numFmtId="0" fontId="0" fillId="0" borderId="0" xfId="0" applyAlignment="1">
      <alignment horizontal="left" vertical="top" wrapText="1"/>
    </xf>
    <xf numFmtId="0" fontId="0" fillId="0" borderId="59" xfId="0" applyBorder="1" applyAlignment="1">
      <alignment horizontal="left" vertical="top" wrapText="1"/>
    </xf>
    <xf numFmtId="14" fontId="47" fillId="8" borderId="37" xfId="0" applyNumberFormat="1" applyFont="1" applyFill="1" applyBorder="1" applyAlignment="1">
      <alignment horizontal="right" vertical="center"/>
    </xf>
    <xf numFmtId="9" fontId="0" fillId="0" borderId="0" xfId="21" applyFont="1" applyAlignment="1">
      <alignment horizontal="center" vertical="center"/>
    </xf>
    <xf numFmtId="0" fontId="0" fillId="0" borderId="0" xfId="0" applyAlignment="1">
      <alignment horizontal="center" vertical="center" wrapText="1"/>
    </xf>
    <xf numFmtId="173" fontId="0" fillId="0" borderId="86" xfId="0" applyNumberFormat="1" applyBorder="1" applyAlignment="1">
      <alignment horizontal="left" vertical="center"/>
    </xf>
    <xf numFmtId="173" fontId="0" fillId="0" borderId="31" xfId="0" applyNumberFormat="1" applyBorder="1" applyAlignment="1">
      <alignment horizontal="left" vertical="center"/>
    </xf>
    <xf numFmtId="173" fontId="0" fillId="0" borderId="32" xfId="0" applyNumberFormat="1" applyBorder="1" applyAlignment="1">
      <alignment horizontal="left" vertical="center"/>
    </xf>
    <xf numFmtId="0" fontId="0" fillId="0" borderId="86" xfId="0"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0" fillId="0" borderId="31" xfId="0" applyBorder="1" applyAlignment="1">
      <alignment horizontal="center" vertical="center"/>
    </xf>
    <xf numFmtId="0" fontId="0" fillId="0" borderId="86" xfId="0"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left" vertical="center"/>
    </xf>
    <xf numFmtId="0" fontId="0" fillId="0" borderId="86" xfId="0"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2" fillId="0" borderId="86" xfId="26" applyBorder="1" applyAlignment="1">
      <alignment horizontal="center" vertical="center"/>
    </xf>
    <xf numFmtId="0" fontId="2" fillId="0" borderId="31" xfId="26" applyBorder="1" applyAlignment="1">
      <alignment horizontal="center" vertical="center"/>
    </xf>
    <xf numFmtId="0" fontId="2" fillId="0" borderId="32" xfId="26" applyBorder="1" applyAlignment="1">
      <alignment horizontal="center" vertical="center"/>
    </xf>
    <xf numFmtId="0" fontId="0" fillId="0" borderId="86" xfId="26" applyFont="1" applyBorder="1" applyAlignment="1">
      <alignment horizontal="center" vertical="center"/>
    </xf>
    <xf numFmtId="0" fontId="2" fillId="0" borderId="47" xfId="26" applyBorder="1" applyAlignment="1">
      <alignment horizontal="center" vertical="center"/>
    </xf>
    <xf numFmtId="0" fontId="23" fillId="0" borderId="0" xfId="26" applyFont="1" applyAlignment="1">
      <alignment horizontal="center" vertical="center"/>
    </xf>
    <xf numFmtId="0" fontId="2" fillId="0" borderId="0" xfId="26" applyAlignment="1">
      <alignment horizontal="right" vertical="center"/>
    </xf>
    <xf numFmtId="0" fontId="37" fillId="0" borderId="0" xfId="26" applyFont="1" applyAlignment="1">
      <alignment horizontal="center" vertical="center"/>
    </xf>
    <xf numFmtId="0" fontId="37" fillId="0" borderId="37" xfId="26" applyFont="1" applyBorder="1" applyAlignment="1">
      <alignment horizontal="center" vertical="center"/>
    </xf>
    <xf numFmtId="0" fontId="2" fillId="0" borderId="37" xfId="26" applyBorder="1" applyAlignment="1">
      <alignment horizontal="right" vertical="center"/>
    </xf>
    <xf numFmtId="0" fontId="0" fillId="19" borderId="35" xfId="0" applyFill="1" applyBorder="1" applyAlignment="1">
      <alignment horizontal="center" vertical="center"/>
    </xf>
    <xf numFmtId="0" fontId="0" fillId="19" borderId="42" xfId="0" applyFill="1" applyBorder="1" applyAlignment="1">
      <alignment horizontal="center" vertical="center"/>
    </xf>
    <xf numFmtId="0" fontId="0" fillId="19" borderId="36" xfId="0" applyFill="1" applyBorder="1" applyAlignment="1">
      <alignment horizontal="center" vertical="center"/>
    </xf>
    <xf numFmtId="0" fontId="0" fillId="0" borderId="35" xfId="0" applyBorder="1" applyAlignment="1">
      <alignment horizontal="center" vertical="center"/>
    </xf>
    <xf numFmtId="0" fontId="0" fillId="0" borderId="42" xfId="0" applyBorder="1" applyAlignment="1">
      <alignment horizontal="center" vertical="center"/>
    </xf>
    <xf numFmtId="0" fontId="0" fillId="0" borderId="36" xfId="0" applyBorder="1" applyAlignment="1">
      <alignment horizontal="center" vertical="center"/>
    </xf>
    <xf numFmtId="9" fontId="0" fillId="0" borderId="37" xfId="21" applyFont="1" applyBorder="1" applyAlignment="1">
      <alignment horizontal="center" vertical="center"/>
    </xf>
    <xf numFmtId="0" fontId="30" fillId="0" borderId="0" xfId="0" applyFont="1" applyAlignment="1">
      <alignment horizontal="center" vertical="center"/>
    </xf>
    <xf numFmtId="0" fontId="30" fillId="0" borderId="40" xfId="0" applyFont="1" applyBorder="1" applyAlignment="1">
      <alignment horizontal="center" vertical="center"/>
    </xf>
  </cellXfs>
  <cellStyles count="28">
    <cellStyle name="Comma" xfId="23" builtinId="3"/>
    <cellStyle name="Comma [0]" xfId="22" builtinId="6"/>
    <cellStyle name="Comma [0] 2" xfId="6" xr:uid="{00000000-0005-0000-0000-000002000000}"/>
    <cellStyle name="Comma [0] 3" xfId="11" xr:uid="{00000000-0005-0000-0000-000003000000}"/>
    <cellStyle name="Comma [0] 4" xfId="12" xr:uid="{00000000-0005-0000-0000-000004000000}"/>
    <cellStyle name="Comma [0] 5" xfId="19" xr:uid="{00000000-0005-0000-0000-000005000000}"/>
    <cellStyle name="Comma [0] 6" xfId="16" xr:uid="{00000000-0005-0000-0000-000006000000}"/>
    <cellStyle name="Comma 2" xfId="5" xr:uid="{00000000-0005-0000-0000-000007000000}"/>
    <cellStyle name="Comma 2 2 4" xfId="14" xr:uid="{00000000-0005-0000-0000-000008000000}"/>
    <cellStyle name="Comma 3" xfId="8" xr:uid="{00000000-0005-0000-0000-000009000000}"/>
    <cellStyle name="Comma 4" xfId="13" xr:uid="{00000000-0005-0000-0000-00000A000000}"/>
    <cellStyle name="Comma 5" xfId="18" xr:uid="{00000000-0005-0000-0000-00000B000000}"/>
    <cellStyle name="Comma 6" xfId="17" xr:uid="{00000000-0005-0000-0000-00000C000000}"/>
    <cellStyle name="Currency [0]" xfId="25" builtinId="7"/>
    <cellStyle name="Excel Built-in Normal" xfId="1" xr:uid="{00000000-0005-0000-0000-00000E000000}"/>
    <cellStyle name="Excel Built-in Normal 2" xfId="24" xr:uid="{00000000-0005-0000-0000-00000F000000}"/>
    <cellStyle name="Normal" xfId="0" builtinId="0"/>
    <cellStyle name="Normal 2" xfId="4" xr:uid="{00000000-0005-0000-0000-000011000000}"/>
    <cellStyle name="Normal 2 2" xfId="20" xr:uid="{00000000-0005-0000-0000-000012000000}"/>
    <cellStyle name="Normal 2 3" xfId="26" xr:uid="{00000000-0005-0000-0000-000013000000}"/>
    <cellStyle name="Normal 3" xfId="7" xr:uid="{00000000-0005-0000-0000-000014000000}"/>
    <cellStyle name="Normal 4" xfId="2" xr:uid="{00000000-0005-0000-0000-000015000000}"/>
    <cellStyle name="Normal 6" xfId="10" xr:uid="{00000000-0005-0000-0000-000016000000}"/>
    <cellStyle name="Normal 7" xfId="15" xr:uid="{00000000-0005-0000-0000-000017000000}"/>
    <cellStyle name="Percent" xfId="21" builtinId="5"/>
    <cellStyle name="Percent 2" xfId="9" xr:uid="{00000000-0005-0000-0000-000019000000}"/>
    <cellStyle name="Percent 2 2" xfId="27" xr:uid="{00000000-0005-0000-0000-00001A000000}"/>
    <cellStyle name="Percent 3" xfId="3" xr:uid="{00000000-0005-0000-0000-00001B000000}"/>
  </cellStyles>
  <dxfs count="17">
    <dxf>
      <numFmt numFmtId="180" formatCode="&quot;0&quot;"/>
    </dxf>
    <dxf>
      <numFmt numFmtId="180" formatCode="&quot;0&quot;"/>
    </dxf>
    <dxf>
      <numFmt numFmtId="180" formatCode="&quot;0&quot;"/>
    </dxf>
    <dxf>
      <numFmt numFmtId="180" formatCode="&quot;0&quot;"/>
    </dxf>
    <dxf>
      <numFmt numFmtId="180" formatCode="&quot;0&quot;"/>
    </dxf>
    <dxf>
      <numFmt numFmtId="180" formatCode="&quot;0&quot;"/>
    </dxf>
    <dxf>
      <numFmt numFmtId="180" formatCode="&quot;0&quot;"/>
    </dxf>
    <dxf>
      <numFmt numFmtId="180" formatCode="&quot;0&quot;"/>
    </dxf>
    <dxf>
      <numFmt numFmtId="180" formatCode="&quot;0&quot;"/>
    </dxf>
    <dxf>
      <numFmt numFmtId="180" formatCode="&quot;0&quot;"/>
    </dxf>
    <dxf>
      <numFmt numFmtId="180" formatCode="&quot;0&quot;"/>
    </dxf>
    <dxf>
      <numFmt numFmtId="180" formatCode="&quot;0&quot;"/>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sz="1800" b="1" i="0" u="none" strike="noStrike" baseline="0">
                <a:effectLst/>
              </a:rPr>
              <a:t>HASIL LAS BERDASARKAN PROSES</a:t>
            </a:r>
            <a:endParaRPr lang="id-ID"/>
          </a:p>
        </c:rich>
      </c:tx>
      <c:overlay val="0"/>
      <c:spPr>
        <a:noFill/>
        <a:ln>
          <a:noFill/>
        </a:ln>
        <a:effectLst/>
      </c:sp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3DF4-4CA5-8791-5A699DC3C14B}"/>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3DF4-4CA5-8791-5A699DC3C14B}"/>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id-ID"/>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ROBOTISASI!$F$3:$G$3</c:f>
              <c:strCache>
                <c:ptCount val="2"/>
                <c:pt idx="0">
                  <c:v>ROBOT</c:v>
                </c:pt>
                <c:pt idx="1">
                  <c:v>MANUAL</c:v>
                </c:pt>
              </c:strCache>
            </c:strRef>
          </c:cat>
          <c:val>
            <c:numRef>
              <c:f>ROBOTISASI!$F$4:$G$4</c:f>
              <c:numCache>
                <c:formatCode>General</c:formatCode>
                <c:ptCount val="2"/>
                <c:pt idx="0">
                  <c:v>19843</c:v>
                </c:pt>
                <c:pt idx="1">
                  <c:v>414</c:v>
                </c:pt>
              </c:numCache>
            </c:numRef>
          </c:val>
          <c:extLst>
            <c:ext xmlns:c16="http://schemas.microsoft.com/office/drawing/2014/chart" uri="{C3380CC4-5D6E-409C-BE32-E72D297353CC}">
              <c16:uniqueId val="{00000004-3DF4-4CA5-8791-5A699DC3C14B}"/>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9618985126859145"/>
          <c:y val="0.49357575094779821"/>
          <c:w val="0.13061284006165896"/>
          <c:h val="0.15625109361329836"/>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id-ID"/>
        </a:p>
      </c:txPr>
    </c:legend>
    <c:plotVisOnly val="1"/>
    <c:dispBlanksAs val="gap"/>
    <c:showDLblsOverMax val="0"/>
  </c:chart>
  <c:spPr>
    <a:noFill/>
    <a:ln w="9525" cap="flat" cmpd="sng" algn="ctr">
      <a:noFill/>
      <a:round/>
    </a:ln>
    <a:effectLst/>
  </c:spPr>
  <c:txPr>
    <a:bodyPr/>
    <a:lstStyle/>
    <a:p>
      <a:pPr>
        <a:defRPr/>
      </a:pPr>
      <a:endParaRPr lang="id-ID"/>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sz="1800" b="1" i="0" u="none" strike="noStrike" baseline="0">
                <a:effectLst/>
              </a:rPr>
              <a:t>HASIL PROSES LAS SEHARUSNYA JIKA DILIHAT DARI JIG DIMILIKI</a:t>
            </a:r>
            <a:endParaRPr lang="id-ID" sz="1800"/>
          </a:p>
        </c:rich>
      </c:tx>
      <c:overlay val="0"/>
      <c:spPr>
        <a:noFill/>
        <a:ln>
          <a:noFill/>
        </a:ln>
        <a:effectLst/>
      </c:sp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F6B6-4C5A-BC35-01CE25ACB676}"/>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6B6-4C5A-BC35-01CE25ACB676}"/>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id-ID"/>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ROBOTISASI!$N$3:$O$3</c:f>
              <c:strCache>
                <c:ptCount val="2"/>
                <c:pt idx="0">
                  <c:v>ROBOT</c:v>
                </c:pt>
                <c:pt idx="1">
                  <c:v>MANUAL</c:v>
                </c:pt>
              </c:strCache>
            </c:strRef>
          </c:cat>
          <c:val>
            <c:numRef>
              <c:f>ROBOTISASI!$N$4:$O$4</c:f>
              <c:numCache>
                <c:formatCode>General</c:formatCode>
                <c:ptCount val="2"/>
                <c:pt idx="0">
                  <c:v>20004</c:v>
                </c:pt>
                <c:pt idx="1">
                  <c:v>280</c:v>
                </c:pt>
              </c:numCache>
            </c:numRef>
          </c:val>
          <c:extLst>
            <c:ext xmlns:c16="http://schemas.microsoft.com/office/drawing/2014/chart" uri="{C3380CC4-5D6E-409C-BE32-E72D297353CC}">
              <c16:uniqueId val="{00000004-F6B6-4C5A-BC35-01CE25ACB676}"/>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5730096237970248"/>
          <c:y val="0.51666593759113444"/>
          <c:w val="0.13714348206474192"/>
          <c:h val="0.15625109361329836"/>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id-ID"/>
        </a:p>
      </c:txPr>
    </c:legend>
    <c:plotVisOnly val="1"/>
    <c:dispBlanksAs val="gap"/>
    <c:showDLblsOverMax val="0"/>
  </c:chart>
  <c:spPr>
    <a:noFill/>
    <a:ln w="9525" cap="flat" cmpd="sng" algn="ctr">
      <a:noFill/>
      <a:round/>
    </a:ln>
    <a:effectLst/>
  </c:spPr>
  <c:txPr>
    <a:bodyPr/>
    <a:lstStyle/>
    <a:p>
      <a:pPr>
        <a:defRPr/>
      </a:pPr>
      <a:endParaRPr lang="id-ID"/>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sz="1800" b="1" i="0" u="none" strike="noStrike" baseline="0">
                <a:effectLst/>
              </a:rPr>
              <a:t>PERBANDINGAN JIG PAKAI &amp; TIDAK</a:t>
            </a:r>
            <a:endParaRPr lang="id-ID"/>
          </a:p>
        </c:rich>
      </c:tx>
      <c:overlay val="0"/>
      <c:spPr>
        <a:noFill/>
        <a:ln>
          <a:noFill/>
        </a:ln>
        <a:effectLst/>
      </c:sp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0462-49DD-889A-C4D6CFD0A67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0462-49DD-889A-C4D6CFD0A67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id-ID"/>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ROBOTISASI!$G$22:$H$22</c:f>
              <c:strCache>
                <c:ptCount val="2"/>
                <c:pt idx="0">
                  <c:v>JIG DIPAKAI</c:v>
                </c:pt>
                <c:pt idx="1">
                  <c:v>JIG TIDAK DIPAKAI</c:v>
                </c:pt>
              </c:strCache>
            </c:strRef>
          </c:cat>
          <c:val>
            <c:numRef>
              <c:f>ROBOTISASI!$G$23:$H$23</c:f>
              <c:numCache>
                <c:formatCode>General</c:formatCode>
                <c:ptCount val="2"/>
                <c:pt idx="0">
                  <c:v>28</c:v>
                </c:pt>
                <c:pt idx="1">
                  <c:v>5</c:v>
                </c:pt>
              </c:numCache>
            </c:numRef>
          </c:val>
          <c:extLst>
            <c:ext xmlns:c16="http://schemas.microsoft.com/office/drawing/2014/chart" uri="{C3380CC4-5D6E-409C-BE32-E72D297353CC}">
              <c16:uniqueId val="{00000004-0462-49DD-889A-C4D6CFD0A67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3702274715660534"/>
          <c:y val="0.47042760279965007"/>
          <c:w val="0.22964391951006125"/>
          <c:h val="0.15625109361329836"/>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id-ID"/>
        </a:p>
      </c:txPr>
    </c:legend>
    <c:plotVisOnly val="1"/>
    <c:dispBlanksAs val="gap"/>
    <c:showDLblsOverMax val="0"/>
  </c:chart>
  <c:spPr>
    <a:noFill/>
    <a:ln w="9525" cap="flat" cmpd="sng" algn="ctr">
      <a:noFill/>
      <a:round/>
    </a:ln>
    <a:effectLst/>
  </c:spPr>
  <c:txPr>
    <a:bodyPr/>
    <a:lstStyle/>
    <a:p>
      <a:pPr>
        <a:defRPr/>
      </a:pPr>
      <a:endParaRPr lang="id-ID"/>
    </a:p>
  </c:txPr>
  <c:printSettings>
    <c:headerFooter/>
    <c:pageMargins b="0.75" l="0.7" r="0.7" t="0.75" header="0.3" footer="0.3"/>
    <c:pageSetup paperSize="9" orientation="landscape" horizontalDpi="-3"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41404</xdr:colOff>
      <xdr:row>0</xdr:row>
      <xdr:rowOff>58966</xdr:rowOff>
    </xdr:from>
    <xdr:to>
      <xdr:col>5</xdr:col>
      <xdr:colOff>1263904</xdr:colOff>
      <xdr:row>1</xdr:row>
      <xdr:rowOff>286830</xdr:rowOff>
    </xdr:to>
    <xdr:pic>
      <xdr:nvPicPr>
        <xdr:cNvPr id="2" name="Picture 3" descr="Logo&#10;&#10;Description automatically generated">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354" y="58966"/>
          <a:ext cx="1222500" cy="5517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31750</xdr:colOff>
      <xdr:row>0</xdr:row>
      <xdr:rowOff>50799</xdr:rowOff>
    </xdr:from>
    <xdr:to>
      <xdr:col>5</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0700" y="50799"/>
          <a:ext cx="1257300"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31750</xdr:colOff>
      <xdr:row>0</xdr:row>
      <xdr:rowOff>50799</xdr:rowOff>
    </xdr:from>
    <xdr:to>
      <xdr:col>8</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928850" y="50799"/>
          <a:ext cx="1257300"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31750</xdr:colOff>
      <xdr:row>0</xdr:row>
      <xdr:rowOff>50799</xdr:rowOff>
    </xdr:from>
    <xdr:to>
      <xdr:col>8</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4950" y="50799"/>
          <a:ext cx="1133475"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111125</xdr:colOff>
      <xdr:row>52</xdr:row>
      <xdr:rowOff>116416</xdr:rowOff>
    </xdr:from>
    <xdr:to>
      <xdr:col>6</xdr:col>
      <xdr:colOff>949737</xdr:colOff>
      <xdr:row>71</xdr:row>
      <xdr:rowOff>79914</xdr:rowOff>
    </xdr:to>
    <xdr:pic>
      <xdr:nvPicPr>
        <xdr:cNvPr id="2" name="Picture 1">
          <a:extLst>
            <a:ext uri="{FF2B5EF4-FFF2-40B4-BE49-F238E27FC236}">
              <a16:creationId xmlns:a16="http://schemas.microsoft.com/office/drawing/2014/main" id="{AB0A6E2F-3422-4C81-B215-1BBF8C495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0625" y="73954216"/>
          <a:ext cx="7118762" cy="37379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867832</xdr:colOff>
      <xdr:row>52</xdr:row>
      <xdr:rowOff>95250</xdr:rowOff>
    </xdr:from>
    <xdr:to>
      <xdr:col>11</xdr:col>
      <xdr:colOff>455586</xdr:colOff>
      <xdr:row>66</xdr:row>
      <xdr:rowOff>187325</xdr:rowOff>
    </xdr:to>
    <xdr:pic>
      <xdr:nvPicPr>
        <xdr:cNvPr id="3" name="Picture 2">
          <a:extLst>
            <a:ext uri="{FF2B5EF4-FFF2-40B4-BE49-F238E27FC236}">
              <a16:creationId xmlns:a16="http://schemas.microsoft.com/office/drawing/2014/main" id="{06EACCF2-D07A-4C0A-9C66-7F978A9C10D5}"/>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45139"/>
        <a:stretch/>
      </xdr:blipFill>
      <xdr:spPr bwMode="auto">
        <a:xfrm>
          <a:off x="10773832" y="73933050"/>
          <a:ext cx="5104634" cy="28530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95249</xdr:colOff>
      <xdr:row>4</xdr:row>
      <xdr:rowOff>95250</xdr:rowOff>
    </xdr:from>
    <xdr:ext cx="656166" cy="395720"/>
    <xdr:pic>
      <xdr:nvPicPr>
        <xdr:cNvPr id="4" name="Picture 3">
          <a:extLst>
            <a:ext uri="{FF2B5EF4-FFF2-40B4-BE49-F238E27FC236}">
              <a16:creationId xmlns:a16="http://schemas.microsoft.com/office/drawing/2014/main" id="{6BFD7733-53E8-44EB-AA56-B5A23534766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6200000">
          <a:off x="10131472" y="1130887"/>
          <a:ext cx="395720" cy="65616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132296</xdr:colOff>
      <xdr:row>4</xdr:row>
      <xdr:rowOff>95248</xdr:rowOff>
    </xdr:from>
    <xdr:ext cx="857248" cy="381870"/>
    <xdr:pic>
      <xdr:nvPicPr>
        <xdr:cNvPr id="5" name="Picture 4">
          <a:extLst>
            <a:ext uri="{FF2B5EF4-FFF2-40B4-BE49-F238E27FC236}">
              <a16:creationId xmlns:a16="http://schemas.microsoft.com/office/drawing/2014/main" id="{D6C17E5D-9777-4545-90BC-C16D6FD3CB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rot="16200000">
          <a:off x="19740025" y="1023419"/>
          <a:ext cx="381870" cy="85724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xdr:col>
      <xdr:colOff>326572</xdr:colOff>
      <xdr:row>0</xdr:row>
      <xdr:rowOff>176893</xdr:rowOff>
    </xdr:from>
    <xdr:to>
      <xdr:col>2</xdr:col>
      <xdr:colOff>2644715</xdr:colOff>
      <xdr:row>3</xdr:row>
      <xdr:rowOff>191823</xdr:rowOff>
    </xdr:to>
    <xdr:grpSp>
      <xdr:nvGrpSpPr>
        <xdr:cNvPr id="6" name="Group 5">
          <a:extLst>
            <a:ext uri="{FF2B5EF4-FFF2-40B4-BE49-F238E27FC236}">
              <a16:creationId xmlns:a16="http://schemas.microsoft.com/office/drawing/2014/main" id="{05211115-DCB2-46F9-B12A-D6999D4F0E23}"/>
            </a:ext>
          </a:extLst>
        </xdr:cNvPr>
        <xdr:cNvGrpSpPr/>
      </xdr:nvGrpSpPr>
      <xdr:grpSpPr>
        <a:xfrm>
          <a:off x="831397" y="176893"/>
          <a:ext cx="2318143" cy="872180"/>
          <a:chOff x="12532178" y="1904998"/>
          <a:chExt cx="2808001" cy="1031384"/>
        </a:xfrm>
      </xdr:grpSpPr>
      <xdr:pic>
        <xdr:nvPicPr>
          <xdr:cNvPr id="7" name="Picture 6" descr="Logo, company name&#10;&#10;Description automatically generated">
            <a:extLst>
              <a:ext uri="{FF2B5EF4-FFF2-40B4-BE49-F238E27FC236}">
                <a16:creationId xmlns:a16="http://schemas.microsoft.com/office/drawing/2014/main" id="{A1A894AE-4042-B66D-2DEC-774971F69E3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t="20410" b="37799"/>
          <a:stretch>
            <a:fillRect/>
          </a:stretch>
        </xdr:blipFill>
        <xdr:spPr>
          <a:xfrm>
            <a:off x="12532178" y="1904998"/>
            <a:ext cx="2808000" cy="586136"/>
          </a:xfrm>
          <a:prstGeom prst="rect">
            <a:avLst/>
          </a:prstGeom>
          <a:ln>
            <a:noFill/>
          </a:ln>
        </xdr:spPr>
      </xdr:pic>
      <xdr:sp macro="" textlink="">
        <xdr:nvSpPr>
          <xdr:cNvPr id="8" name="TextBox 7">
            <a:extLst>
              <a:ext uri="{FF2B5EF4-FFF2-40B4-BE49-F238E27FC236}">
                <a16:creationId xmlns:a16="http://schemas.microsoft.com/office/drawing/2014/main" id="{B9930C2A-9293-FE8F-B4A2-FE1D2396C6A3}"/>
              </a:ext>
            </a:extLst>
          </xdr:cNvPr>
          <xdr:cNvSpPr txBox="1"/>
        </xdr:nvSpPr>
        <xdr:spPr>
          <a:xfrm>
            <a:off x="12532179" y="2490106"/>
            <a:ext cx="2808000" cy="44627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id-ID" sz="1200" b="1">
                <a:latin typeface="Times New Roman" pitchFamily="18" charset="0"/>
                <a:cs typeface="Times New Roman" pitchFamily="18" charset="0"/>
              </a:rPr>
              <a:t>PT. Chitose Internasional, Tbk</a:t>
            </a:r>
          </a:p>
          <a:p>
            <a:pPr algn="ctr"/>
            <a:r>
              <a:rPr lang="en-US" sz="1200" b="1">
                <a:latin typeface="Times New Roman" pitchFamily="18" charset="0"/>
                <a:cs typeface="Times New Roman" pitchFamily="18" charset="0"/>
              </a:rPr>
              <a:t>Departemen - Engineering</a:t>
            </a:r>
          </a:p>
        </xdr:txBody>
      </xdr:sp>
    </xdr:grpSp>
    <xdr:clientData/>
  </xdr:twoCellAnchor>
  <xdr:twoCellAnchor editAs="oneCell">
    <xdr:from>
      <xdr:col>11</xdr:col>
      <xdr:colOff>448733</xdr:colOff>
      <xdr:row>52</xdr:row>
      <xdr:rowOff>47625</xdr:rowOff>
    </xdr:from>
    <xdr:to>
      <xdr:col>12</xdr:col>
      <xdr:colOff>1756244</xdr:colOff>
      <xdr:row>64</xdr:row>
      <xdr:rowOff>111125</xdr:rowOff>
    </xdr:to>
    <xdr:pic>
      <xdr:nvPicPr>
        <xdr:cNvPr id="9" name="Picture 8">
          <a:extLst>
            <a:ext uri="{FF2B5EF4-FFF2-40B4-BE49-F238E27FC236}">
              <a16:creationId xmlns:a16="http://schemas.microsoft.com/office/drawing/2014/main" id="{BE46221D-7E42-4CC0-98FD-31DE2FA7C53E}"/>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55021" r="41250"/>
        <a:stretch/>
      </xdr:blipFill>
      <xdr:spPr bwMode="auto">
        <a:xfrm>
          <a:off x="15871613" y="73885425"/>
          <a:ext cx="3099481" cy="2440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111125</xdr:colOff>
      <xdr:row>52</xdr:row>
      <xdr:rowOff>116416</xdr:rowOff>
    </xdr:from>
    <xdr:to>
      <xdr:col>6</xdr:col>
      <xdr:colOff>943387</xdr:colOff>
      <xdr:row>71</xdr:row>
      <xdr:rowOff>90074</xdr:rowOff>
    </xdr:to>
    <xdr:pic>
      <xdr:nvPicPr>
        <xdr:cNvPr id="2" name="Picture 1">
          <a:extLst>
            <a:ext uri="{FF2B5EF4-FFF2-40B4-BE49-F238E27FC236}">
              <a16:creationId xmlns:a16="http://schemas.microsoft.com/office/drawing/2014/main" id="{D1986217-1890-467F-A13D-916B634D5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0625" y="45325876"/>
          <a:ext cx="7118762" cy="37379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867832</xdr:colOff>
      <xdr:row>52</xdr:row>
      <xdr:rowOff>95250</xdr:rowOff>
    </xdr:from>
    <xdr:to>
      <xdr:col>11</xdr:col>
      <xdr:colOff>455586</xdr:colOff>
      <xdr:row>66</xdr:row>
      <xdr:rowOff>174625</xdr:rowOff>
    </xdr:to>
    <xdr:pic>
      <xdr:nvPicPr>
        <xdr:cNvPr id="3" name="Picture 2">
          <a:extLst>
            <a:ext uri="{FF2B5EF4-FFF2-40B4-BE49-F238E27FC236}">
              <a16:creationId xmlns:a16="http://schemas.microsoft.com/office/drawing/2014/main" id="{5018B8DB-E9D3-4126-8C1C-7A258CC4D62F}"/>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45139"/>
        <a:stretch/>
      </xdr:blipFill>
      <xdr:spPr bwMode="auto">
        <a:xfrm>
          <a:off x="10773832" y="45304710"/>
          <a:ext cx="5104634" cy="28530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95249</xdr:colOff>
      <xdr:row>4</xdr:row>
      <xdr:rowOff>95250</xdr:rowOff>
    </xdr:from>
    <xdr:ext cx="656166" cy="395720"/>
    <xdr:pic>
      <xdr:nvPicPr>
        <xdr:cNvPr id="4" name="Picture 3">
          <a:extLst>
            <a:ext uri="{FF2B5EF4-FFF2-40B4-BE49-F238E27FC236}">
              <a16:creationId xmlns:a16="http://schemas.microsoft.com/office/drawing/2014/main" id="{D0301DDF-7972-4B8A-93FA-9D479196291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6200000">
          <a:off x="10131472" y="1130887"/>
          <a:ext cx="395720" cy="65616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132296</xdr:colOff>
      <xdr:row>4</xdr:row>
      <xdr:rowOff>95248</xdr:rowOff>
    </xdr:from>
    <xdr:ext cx="857248" cy="381870"/>
    <xdr:pic>
      <xdr:nvPicPr>
        <xdr:cNvPr id="5" name="Picture 4">
          <a:extLst>
            <a:ext uri="{FF2B5EF4-FFF2-40B4-BE49-F238E27FC236}">
              <a16:creationId xmlns:a16="http://schemas.microsoft.com/office/drawing/2014/main" id="{E6F3139E-469B-4856-9DF2-DC0CE0E852D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rot="16200000">
          <a:off x="19740025" y="1023419"/>
          <a:ext cx="381870" cy="85724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xdr:col>
      <xdr:colOff>326572</xdr:colOff>
      <xdr:row>0</xdr:row>
      <xdr:rowOff>176893</xdr:rowOff>
    </xdr:from>
    <xdr:to>
      <xdr:col>2</xdr:col>
      <xdr:colOff>2644715</xdr:colOff>
      <xdr:row>3</xdr:row>
      <xdr:rowOff>191823</xdr:rowOff>
    </xdr:to>
    <xdr:grpSp>
      <xdr:nvGrpSpPr>
        <xdr:cNvPr id="6" name="Group 5">
          <a:extLst>
            <a:ext uri="{FF2B5EF4-FFF2-40B4-BE49-F238E27FC236}">
              <a16:creationId xmlns:a16="http://schemas.microsoft.com/office/drawing/2014/main" id="{303B58AE-6863-4BD2-A798-E3F699C47EC2}"/>
            </a:ext>
          </a:extLst>
        </xdr:cNvPr>
        <xdr:cNvGrpSpPr/>
      </xdr:nvGrpSpPr>
      <xdr:grpSpPr>
        <a:xfrm>
          <a:off x="821872" y="176893"/>
          <a:ext cx="2318143" cy="853130"/>
          <a:chOff x="12532178" y="1904998"/>
          <a:chExt cx="2808001" cy="1031384"/>
        </a:xfrm>
      </xdr:grpSpPr>
      <xdr:pic>
        <xdr:nvPicPr>
          <xdr:cNvPr id="7" name="Picture 6" descr="Logo, company name&#10;&#10;Description automatically generated">
            <a:extLst>
              <a:ext uri="{FF2B5EF4-FFF2-40B4-BE49-F238E27FC236}">
                <a16:creationId xmlns:a16="http://schemas.microsoft.com/office/drawing/2014/main" id="{FAAF42B7-AAEF-413F-C37A-5B7AEDCF206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t="20410" b="37799"/>
          <a:stretch>
            <a:fillRect/>
          </a:stretch>
        </xdr:blipFill>
        <xdr:spPr>
          <a:xfrm>
            <a:off x="12532178" y="1904998"/>
            <a:ext cx="2808000" cy="586136"/>
          </a:xfrm>
          <a:prstGeom prst="rect">
            <a:avLst/>
          </a:prstGeom>
          <a:ln>
            <a:noFill/>
          </a:ln>
        </xdr:spPr>
      </xdr:pic>
      <xdr:sp macro="" textlink="">
        <xdr:nvSpPr>
          <xdr:cNvPr id="8" name="TextBox 7">
            <a:extLst>
              <a:ext uri="{FF2B5EF4-FFF2-40B4-BE49-F238E27FC236}">
                <a16:creationId xmlns:a16="http://schemas.microsoft.com/office/drawing/2014/main" id="{65B2ECCD-56BB-D2EB-76A8-0EB6F105E639}"/>
              </a:ext>
            </a:extLst>
          </xdr:cNvPr>
          <xdr:cNvSpPr txBox="1"/>
        </xdr:nvSpPr>
        <xdr:spPr>
          <a:xfrm>
            <a:off x="12532179" y="2490106"/>
            <a:ext cx="2808000" cy="44627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id-ID" sz="1200" b="1">
                <a:latin typeface="Times New Roman" pitchFamily="18" charset="0"/>
                <a:cs typeface="Times New Roman" pitchFamily="18" charset="0"/>
              </a:rPr>
              <a:t>PT. Chitose Internasional, Tbk</a:t>
            </a:r>
          </a:p>
          <a:p>
            <a:pPr algn="ctr"/>
            <a:r>
              <a:rPr lang="en-US" sz="1200" b="1">
                <a:latin typeface="Times New Roman" pitchFamily="18" charset="0"/>
                <a:cs typeface="Times New Roman" pitchFamily="18" charset="0"/>
              </a:rPr>
              <a:t>Departemen - Engineering</a:t>
            </a:r>
          </a:p>
        </xdr:txBody>
      </xdr:sp>
    </xdr:grpSp>
    <xdr:clientData/>
  </xdr:twoCellAnchor>
  <xdr:twoCellAnchor editAs="oneCell">
    <xdr:from>
      <xdr:col>11</xdr:col>
      <xdr:colOff>448733</xdr:colOff>
      <xdr:row>52</xdr:row>
      <xdr:rowOff>47625</xdr:rowOff>
    </xdr:from>
    <xdr:to>
      <xdr:col>12</xdr:col>
      <xdr:colOff>1765134</xdr:colOff>
      <xdr:row>64</xdr:row>
      <xdr:rowOff>111125</xdr:rowOff>
    </xdr:to>
    <xdr:pic>
      <xdr:nvPicPr>
        <xdr:cNvPr id="9" name="Picture 8">
          <a:extLst>
            <a:ext uri="{FF2B5EF4-FFF2-40B4-BE49-F238E27FC236}">
              <a16:creationId xmlns:a16="http://schemas.microsoft.com/office/drawing/2014/main" id="{29C3FF4E-73C4-47F8-A5C3-00B10ADF88C6}"/>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55021" r="41250"/>
        <a:stretch/>
      </xdr:blipFill>
      <xdr:spPr bwMode="auto">
        <a:xfrm>
          <a:off x="15871613" y="45257085"/>
          <a:ext cx="3099481" cy="2440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1085850</xdr:colOff>
      <xdr:row>4</xdr:row>
      <xdr:rowOff>23812</xdr:rowOff>
    </xdr:from>
    <xdr:to>
      <xdr:col>12</xdr:col>
      <xdr:colOff>266700</xdr:colOff>
      <xdr:row>18</xdr:row>
      <xdr:rowOff>100012</xdr:rowOff>
    </xdr:to>
    <xdr:graphicFrame macro="">
      <xdr:nvGraphicFramePr>
        <xdr:cNvPr id="2" name="Chart 1">
          <a:extLst>
            <a:ext uri="{FF2B5EF4-FFF2-40B4-BE49-F238E27FC236}">
              <a16:creationId xmlns:a16="http://schemas.microsoft.com/office/drawing/2014/main" id="{5F3DE9F1-E244-4EEC-8566-68DD20AC04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38100</xdr:colOff>
      <xdr:row>4</xdr:row>
      <xdr:rowOff>100012</xdr:rowOff>
    </xdr:from>
    <xdr:to>
      <xdr:col>20</xdr:col>
      <xdr:colOff>342900</xdr:colOff>
      <xdr:row>18</xdr:row>
      <xdr:rowOff>176212</xdr:rowOff>
    </xdr:to>
    <xdr:graphicFrame macro="">
      <xdr:nvGraphicFramePr>
        <xdr:cNvPr id="3" name="Chart 2">
          <a:extLst>
            <a:ext uri="{FF2B5EF4-FFF2-40B4-BE49-F238E27FC236}">
              <a16:creationId xmlns:a16="http://schemas.microsoft.com/office/drawing/2014/main" id="{B734FE99-DD76-43FD-8237-D3DDAC7F0C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66675</xdr:colOff>
      <xdr:row>23</xdr:row>
      <xdr:rowOff>100012</xdr:rowOff>
    </xdr:from>
    <xdr:to>
      <xdr:col>12</xdr:col>
      <xdr:colOff>371475</xdr:colOff>
      <xdr:row>37</xdr:row>
      <xdr:rowOff>176212</xdr:rowOff>
    </xdr:to>
    <xdr:graphicFrame macro="">
      <xdr:nvGraphicFramePr>
        <xdr:cNvPr id="4" name="Chart 3">
          <a:extLst>
            <a:ext uri="{FF2B5EF4-FFF2-40B4-BE49-F238E27FC236}">
              <a16:creationId xmlns:a16="http://schemas.microsoft.com/office/drawing/2014/main" id="{B541B231-4E11-4CFE-911C-854737468F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pra6\AppData\Local\Temp\DOCUME~1\usermd3\LOCALS~1\Temp\Documents%20and%20Settings\userpra1.PRAPRODUKSI1\Desktop\HARGA\Formula%20Hitung%20Benang%20Update%202008-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urya\Downloads\OB-%20PANTS%20TEMPEL%20BLKG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usermd3\Desktop\MASTER%20HITUNG%20xls..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User_Data\1.%20ENG%202025\1.%20BSC\2024\12%20Desember%202024\12.%20BSC%20ENG%20DES%202024.xlsx" TargetMode="External"/><Relationship Id="rId1" Type="http://schemas.openxmlformats.org/officeDocument/2006/relationships/externalLinkPath" Target="/User_Data/1.%20ENG%202025/1.%20BSC/2024/12%20Desember%202024/12.%20BSC%20ENG%20DES%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waktu"/>
      <sheetName val="Sizespec"/>
      <sheetName val="FORM BENANG"/>
      <sheetName val="FORM (2)"/>
      <sheetName val="INPUT MASTER"/>
      <sheetName val="HIT FABRIC"/>
      <sheetName val="MP"/>
      <sheetName val="OUTPUT"/>
      <sheetName val="S8"/>
      <sheetName val="MP VAR"/>
      <sheetName val="FORM BENANG NEW"/>
      <sheetName val="FORM BENANG UPDATE mstr"/>
      <sheetName val="FORM BENANG UPDATE"/>
      <sheetName val="MASTER PROSES"/>
      <sheetName val="FORMULA"/>
      <sheetName val="S8 SH 2-2"/>
      <sheetName val="FORM BENANG UPDATE 2"/>
      <sheetName val="FORM BENANG master"/>
      <sheetName val="htng benang jsp"/>
      <sheetName val="PPIC"/>
      <sheetName val="TEST"/>
      <sheetName val="STD THREAD (2)"/>
      <sheetName val="FORM"/>
      <sheetName val="waktu proses"/>
      <sheetName val="waktu proses (2)"/>
      <sheetName val="form ppc"/>
      <sheetName val="form ppc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Bulletin"/>
      <sheetName val="S16CTJH132-701"/>
      <sheetName val="database proses"/>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FTAR PRICE"/>
      <sheetName val="prc pant"/>
      <sheetName val="prc kemeja"/>
      <sheetName val="jacket"/>
      <sheetName val="prc dress-overall"/>
      <sheetName val="prc tee"/>
      <sheetName val="prc cdl"/>
      <sheetName val="Master Proses A"/>
      <sheetName val="List Price &amp; SMV"/>
      <sheetName val="ORDER"/>
      <sheetName val="Rekap Proses"/>
      <sheetName val="STNDAR PRICE"/>
      <sheetName val="Sheet2"/>
      <sheetName val="Harga Fin 1"/>
      <sheetName val="Master Harga"/>
      <sheetName val="Matrix"/>
      <sheetName val="Quick Count"/>
      <sheetName val="Harga Fin"/>
      <sheetName val="TARGET"/>
      <sheetName val="Re"/>
      <sheetName val="Sheet1"/>
      <sheetName val="Sheet1 (2)"/>
      <sheetName val="List Price &amp; SMV (2)"/>
      <sheetName val="W7wvn"/>
      <sheetName val="S7wvn"/>
      <sheetName val="S7Knt"/>
      <sheetName val="S7Knt10-16"/>
      <sheetName val="MS WVN"/>
      <sheetName val="MS KNT"/>
      <sheetName val="MP Wvn"/>
      <sheetName val="MP Knt"/>
      <sheetName val="s7wvn dress"/>
      <sheetName val="S7wvn10-16"/>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SC CORP CINT"/>
      <sheetName val="BSC DIR PROD"/>
      <sheetName val="BSC ENG 2024"/>
      <sheetName val="BSC ENG 2024 review"/>
      <sheetName val="Review"/>
      <sheetName val="DES 2024"/>
      <sheetName val="BIAYA"/>
      <sheetName val="CAPEX"/>
      <sheetName val="PROTO"/>
      <sheetName val="KOMPLAIN"/>
      <sheetName val="G2"/>
      <sheetName val="OEE"/>
      <sheetName val="ROBOTISASI"/>
      <sheetName val="RELAYOUT"/>
      <sheetName val="AM"/>
      <sheetName val="DT-NDT"/>
      <sheetName val="ABSEN"/>
      <sheetName val="INTENSITAS"/>
      <sheetName val="SOLID WASTE"/>
      <sheetName val="APD"/>
      <sheetName val="KK"/>
      <sheetName val="KAIZEN"/>
      <sheetName val="5S-K3"/>
      <sheetName val="KOMPETENSI"/>
      <sheetName val="KMS"/>
      <sheetName val="GCG"/>
      <sheetName val="SANKSI"/>
      <sheetName val="AUDIT"/>
      <sheetName val="ALUS"/>
      <sheetName val="LIST WR"/>
      <sheetName val="JAN"/>
      <sheetName val="FEB"/>
      <sheetName val="MAR"/>
      <sheetName val="APR"/>
      <sheetName val="MEI"/>
      <sheetName val="JUN"/>
      <sheetName val="JUL"/>
      <sheetName val="AUG"/>
      <sheetName val="SEP"/>
      <sheetName val="OKT"/>
      <sheetName val="NOV"/>
      <sheetName val="DE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ow r="3">
          <cell r="F3" t="str">
            <v>ROBOT</v>
          </cell>
        </row>
      </sheetData>
      <sheetData sheetId="13" refreshError="1"/>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ow r="1">
          <cell r="L1" t="str">
            <v>Total Hasil Las : 17189 
Oleh Hasil Robot : 10539 pcs (61%)
Oleh Hasil Manual : 6650pcs (39%)
(Sarana JIG robot yang seharusnya dapat dipakai pada bulan ini  adalah 22 unit, tapi yang dipakai hanya 8 unit dan 14 unit tidak dipakai, dikarenakan ada yang belum di trial)</v>
          </cell>
        </row>
        <row r="2">
          <cell r="E2">
            <v>17189</v>
          </cell>
          <cell r="F2">
            <v>22</v>
          </cell>
          <cell r="H2">
            <v>10539</v>
          </cell>
          <cell r="I2">
            <v>6650</v>
          </cell>
          <cell r="J2">
            <v>12034</v>
          </cell>
        </row>
        <row r="12">
          <cell r="H12">
            <v>397</v>
          </cell>
        </row>
        <row r="14">
          <cell r="H14">
            <v>218</v>
          </cell>
        </row>
        <row r="16">
          <cell r="H16">
            <v>2985</v>
          </cell>
        </row>
        <row r="28">
          <cell r="H28">
            <v>2852</v>
          </cell>
        </row>
        <row r="31">
          <cell r="H31">
            <v>2852</v>
          </cell>
        </row>
        <row r="32">
          <cell r="H32">
            <v>119</v>
          </cell>
        </row>
        <row r="33">
          <cell r="H33">
            <v>1006</v>
          </cell>
        </row>
        <row r="43">
          <cell r="H43">
            <v>110</v>
          </cell>
        </row>
      </sheetData>
      <sheetData sheetId="31">
        <row r="1">
          <cell r="L1" t="str">
            <v>Total Hasil Las : 14468 
Oleh Hasil Robot : 7908 pcs (55%)
Oleh Hasil Manual : 6560pcs (45%)
(Sarana JIG robot yang seharusnya dapat dipakai pada bulan ini  adalah 15 unit, tapi yang dipakai hanya 7 unit dan 8 unit tidak dipakai, dikarenakan ada yang belum di trial)</v>
          </cell>
        </row>
        <row r="2">
          <cell r="E2">
            <v>14468</v>
          </cell>
          <cell r="F2">
            <v>15</v>
          </cell>
          <cell r="H2">
            <v>7908</v>
          </cell>
          <cell r="I2">
            <v>6560</v>
          </cell>
          <cell r="J2">
            <v>10141</v>
          </cell>
        </row>
        <row r="12">
          <cell r="H12">
            <v>1282</v>
          </cell>
        </row>
        <row r="14">
          <cell r="H14">
            <v>25</v>
          </cell>
        </row>
        <row r="16">
          <cell r="H16">
            <v>1946</v>
          </cell>
        </row>
        <row r="22">
          <cell r="H22">
            <v>1861</v>
          </cell>
        </row>
        <row r="24">
          <cell r="H24">
            <v>1861</v>
          </cell>
        </row>
        <row r="30">
          <cell r="H30">
            <v>398</v>
          </cell>
        </row>
        <row r="44">
          <cell r="H44">
            <v>535</v>
          </cell>
        </row>
      </sheetData>
      <sheetData sheetId="32">
        <row r="1">
          <cell r="L1" t="str">
            <v>Total Hasil Las : 16833 
Oleh Hasil Robot : 9418 pcs (56%)
Oleh Hasil Manual : 7415pcs (44%)
(Sarana JIG robot yang seharusnya dapat dipakai pada bulan ini  adalah 29 unit, tapi yang dipakai hanya 9 unit dan 20 unit tidak dipakai, dikarenakan ada yang belum di trial)</v>
          </cell>
        </row>
        <row r="2">
          <cell r="E2">
            <v>16833</v>
          </cell>
          <cell r="F2">
            <v>29</v>
          </cell>
          <cell r="H2">
            <v>9418</v>
          </cell>
          <cell r="I2">
            <v>7415</v>
          </cell>
          <cell r="J2">
            <v>16049</v>
          </cell>
        </row>
        <row r="10">
          <cell r="H10">
            <v>1814</v>
          </cell>
        </row>
        <row r="15">
          <cell r="H15">
            <v>2410</v>
          </cell>
        </row>
        <row r="19">
          <cell r="H19">
            <v>20</v>
          </cell>
        </row>
        <row r="20">
          <cell r="H20">
            <v>20</v>
          </cell>
        </row>
        <row r="23">
          <cell r="H23">
            <v>2363</v>
          </cell>
        </row>
        <row r="25">
          <cell r="H25">
            <v>2373</v>
          </cell>
        </row>
        <row r="27">
          <cell r="H27">
            <v>305</v>
          </cell>
        </row>
        <row r="40">
          <cell r="H40">
            <v>78</v>
          </cell>
        </row>
        <row r="43">
          <cell r="H43">
            <v>35</v>
          </cell>
        </row>
      </sheetData>
      <sheetData sheetId="33">
        <row r="1">
          <cell r="L1" t="str">
            <v>Total Hasil Las : 13513 
Oleh Hasil Robot : 4601 pcs (34%)
Oleh Hasil Manual : 8912pcs (66%)
(Sarana JIG robot yang seharusnya dapat dipakai pada bulan ini  adalah 22 unit, tapi yang dipakai hanya 8 unit dan 14 unit tidak dipakai, dikarenakan ada yang belum di trial)</v>
          </cell>
        </row>
        <row r="2">
          <cell r="E2">
            <v>13513</v>
          </cell>
          <cell r="F2">
            <v>22</v>
          </cell>
          <cell r="H2">
            <v>4601</v>
          </cell>
          <cell r="I2">
            <v>8912</v>
          </cell>
          <cell r="J2">
            <v>12567</v>
          </cell>
        </row>
        <row r="11">
          <cell r="H11">
            <v>1182</v>
          </cell>
        </row>
        <row r="13">
          <cell r="H13">
            <v>918</v>
          </cell>
        </row>
        <row r="20">
          <cell r="H20">
            <v>918</v>
          </cell>
        </row>
        <row r="23">
          <cell r="H23">
            <v>918</v>
          </cell>
        </row>
        <row r="26">
          <cell r="H26">
            <v>20</v>
          </cell>
        </row>
        <row r="27">
          <cell r="H27">
            <v>504</v>
          </cell>
        </row>
        <row r="34">
          <cell r="H34">
            <v>111</v>
          </cell>
        </row>
        <row r="38">
          <cell r="H38">
            <v>30</v>
          </cell>
        </row>
      </sheetData>
      <sheetData sheetId="34">
        <row r="1">
          <cell r="L1" t="str">
            <v>Total Hasil Las : 15732 
Oleh Hasil Robot : 8654 pcs (55%)
Oleh Hasil Manual : 6622pcs (42%)
(Sarana JIG robot yang seharusnya dapat dipakai pada bulan ini  adalah 26 unit, tapi yang dipakai hanya 10 unit dan 16 unit tidak dipakai, dikarenakan ada yang belum di trial)</v>
          </cell>
        </row>
        <row r="2">
          <cell r="E2">
            <v>15732</v>
          </cell>
          <cell r="F2">
            <v>26</v>
          </cell>
          <cell r="H2">
            <v>8654</v>
          </cell>
          <cell r="I2">
            <v>6622</v>
          </cell>
          <cell r="J2">
            <v>12921</v>
          </cell>
        </row>
        <row r="12">
          <cell r="H12">
            <v>1314</v>
          </cell>
        </row>
        <row r="15">
          <cell r="H15">
            <v>2349</v>
          </cell>
        </row>
        <row r="21">
          <cell r="H21">
            <v>36</v>
          </cell>
        </row>
        <row r="23">
          <cell r="H23">
            <v>36</v>
          </cell>
        </row>
        <row r="25">
          <cell r="H25">
            <v>25</v>
          </cell>
        </row>
        <row r="26">
          <cell r="H26">
            <v>25</v>
          </cell>
        </row>
        <row r="27">
          <cell r="H27">
            <v>2800</v>
          </cell>
        </row>
        <row r="33">
          <cell r="H33">
            <v>516</v>
          </cell>
        </row>
        <row r="37">
          <cell r="H37">
            <v>59</v>
          </cell>
        </row>
        <row r="56">
          <cell r="H56">
            <v>1494</v>
          </cell>
        </row>
      </sheetData>
      <sheetData sheetId="35">
        <row r="1">
          <cell r="L1" t="str">
            <v>Total Hasil Las : 14317 
Oleh Hasil Robot : 4830 pcs (34%)
Oleh Hasil Manual : 9300pcs (65%)
(Sarana JIG robot yang seharusnya dapat dipakai pada bulan ini  adalah 19 unit, tapi yang dipakai hanya 9 unit dan 10 unit tidak dipakai, dikarenakan ada yang belum di trial)</v>
          </cell>
        </row>
        <row r="2">
          <cell r="E2">
            <v>14317</v>
          </cell>
          <cell r="F2">
            <v>19</v>
          </cell>
          <cell r="H2">
            <v>4830</v>
          </cell>
          <cell r="I2">
            <v>9300</v>
          </cell>
          <cell r="J2">
            <v>8246</v>
          </cell>
        </row>
        <row r="12">
          <cell r="H12">
            <v>50</v>
          </cell>
        </row>
        <row r="15">
          <cell r="H15">
            <v>1929</v>
          </cell>
        </row>
        <row r="19">
          <cell r="H19">
            <v>59</v>
          </cell>
        </row>
        <row r="20">
          <cell r="H20">
            <v>300</v>
          </cell>
        </row>
        <row r="24">
          <cell r="H24">
            <v>59</v>
          </cell>
        </row>
        <row r="26">
          <cell r="H26">
            <v>60</v>
          </cell>
        </row>
        <row r="27">
          <cell r="H27">
            <v>59</v>
          </cell>
        </row>
        <row r="28">
          <cell r="H28">
            <v>424</v>
          </cell>
        </row>
        <row r="49">
          <cell r="H49">
            <v>1890</v>
          </cell>
        </row>
      </sheetData>
      <sheetData sheetId="36">
        <row r="1">
          <cell r="L1" t="str">
            <v>Total Hasil Las : 20191 
Oleh Hasil Robot : 7430 pcs (37%)
Oleh Hasil Manual : 12761pcs (63%)
(Sarana JIG robot yang seharusnya dapat dipakai pada bulan ini  adalah 32 unit, tapi yang dipakai hanya 12 unit dan 20 unit tidak dipakai, dikarenakan ada yang belum di trial)</v>
          </cell>
        </row>
        <row r="2">
          <cell r="E2">
            <v>20191</v>
          </cell>
          <cell r="F2">
            <v>32</v>
          </cell>
          <cell r="H2">
            <v>7430</v>
          </cell>
          <cell r="I2">
            <v>12761</v>
          </cell>
          <cell r="J2">
            <v>13918</v>
          </cell>
        </row>
        <row r="9">
          <cell r="H9">
            <v>836</v>
          </cell>
        </row>
        <row r="13">
          <cell r="H13">
            <v>2643</v>
          </cell>
        </row>
        <row r="17">
          <cell r="H17">
            <v>808</v>
          </cell>
        </row>
        <row r="18">
          <cell r="H18">
            <v>32</v>
          </cell>
        </row>
        <row r="26">
          <cell r="H26">
            <v>809</v>
          </cell>
        </row>
        <row r="27">
          <cell r="H27">
            <v>32</v>
          </cell>
        </row>
        <row r="29">
          <cell r="H29">
            <v>809</v>
          </cell>
        </row>
        <row r="30">
          <cell r="H30">
            <v>32</v>
          </cell>
        </row>
        <row r="31">
          <cell r="H31">
            <v>245</v>
          </cell>
        </row>
        <row r="38">
          <cell r="H38">
            <v>102</v>
          </cell>
        </row>
        <row r="39">
          <cell r="H39">
            <v>1000</v>
          </cell>
        </row>
        <row r="55">
          <cell r="H55">
            <v>82</v>
          </cell>
        </row>
      </sheetData>
      <sheetData sheetId="37">
        <row r="1">
          <cell r="L1" t="str">
            <v>Total Hasil Las : 17943 
Oleh Hasil Robot : 11606 pcs (65%)
Oleh Hasil Manual : 6337pcs (35%)
(Sarana JIG robot yang seharusnya dapat dipakai pada bulan ini  adalah 40 unit, tapi yang dipakai hanya 21 unit dan 19 unit tidak dipakai, dikarenakan ada yang belum di trial)</v>
          </cell>
        </row>
        <row r="2">
          <cell r="E2">
            <v>17943</v>
          </cell>
          <cell r="F2">
            <v>40</v>
          </cell>
          <cell r="H2">
            <v>11606</v>
          </cell>
          <cell r="I2">
            <v>6337</v>
          </cell>
          <cell r="J2">
            <v>16516</v>
          </cell>
        </row>
        <row r="11">
          <cell r="H11">
            <v>174</v>
          </cell>
        </row>
        <row r="15">
          <cell r="H15">
            <v>2506</v>
          </cell>
        </row>
        <row r="16">
          <cell r="H16">
            <v>122</v>
          </cell>
        </row>
        <row r="17">
          <cell r="H17">
            <v>4427</v>
          </cell>
        </row>
        <row r="18">
          <cell r="H18">
            <v>837</v>
          </cell>
        </row>
        <row r="26">
          <cell r="H26">
            <v>501</v>
          </cell>
        </row>
        <row r="27">
          <cell r="H27">
            <v>76</v>
          </cell>
        </row>
        <row r="28">
          <cell r="H28">
            <v>50</v>
          </cell>
        </row>
        <row r="31">
          <cell r="H31">
            <v>25</v>
          </cell>
        </row>
        <row r="33">
          <cell r="H33">
            <v>25</v>
          </cell>
        </row>
        <row r="38">
          <cell r="H38">
            <v>598</v>
          </cell>
        </row>
        <row r="39">
          <cell r="H39">
            <v>76</v>
          </cell>
        </row>
        <row r="42">
          <cell r="H42">
            <v>598</v>
          </cell>
        </row>
        <row r="43">
          <cell r="H43">
            <v>76</v>
          </cell>
        </row>
        <row r="44">
          <cell r="H44">
            <v>389</v>
          </cell>
        </row>
        <row r="48">
          <cell r="H48">
            <v>360</v>
          </cell>
        </row>
        <row r="49">
          <cell r="H49">
            <v>36</v>
          </cell>
        </row>
        <row r="50">
          <cell r="H50">
            <v>200</v>
          </cell>
        </row>
        <row r="51">
          <cell r="H51">
            <v>10</v>
          </cell>
        </row>
        <row r="52">
          <cell r="H52">
            <v>500</v>
          </cell>
        </row>
        <row r="70">
          <cell r="H70">
            <v>20</v>
          </cell>
        </row>
      </sheetData>
      <sheetData sheetId="38">
        <row r="1">
          <cell r="L1" t="str">
            <v>Total Hasil Las : 19796 
Oleh Hasil Robot : 10585 pcs (53%)
Oleh Hasil Manual : 9211pcs (47%)
(Sarana JIG robot yang seharusnya dapat dipakai pada bulan ini  adalah 41 unit, tapi yang dipakai hanya 18 unit dan 23 unit tidak dipakai, dikarenakan ada yang belum di trial)</v>
          </cell>
        </row>
        <row r="2">
          <cell r="E2">
            <v>19796</v>
          </cell>
          <cell r="F2">
            <v>41</v>
          </cell>
          <cell r="H2">
            <v>10585</v>
          </cell>
          <cell r="I2">
            <v>9211</v>
          </cell>
          <cell r="J2">
            <v>18697</v>
          </cell>
        </row>
        <row r="15">
          <cell r="H15">
            <v>1438</v>
          </cell>
        </row>
        <row r="16">
          <cell r="H16">
            <v>1417</v>
          </cell>
        </row>
        <row r="20">
          <cell r="H20">
            <v>2222</v>
          </cell>
        </row>
        <row r="21">
          <cell r="H21">
            <v>110</v>
          </cell>
        </row>
        <row r="23">
          <cell r="H23">
            <v>83</v>
          </cell>
        </row>
        <row r="24">
          <cell r="H24">
            <v>82</v>
          </cell>
        </row>
        <row r="26">
          <cell r="H26">
            <v>82</v>
          </cell>
        </row>
        <row r="27">
          <cell r="H27">
            <v>82</v>
          </cell>
        </row>
        <row r="31">
          <cell r="H31">
            <v>2130</v>
          </cell>
        </row>
        <row r="32">
          <cell r="H32">
            <v>110</v>
          </cell>
        </row>
        <row r="35">
          <cell r="H35">
            <v>2127</v>
          </cell>
        </row>
        <row r="36">
          <cell r="H36">
            <v>110</v>
          </cell>
        </row>
        <row r="37">
          <cell r="H37">
            <v>283</v>
          </cell>
        </row>
        <row r="41">
          <cell r="H41">
            <v>100</v>
          </cell>
        </row>
        <row r="42">
          <cell r="H42">
            <v>30</v>
          </cell>
        </row>
        <row r="49">
          <cell r="H49">
            <v>82</v>
          </cell>
        </row>
        <row r="53">
          <cell r="H53">
            <v>55</v>
          </cell>
        </row>
        <row r="59">
          <cell r="H59">
            <v>42</v>
          </cell>
        </row>
      </sheetData>
      <sheetData sheetId="39">
        <row r="1">
          <cell r="M1" t="str">
            <v>Total Hasil Las : 21341 
Oleh Hasil Robot : 11394 pcs (53%)
Oleh Hasil Manual : 9947pcs (47%)
(Sarana JIG robot yang seharusnya dapat dipakai pada bulan ini  adalah 33 unit, tapi yang dipakai hanya 11 unit dan 22 unit tidak dipakai, dikarenakan ada yang belum di trial)</v>
          </cell>
        </row>
        <row r="2">
          <cell r="E2">
            <v>21341</v>
          </cell>
          <cell r="F2">
            <v>33</v>
          </cell>
          <cell r="H2">
            <v>11394</v>
          </cell>
          <cell r="I2">
            <v>9947</v>
          </cell>
          <cell r="K2">
            <v>20409</v>
          </cell>
        </row>
        <row r="11">
          <cell r="H11">
            <v>1002</v>
          </cell>
        </row>
        <row r="12">
          <cell r="H12">
            <v>1275</v>
          </cell>
        </row>
        <row r="13">
          <cell r="H13">
            <v>2218</v>
          </cell>
        </row>
        <row r="18">
          <cell r="H18">
            <v>2739</v>
          </cell>
        </row>
        <row r="20">
          <cell r="H20">
            <v>26</v>
          </cell>
        </row>
        <row r="22">
          <cell r="H22">
            <v>26</v>
          </cell>
        </row>
        <row r="32">
          <cell r="H32">
            <v>2736</v>
          </cell>
        </row>
        <row r="33">
          <cell r="H33">
            <v>547</v>
          </cell>
        </row>
        <row r="36">
          <cell r="H36">
            <v>3</v>
          </cell>
        </row>
        <row r="37">
          <cell r="H37">
            <v>286</v>
          </cell>
        </row>
        <row r="42">
          <cell r="H42">
            <v>536</v>
          </cell>
        </row>
      </sheetData>
      <sheetData sheetId="40">
        <row r="1">
          <cell r="M1" t="str">
            <v>Total Hasil Las : 21722 
Oleh Hasil Robot : 13490 pcs (62%)
Oleh Hasil Manual : 8232pcs (38%)
(Sarana JIG robot yang seharusnya dapat dipakai pada bulan ini  adalah 31 unit, tapi yang dipakai hanya 26 unit dan 5 unit tidak dipakai, dikarenakan ada yang belum di trial)</v>
          </cell>
        </row>
        <row r="2">
          <cell r="E2">
            <v>21722</v>
          </cell>
          <cell r="F2">
            <v>31</v>
          </cell>
          <cell r="H2">
            <v>13490</v>
          </cell>
          <cell r="I2">
            <v>8232</v>
          </cell>
          <cell r="K2">
            <v>14599</v>
          </cell>
        </row>
        <row r="9">
          <cell r="H9">
            <v>244</v>
          </cell>
        </row>
        <row r="10">
          <cell r="H10">
            <v>260</v>
          </cell>
        </row>
        <row r="11">
          <cell r="H11">
            <v>290</v>
          </cell>
        </row>
        <row r="12">
          <cell r="H12">
            <v>2107</v>
          </cell>
        </row>
        <row r="15">
          <cell r="H15">
            <v>1800</v>
          </cell>
        </row>
        <row r="16">
          <cell r="H16">
            <v>40</v>
          </cell>
        </row>
        <row r="20">
          <cell r="H20">
            <v>149</v>
          </cell>
        </row>
        <row r="21">
          <cell r="H21">
            <v>1</v>
          </cell>
        </row>
        <row r="25">
          <cell r="H25">
            <v>1802</v>
          </cell>
        </row>
        <row r="28">
          <cell r="H28">
            <v>1802</v>
          </cell>
        </row>
        <row r="29">
          <cell r="H29">
            <v>179</v>
          </cell>
        </row>
        <row r="32">
          <cell r="H32">
            <v>704</v>
          </cell>
        </row>
        <row r="33">
          <cell r="H33">
            <v>100</v>
          </cell>
        </row>
        <row r="34">
          <cell r="H34">
            <v>1</v>
          </cell>
        </row>
        <row r="35">
          <cell r="H35">
            <v>203</v>
          </cell>
        </row>
        <row r="36">
          <cell r="H36">
            <v>73</v>
          </cell>
        </row>
        <row r="37">
          <cell r="H37">
            <v>1914</v>
          </cell>
        </row>
        <row r="40">
          <cell r="H40">
            <v>100</v>
          </cell>
        </row>
        <row r="41">
          <cell r="H41">
            <v>349</v>
          </cell>
        </row>
        <row r="42">
          <cell r="H42">
            <v>81</v>
          </cell>
        </row>
        <row r="43">
          <cell r="H43">
            <v>107</v>
          </cell>
        </row>
        <row r="46">
          <cell r="H46">
            <v>1</v>
          </cell>
        </row>
        <row r="47">
          <cell r="H47">
            <v>142</v>
          </cell>
        </row>
        <row r="48">
          <cell r="H48">
            <v>521</v>
          </cell>
        </row>
        <row r="49">
          <cell r="H49">
            <v>260</v>
          </cell>
        </row>
        <row r="50">
          <cell r="H50">
            <v>260</v>
          </cell>
        </row>
      </sheetData>
      <sheetData sheetId="41">
        <row r="1">
          <cell r="M1" t="str">
            <v>Total Hasil Las : 20284 
Oleh Hasil Robot : 19843 pcs (98%)
Oleh Hasil Manual : 414pcs (2%)
(Sarana JIG robot yang seharusnya dapat dipakai pada bulan ini  adalah 33 unit, tapi yang dipakai hanya 28 unit dan 5 unit tidak dipakai, dikarenakan ada yang belum di trial)</v>
          </cell>
        </row>
        <row r="2">
          <cell r="E2">
            <v>20284</v>
          </cell>
          <cell r="F2">
            <v>33</v>
          </cell>
          <cell r="H2">
            <v>19843</v>
          </cell>
          <cell r="I2">
            <v>414</v>
          </cell>
          <cell r="K2">
            <v>20004</v>
          </cell>
        </row>
        <row r="8">
          <cell r="H8">
            <v>658</v>
          </cell>
        </row>
        <row r="9">
          <cell r="H9">
            <v>1000</v>
          </cell>
        </row>
        <row r="10">
          <cell r="H10">
            <v>150</v>
          </cell>
        </row>
        <row r="11">
          <cell r="H11">
            <v>1167</v>
          </cell>
        </row>
        <row r="12">
          <cell r="H12">
            <v>134</v>
          </cell>
        </row>
        <row r="14">
          <cell r="H14">
            <v>58</v>
          </cell>
        </row>
        <row r="15">
          <cell r="H15">
            <v>208</v>
          </cell>
        </row>
        <row r="16">
          <cell r="H16">
            <v>1809</v>
          </cell>
        </row>
        <row r="17">
          <cell r="H17">
            <v>1410</v>
          </cell>
        </row>
        <row r="20">
          <cell r="H20">
            <v>189</v>
          </cell>
        </row>
        <row r="21">
          <cell r="H21">
            <v>190</v>
          </cell>
        </row>
        <row r="22">
          <cell r="H22">
            <v>35</v>
          </cell>
        </row>
        <row r="23">
          <cell r="H23">
            <v>35</v>
          </cell>
        </row>
        <row r="24">
          <cell r="H24">
            <v>336</v>
          </cell>
        </row>
        <row r="25">
          <cell r="H25">
            <v>1807</v>
          </cell>
        </row>
        <row r="26">
          <cell r="H26">
            <v>1410</v>
          </cell>
        </row>
        <row r="27">
          <cell r="H27">
            <v>1807</v>
          </cell>
        </row>
        <row r="28">
          <cell r="H28">
            <v>1410</v>
          </cell>
        </row>
        <row r="30">
          <cell r="H30">
            <v>3409</v>
          </cell>
        </row>
        <row r="32">
          <cell r="H32">
            <v>14</v>
          </cell>
        </row>
        <row r="33">
          <cell r="H33">
            <v>13</v>
          </cell>
        </row>
        <row r="34">
          <cell r="H34">
            <v>35</v>
          </cell>
        </row>
        <row r="35">
          <cell r="H35">
            <v>200</v>
          </cell>
        </row>
        <row r="36">
          <cell r="H36">
            <v>1573</v>
          </cell>
        </row>
        <row r="37">
          <cell r="H37">
            <v>96</v>
          </cell>
        </row>
        <row r="38">
          <cell r="H38">
            <v>189</v>
          </cell>
        </row>
        <row r="42">
          <cell r="H42">
            <v>74</v>
          </cell>
        </row>
        <row r="44">
          <cell r="H44">
            <v>427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G46"/>
  <sheetViews>
    <sheetView showGridLines="0" topLeftCell="A10" zoomScale="90" zoomScaleNormal="90" workbookViewId="0">
      <selection activeCell="B1" sqref="B1:H2"/>
    </sheetView>
  </sheetViews>
  <sheetFormatPr defaultColWidth="8.6640625" defaultRowHeight="14.4" x14ac:dyDescent="0.3"/>
  <cols>
    <col min="1" max="1" width="14.6640625" style="1" customWidth="1"/>
    <col min="2" max="2" width="15.6640625" style="2" customWidth="1"/>
    <col min="3" max="3" width="41.6640625" style="1" customWidth="1"/>
    <col min="4" max="4" width="15.6640625" style="1" customWidth="1"/>
    <col min="5" max="5" width="71.88671875" style="2" customWidth="1"/>
    <col min="6" max="6" width="19.6640625" style="1" customWidth="1"/>
    <col min="7" max="16384" width="8.6640625" style="1"/>
  </cols>
  <sheetData>
    <row r="1" spans="1:6" ht="25.5" customHeight="1" thickTop="1" x14ac:dyDescent="0.3">
      <c r="A1" s="920" t="s">
        <v>0</v>
      </c>
      <c r="B1" s="922" t="s">
        <v>128</v>
      </c>
      <c r="C1" s="923"/>
      <c r="D1" s="923"/>
      <c r="E1" s="923"/>
      <c r="F1" s="926"/>
    </row>
    <row r="2" spans="1:6" ht="25.5" customHeight="1" thickBot="1" x14ac:dyDescent="0.35">
      <c r="A2" s="921"/>
      <c r="B2" s="924"/>
      <c r="C2" s="925"/>
      <c r="D2" s="925"/>
      <c r="E2" s="925"/>
      <c r="F2" s="927"/>
    </row>
    <row r="3" spans="1:6" ht="15.6" thickTop="1" thickBot="1" x14ac:dyDescent="0.35"/>
    <row r="4" spans="1:6" ht="15.75" customHeight="1" thickTop="1" thickBot="1" x14ac:dyDescent="0.35">
      <c r="A4" s="71" t="s">
        <v>1</v>
      </c>
      <c r="B4" s="5" t="s">
        <v>2</v>
      </c>
      <c r="C4" s="6" t="s">
        <v>3</v>
      </c>
      <c r="D4" s="5" t="s">
        <v>4</v>
      </c>
      <c r="E4" s="5" t="s">
        <v>5</v>
      </c>
      <c r="F4" s="7" t="s">
        <v>6</v>
      </c>
    </row>
    <row r="5" spans="1:6" ht="43.8" thickTop="1" x14ac:dyDescent="0.3">
      <c r="A5" s="928" t="s">
        <v>7</v>
      </c>
      <c r="B5" s="73" t="s">
        <v>129</v>
      </c>
      <c r="C5" s="74" t="s">
        <v>130</v>
      </c>
      <c r="D5" s="75" t="s">
        <v>131</v>
      </c>
      <c r="E5" s="104" t="s">
        <v>132</v>
      </c>
      <c r="F5" s="76" t="s">
        <v>133</v>
      </c>
    </row>
    <row r="6" spans="1:6" ht="62.25" customHeight="1" x14ac:dyDescent="0.3">
      <c r="A6" s="929"/>
      <c r="B6" s="931" t="s">
        <v>8</v>
      </c>
      <c r="C6" s="77" t="s">
        <v>87</v>
      </c>
      <c r="D6" s="78" t="s">
        <v>88</v>
      </c>
      <c r="E6" s="932" t="s">
        <v>134</v>
      </c>
      <c r="F6" s="11" t="s">
        <v>135</v>
      </c>
    </row>
    <row r="7" spans="1:6" x14ac:dyDescent="0.3">
      <c r="A7" s="929"/>
      <c r="B7" s="931"/>
      <c r="C7" s="77" t="s">
        <v>92</v>
      </c>
      <c r="D7" s="80" t="s">
        <v>93</v>
      </c>
      <c r="E7" s="933"/>
      <c r="F7" s="11" t="s">
        <v>12</v>
      </c>
    </row>
    <row r="8" spans="1:6" ht="28.8" x14ac:dyDescent="0.3">
      <c r="A8" s="929"/>
      <c r="B8" s="934" t="s">
        <v>14</v>
      </c>
      <c r="C8" s="77" t="s">
        <v>136</v>
      </c>
      <c r="D8" s="81" t="s">
        <v>137</v>
      </c>
      <c r="E8" s="937" t="s">
        <v>96</v>
      </c>
      <c r="F8" s="16" t="s">
        <v>133</v>
      </c>
    </row>
    <row r="9" spans="1:6" x14ac:dyDescent="0.3">
      <c r="A9" s="929"/>
      <c r="B9" s="935"/>
      <c r="C9" s="77" t="s">
        <v>94</v>
      </c>
      <c r="D9" s="81" t="s">
        <v>95</v>
      </c>
      <c r="E9" s="938"/>
      <c r="F9" s="11" t="s">
        <v>12</v>
      </c>
    </row>
    <row r="10" spans="1:6" ht="43.2" x14ac:dyDescent="0.3">
      <c r="A10" s="930"/>
      <c r="B10" s="936"/>
      <c r="C10" s="77" t="s">
        <v>138</v>
      </c>
      <c r="D10" s="82" t="s">
        <v>139</v>
      </c>
      <c r="E10" s="79" t="s">
        <v>140</v>
      </c>
      <c r="F10" s="11" t="s">
        <v>141</v>
      </c>
    </row>
    <row r="11" spans="1:6" ht="28.8" x14ac:dyDescent="0.3">
      <c r="A11" s="899" t="s">
        <v>16</v>
      </c>
      <c r="B11" s="901" t="s">
        <v>17</v>
      </c>
      <c r="C11" s="84" t="s">
        <v>142</v>
      </c>
      <c r="D11" s="85" t="s">
        <v>143</v>
      </c>
      <c r="E11" s="102" t="s">
        <v>144</v>
      </c>
      <c r="F11" s="21" t="s">
        <v>145</v>
      </c>
    </row>
    <row r="12" spans="1:6" ht="30" customHeight="1" x14ac:dyDescent="0.3">
      <c r="A12" s="900"/>
      <c r="B12" s="901"/>
      <c r="C12" s="83" t="s">
        <v>146</v>
      </c>
      <c r="D12" s="85">
        <v>4</v>
      </c>
      <c r="E12" s="902" t="s">
        <v>99</v>
      </c>
      <c r="F12" s="21" t="s">
        <v>145</v>
      </c>
    </row>
    <row r="13" spans="1:6" ht="59.25" customHeight="1" x14ac:dyDescent="0.3">
      <c r="A13" s="900"/>
      <c r="B13" s="901"/>
      <c r="C13" s="84" t="s">
        <v>97</v>
      </c>
      <c r="D13" s="85" t="s">
        <v>98</v>
      </c>
      <c r="E13" s="903"/>
      <c r="F13" s="21" t="s">
        <v>147</v>
      </c>
    </row>
    <row r="14" spans="1:6" ht="28.8" x14ac:dyDescent="0.3">
      <c r="A14" s="900"/>
      <c r="B14" s="86" t="s">
        <v>148</v>
      </c>
      <c r="C14" s="84" t="s">
        <v>149</v>
      </c>
      <c r="D14" s="103" t="s">
        <v>150</v>
      </c>
      <c r="E14" s="87" t="s">
        <v>151</v>
      </c>
      <c r="F14" s="21" t="s">
        <v>152</v>
      </c>
    </row>
    <row r="15" spans="1:6" ht="28.8" x14ac:dyDescent="0.3">
      <c r="A15" s="900"/>
      <c r="B15" s="904" t="s">
        <v>22</v>
      </c>
      <c r="C15" s="88" t="s">
        <v>23</v>
      </c>
      <c r="D15" s="106" t="s">
        <v>103</v>
      </c>
      <c r="E15" s="907" t="s">
        <v>153</v>
      </c>
      <c r="F15" s="909" t="s">
        <v>154</v>
      </c>
    </row>
    <row r="16" spans="1:6" x14ac:dyDescent="0.3">
      <c r="A16" s="58"/>
      <c r="B16" s="905"/>
      <c r="C16" s="88" t="s">
        <v>155</v>
      </c>
      <c r="D16" s="106" t="s">
        <v>156</v>
      </c>
      <c r="E16" s="908"/>
      <c r="F16" s="910"/>
    </row>
    <row r="17" spans="1:6" x14ac:dyDescent="0.3">
      <c r="A17" s="58"/>
      <c r="B17" s="906"/>
      <c r="C17" s="88" t="s">
        <v>157</v>
      </c>
      <c r="D17" s="106" t="s">
        <v>158</v>
      </c>
      <c r="E17" s="903"/>
      <c r="F17" s="911"/>
    </row>
    <row r="18" spans="1:6" ht="43.2" x14ac:dyDescent="0.3">
      <c r="A18" s="912" t="s">
        <v>27</v>
      </c>
      <c r="B18" s="915" t="s">
        <v>28</v>
      </c>
      <c r="C18" s="72" t="s">
        <v>159</v>
      </c>
      <c r="D18" s="89">
        <v>2E-3</v>
      </c>
      <c r="E18" s="90" t="s">
        <v>105</v>
      </c>
      <c r="F18" s="29" t="s">
        <v>31</v>
      </c>
    </row>
    <row r="19" spans="1:6" ht="28.8" x14ac:dyDescent="0.3">
      <c r="A19" s="913"/>
      <c r="B19" s="915"/>
      <c r="C19" s="91" t="s">
        <v>160</v>
      </c>
      <c r="D19" s="92" t="s">
        <v>21</v>
      </c>
      <c r="E19" s="72" t="s">
        <v>161</v>
      </c>
      <c r="F19" s="33" t="s">
        <v>162</v>
      </c>
    </row>
    <row r="20" spans="1:6" ht="57.6" x14ac:dyDescent="0.3">
      <c r="A20" s="913"/>
      <c r="B20" s="895" t="s">
        <v>32</v>
      </c>
      <c r="C20" s="91" t="s">
        <v>33</v>
      </c>
      <c r="D20" s="93" t="s">
        <v>107</v>
      </c>
      <c r="E20" s="94" t="s">
        <v>108</v>
      </c>
      <c r="F20" s="33" t="s">
        <v>163</v>
      </c>
    </row>
    <row r="21" spans="1:6" ht="43.2" x14ac:dyDescent="0.3">
      <c r="A21" s="913"/>
      <c r="B21" s="916"/>
      <c r="C21" s="91" t="s">
        <v>164</v>
      </c>
      <c r="D21" s="95">
        <v>0.85</v>
      </c>
      <c r="E21" s="94" t="s">
        <v>110</v>
      </c>
      <c r="F21" s="29" t="s">
        <v>38</v>
      </c>
    </row>
    <row r="22" spans="1:6" x14ac:dyDescent="0.3">
      <c r="A22" s="913"/>
      <c r="B22" s="896"/>
      <c r="C22" s="91" t="s">
        <v>39</v>
      </c>
      <c r="D22" s="95">
        <v>0.98</v>
      </c>
      <c r="E22" s="94" t="s">
        <v>165</v>
      </c>
      <c r="F22" s="29" t="s">
        <v>12</v>
      </c>
    </row>
    <row r="23" spans="1:6" ht="15" customHeight="1" x14ac:dyDescent="0.3">
      <c r="A23" s="913"/>
      <c r="B23" s="895" t="s">
        <v>166</v>
      </c>
      <c r="C23" s="91" t="s">
        <v>43</v>
      </c>
      <c r="D23" s="96" t="s">
        <v>44</v>
      </c>
      <c r="E23" s="917" t="s">
        <v>42</v>
      </c>
      <c r="F23" s="892" t="s">
        <v>12</v>
      </c>
    </row>
    <row r="24" spans="1:6" ht="28.8" x14ac:dyDescent="0.3">
      <c r="A24" s="913"/>
      <c r="B24" s="916"/>
      <c r="C24" s="91" t="s">
        <v>45</v>
      </c>
      <c r="D24" s="97" t="s">
        <v>46</v>
      </c>
      <c r="E24" s="918"/>
      <c r="F24" s="893"/>
    </row>
    <row r="25" spans="1:6" ht="28.8" x14ac:dyDescent="0.3">
      <c r="A25" s="913"/>
      <c r="B25" s="916"/>
      <c r="C25" s="91" t="s">
        <v>47</v>
      </c>
      <c r="D25" s="97" t="s">
        <v>48</v>
      </c>
      <c r="E25" s="918"/>
      <c r="F25" s="893"/>
    </row>
    <row r="26" spans="1:6" ht="28.8" x14ac:dyDescent="0.3">
      <c r="A26" s="913"/>
      <c r="B26" s="916"/>
      <c r="C26" s="91" t="s">
        <v>49</v>
      </c>
      <c r="D26" s="97" t="s">
        <v>50</v>
      </c>
      <c r="E26" s="918"/>
      <c r="F26" s="893"/>
    </row>
    <row r="27" spans="1:6" ht="28.8" x14ac:dyDescent="0.3">
      <c r="A27" s="913"/>
      <c r="B27" s="916"/>
      <c r="C27" s="91" t="s">
        <v>51</v>
      </c>
      <c r="D27" s="97" t="s">
        <v>52</v>
      </c>
      <c r="E27" s="919"/>
      <c r="F27" s="894"/>
    </row>
    <row r="28" spans="1:6" x14ac:dyDescent="0.3">
      <c r="A28" s="913"/>
      <c r="B28" s="896"/>
      <c r="C28" s="91" t="s">
        <v>167</v>
      </c>
      <c r="D28" s="97" t="s">
        <v>168</v>
      </c>
      <c r="E28" s="59" t="s">
        <v>169</v>
      </c>
      <c r="F28" s="37" t="s">
        <v>120</v>
      </c>
    </row>
    <row r="29" spans="1:6" ht="43.5" customHeight="1" x14ac:dyDescent="0.3">
      <c r="A29" s="913"/>
      <c r="B29" s="895" t="s">
        <v>112</v>
      </c>
      <c r="C29" s="72" t="s">
        <v>170</v>
      </c>
      <c r="D29" s="89" t="s">
        <v>171</v>
      </c>
      <c r="E29" s="897" t="s">
        <v>115</v>
      </c>
      <c r="F29" s="892" t="s">
        <v>172</v>
      </c>
    </row>
    <row r="30" spans="1:6" x14ac:dyDescent="0.3">
      <c r="A30" s="914"/>
      <c r="B30" s="896"/>
      <c r="C30" s="72" t="s">
        <v>173</v>
      </c>
      <c r="D30" s="105">
        <v>0</v>
      </c>
      <c r="E30" s="898"/>
      <c r="F30" s="894"/>
    </row>
    <row r="31" spans="1:6" ht="15" customHeight="1" x14ac:dyDescent="0.3">
      <c r="A31" s="881" t="s">
        <v>174</v>
      </c>
      <c r="B31" s="883" t="s">
        <v>57</v>
      </c>
      <c r="C31" s="60" t="s">
        <v>59</v>
      </c>
      <c r="D31" s="61" t="s">
        <v>60</v>
      </c>
      <c r="E31" s="886" t="s">
        <v>58</v>
      </c>
      <c r="F31" s="888" t="s">
        <v>12</v>
      </c>
    </row>
    <row r="32" spans="1:6" x14ac:dyDescent="0.3">
      <c r="A32" s="881"/>
      <c r="B32" s="884"/>
      <c r="C32" s="60" t="s">
        <v>61</v>
      </c>
      <c r="D32" s="61">
        <v>0.75</v>
      </c>
      <c r="E32" s="887"/>
      <c r="F32" s="889"/>
    </row>
    <row r="33" spans="1:7" ht="43.2" x14ac:dyDescent="0.3">
      <c r="A33" s="881"/>
      <c r="B33" s="884"/>
      <c r="C33" s="62" t="s">
        <v>63</v>
      </c>
      <c r="D33" s="61" t="s">
        <v>64</v>
      </c>
      <c r="E33" s="45" t="s">
        <v>62</v>
      </c>
      <c r="F33" s="889"/>
    </row>
    <row r="34" spans="1:7" ht="15" customHeight="1" x14ac:dyDescent="0.3">
      <c r="A34" s="881"/>
      <c r="B34" s="884"/>
      <c r="C34" s="886" t="s">
        <v>66</v>
      </c>
      <c r="D34" s="61" t="s">
        <v>67</v>
      </c>
      <c r="E34" s="45" t="s">
        <v>65</v>
      </c>
      <c r="F34" s="889"/>
      <c r="G34" s="108" t="s">
        <v>175</v>
      </c>
    </row>
    <row r="35" spans="1:7" ht="30" customHeight="1" x14ac:dyDescent="0.3">
      <c r="A35" s="881"/>
      <c r="B35" s="884"/>
      <c r="C35" s="887"/>
      <c r="D35" s="61" t="s">
        <v>125</v>
      </c>
      <c r="E35" s="45" t="s">
        <v>126</v>
      </c>
      <c r="F35" s="889"/>
      <c r="G35" s="108" t="s">
        <v>175</v>
      </c>
    </row>
    <row r="36" spans="1:7" ht="15" customHeight="1" x14ac:dyDescent="0.3">
      <c r="A36" s="881"/>
      <c r="B36" s="885"/>
      <c r="C36" s="62" t="s">
        <v>176</v>
      </c>
      <c r="D36" s="107" t="s">
        <v>177</v>
      </c>
      <c r="E36" s="45" t="s">
        <v>68</v>
      </c>
      <c r="F36" s="890"/>
    </row>
    <row r="37" spans="1:7" ht="86.4" x14ac:dyDescent="0.3">
      <c r="A37" s="881"/>
      <c r="B37" s="883" t="s">
        <v>71</v>
      </c>
      <c r="C37" s="60" t="s">
        <v>73</v>
      </c>
      <c r="D37" s="61" t="s">
        <v>74</v>
      </c>
      <c r="E37" s="63" t="s">
        <v>178</v>
      </c>
      <c r="F37" s="888" t="s">
        <v>12</v>
      </c>
    </row>
    <row r="38" spans="1:7" ht="28.8" x14ac:dyDescent="0.3">
      <c r="A38" s="881"/>
      <c r="B38" s="885"/>
      <c r="C38" s="64" t="s">
        <v>76</v>
      </c>
      <c r="D38" s="70" t="s">
        <v>77</v>
      </c>
      <c r="E38" s="66" t="s">
        <v>75</v>
      </c>
      <c r="F38" s="890"/>
    </row>
    <row r="39" spans="1:7" ht="28.8" x14ac:dyDescent="0.3">
      <c r="A39" s="881"/>
      <c r="B39" s="883" t="s">
        <v>79</v>
      </c>
      <c r="C39" s="60" t="s">
        <v>81</v>
      </c>
      <c r="D39" s="65" t="s">
        <v>82</v>
      </c>
      <c r="E39" s="67" t="s">
        <v>80</v>
      </c>
      <c r="F39" s="53" t="s">
        <v>12</v>
      </c>
    </row>
    <row r="40" spans="1:7" ht="29.4" thickBot="1" x14ac:dyDescent="0.35">
      <c r="A40" s="882"/>
      <c r="B40" s="891"/>
      <c r="C40" s="54" t="s">
        <v>84</v>
      </c>
      <c r="D40" s="55" t="s">
        <v>117</v>
      </c>
      <c r="E40" s="56" t="s">
        <v>83</v>
      </c>
      <c r="F40" s="57" t="s">
        <v>38</v>
      </c>
    </row>
    <row r="41" spans="1:7" ht="15" thickTop="1" x14ac:dyDescent="0.3">
      <c r="A41" s="68"/>
      <c r="B41" s="69"/>
      <c r="C41" s="68"/>
      <c r="D41" s="68"/>
      <c r="E41" s="68"/>
      <c r="F41" s="98" t="s">
        <v>179</v>
      </c>
    </row>
    <row r="42" spans="1:7" x14ac:dyDescent="0.3">
      <c r="A42" s="68"/>
      <c r="B42" s="69"/>
      <c r="C42" s="68"/>
      <c r="D42" s="68"/>
      <c r="E42" s="68"/>
      <c r="F42" s="99"/>
    </row>
    <row r="43" spans="1:7" x14ac:dyDescent="0.3">
      <c r="A43" s="68"/>
      <c r="B43" s="69"/>
      <c r="C43" s="68"/>
      <c r="D43" s="68"/>
      <c r="E43" s="68"/>
      <c r="F43" s="99"/>
    </row>
    <row r="44" spans="1:7" x14ac:dyDescent="0.3">
      <c r="A44" s="68"/>
      <c r="B44" s="69"/>
      <c r="C44" s="68"/>
      <c r="D44" s="68"/>
      <c r="E44" s="68"/>
      <c r="F44" s="99"/>
    </row>
    <row r="45" spans="1:7" x14ac:dyDescent="0.3">
      <c r="A45" s="68"/>
      <c r="B45" s="69"/>
      <c r="C45" s="68"/>
      <c r="D45" s="68"/>
      <c r="E45" s="68"/>
      <c r="F45" s="100" t="s">
        <v>180</v>
      </c>
    </row>
    <row r="46" spans="1:7" x14ac:dyDescent="0.3">
      <c r="A46" s="68"/>
      <c r="B46" s="69"/>
      <c r="C46" s="68"/>
      <c r="D46" s="68"/>
      <c r="E46" s="68"/>
      <c r="F46" s="101" t="s">
        <v>181</v>
      </c>
    </row>
  </sheetData>
  <mergeCells count="31">
    <mergeCell ref="A1:A2"/>
    <mergeCell ref="B1:E2"/>
    <mergeCell ref="F1:F2"/>
    <mergeCell ref="A5:A10"/>
    <mergeCell ref="B6:B7"/>
    <mergeCell ref="E6:E7"/>
    <mergeCell ref="B8:B10"/>
    <mergeCell ref="E8:E9"/>
    <mergeCell ref="F23:F27"/>
    <mergeCell ref="B29:B30"/>
    <mergeCell ref="E29:E30"/>
    <mergeCell ref="F29:F30"/>
    <mergeCell ref="A11:A15"/>
    <mergeCell ref="B11:B13"/>
    <mergeCell ref="E12:E13"/>
    <mergeCell ref="B15:B17"/>
    <mergeCell ref="E15:E17"/>
    <mergeCell ref="F15:F17"/>
    <mergeCell ref="A18:A30"/>
    <mergeCell ref="B18:B19"/>
    <mergeCell ref="B20:B22"/>
    <mergeCell ref="B23:B28"/>
    <mergeCell ref="E23:E27"/>
    <mergeCell ref="A31:A40"/>
    <mergeCell ref="B31:B36"/>
    <mergeCell ref="E31:E32"/>
    <mergeCell ref="F31:F36"/>
    <mergeCell ref="C34:C35"/>
    <mergeCell ref="B37:B38"/>
    <mergeCell ref="F37:F38"/>
    <mergeCell ref="B39:B40"/>
  </mergeCells>
  <pageMargins left="0.35433070866141736" right="0.39370078740157483" top="0.43307086614173229" bottom="0.43307086614173229" header="0.31496062992125984" footer="0.31496062992125984"/>
  <pageSetup scale="75"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3D532-34CB-4572-AAD5-5E437D2DACCC}">
  <sheetPr>
    <tabColor rgb="FF0070C0"/>
  </sheetPr>
  <dimension ref="B2:L40"/>
  <sheetViews>
    <sheetView zoomScale="85" zoomScaleNormal="85" workbookViewId="0">
      <pane xSplit="5" ySplit="2" topLeftCell="F35" activePane="bottomRight" state="frozen"/>
      <selection activeCell="E38" sqref="E38"/>
      <selection pane="topRight" activeCell="E38" sqref="E38"/>
      <selection pane="bottomLeft" activeCell="E38" sqref="E38"/>
      <selection pane="bottomRight" activeCell="E38" sqref="E38"/>
    </sheetView>
  </sheetViews>
  <sheetFormatPr defaultColWidth="9.109375" defaultRowHeight="14.4" x14ac:dyDescent="0.3"/>
  <cols>
    <col min="1" max="1" width="9.109375" style="191"/>
    <col min="2" max="2" width="3.5546875" style="191" bestFit="1" customWidth="1"/>
    <col min="3" max="3" width="12.6640625" style="191" customWidth="1"/>
    <col min="4" max="4" width="28.88671875" style="205" customWidth="1"/>
    <col min="5" max="5" width="40.6640625" style="204" customWidth="1"/>
    <col min="6" max="6" width="12.44140625" style="191" bestFit="1" customWidth="1"/>
    <col min="7" max="7" width="15.88671875" style="191" customWidth="1"/>
    <col min="8" max="8" width="26.5546875" style="205" bestFit="1" customWidth="1"/>
    <col min="9" max="9" width="29" style="205" bestFit="1" customWidth="1"/>
    <col min="10" max="10" width="13.44140625" style="191" customWidth="1"/>
    <col min="11" max="11" width="13.5546875" style="204" customWidth="1"/>
    <col min="12" max="12" width="42.5546875" style="191" customWidth="1"/>
    <col min="13" max="16384" width="9.109375" style="191"/>
  </cols>
  <sheetData>
    <row r="2" spans="2:12" s="204" customFormat="1" ht="63" customHeight="1" x14ac:dyDescent="0.3">
      <c r="B2" s="623" t="s">
        <v>263</v>
      </c>
      <c r="C2" s="623" t="s">
        <v>310</v>
      </c>
      <c r="D2" s="758" t="s">
        <v>630</v>
      </c>
      <c r="E2" s="623" t="s">
        <v>361</v>
      </c>
      <c r="F2" s="623" t="s">
        <v>636</v>
      </c>
      <c r="G2" s="623" t="s">
        <v>629</v>
      </c>
      <c r="H2" s="758" t="s">
        <v>362</v>
      </c>
      <c r="I2" s="758" t="s">
        <v>363</v>
      </c>
      <c r="J2" s="623" t="s">
        <v>1882</v>
      </c>
      <c r="K2" s="623" t="s">
        <v>358</v>
      </c>
      <c r="L2" s="623" t="s">
        <v>359</v>
      </c>
    </row>
    <row r="3" spans="2:12" ht="28.8" x14ac:dyDescent="0.3">
      <c r="B3" s="314">
        <v>1</v>
      </c>
      <c r="C3" s="314" t="s">
        <v>311</v>
      </c>
      <c r="D3" s="759">
        <v>45295</v>
      </c>
      <c r="E3" s="623" t="s">
        <v>631</v>
      </c>
      <c r="F3" s="314" t="s">
        <v>231</v>
      </c>
      <c r="G3" s="314" t="s">
        <v>637</v>
      </c>
      <c r="H3" s="759">
        <v>45296</v>
      </c>
      <c r="I3" s="759">
        <v>45295</v>
      </c>
      <c r="J3" s="314">
        <v>1</v>
      </c>
      <c r="K3" s="623" t="s">
        <v>638</v>
      </c>
      <c r="L3" s="314" t="s">
        <v>639</v>
      </c>
    </row>
    <row r="4" spans="2:12" ht="28.8" x14ac:dyDescent="0.3">
      <c r="B4" s="314">
        <v>2</v>
      </c>
      <c r="C4" s="314" t="s">
        <v>311</v>
      </c>
      <c r="D4" s="759">
        <v>45296</v>
      </c>
      <c r="E4" s="623" t="s">
        <v>632</v>
      </c>
      <c r="F4" s="314" t="s">
        <v>231</v>
      </c>
      <c r="G4" s="314" t="s">
        <v>637</v>
      </c>
      <c r="H4" s="759">
        <v>45297</v>
      </c>
      <c r="I4" s="759">
        <v>45296</v>
      </c>
      <c r="J4" s="314">
        <v>1</v>
      </c>
      <c r="K4" s="623" t="s">
        <v>638</v>
      </c>
      <c r="L4" s="314" t="s">
        <v>639</v>
      </c>
    </row>
    <row r="5" spans="2:12" ht="43.2" x14ac:dyDescent="0.3">
      <c r="B5" s="314">
        <v>3</v>
      </c>
      <c r="C5" s="314" t="s">
        <v>311</v>
      </c>
      <c r="D5" s="759">
        <v>45300</v>
      </c>
      <c r="E5" s="623" t="s">
        <v>633</v>
      </c>
      <c r="F5" s="314" t="s">
        <v>231</v>
      </c>
      <c r="G5" s="314" t="s">
        <v>637</v>
      </c>
      <c r="H5" s="759">
        <v>45301</v>
      </c>
      <c r="I5" s="759">
        <v>45301</v>
      </c>
      <c r="J5" s="314">
        <v>2</v>
      </c>
      <c r="K5" s="623" t="s">
        <v>638</v>
      </c>
      <c r="L5" s="314" t="s">
        <v>639</v>
      </c>
    </row>
    <row r="6" spans="2:12" ht="28.8" x14ac:dyDescent="0.3">
      <c r="B6" s="314">
        <v>4</v>
      </c>
      <c r="C6" s="314" t="s">
        <v>311</v>
      </c>
      <c r="D6" s="759">
        <v>45302</v>
      </c>
      <c r="E6" s="623" t="s">
        <v>634</v>
      </c>
      <c r="F6" s="314" t="s">
        <v>231</v>
      </c>
      <c r="G6" s="314" t="s">
        <v>637</v>
      </c>
      <c r="H6" s="759">
        <v>45303</v>
      </c>
      <c r="I6" s="759">
        <v>45302</v>
      </c>
      <c r="J6" s="314">
        <v>1</v>
      </c>
      <c r="K6" s="623" t="s">
        <v>638</v>
      </c>
      <c r="L6" s="314" t="s">
        <v>639</v>
      </c>
    </row>
    <row r="7" spans="2:12" ht="28.8" x14ac:dyDescent="0.3">
      <c r="B7" s="314">
        <v>5</v>
      </c>
      <c r="C7" s="314" t="s">
        <v>311</v>
      </c>
      <c r="D7" s="759">
        <v>45310</v>
      </c>
      <c r="E7" s="623" t="s">
        <v>635</v>
      </c>
      <c r="F7" s="314" t="s">
        <v>231</v>
      </c>
      <c r="G7" s="314" t="s">
        <v>637</v>
      </c>
      <c r="H7" s="759">
        <v>45311</v>
      </c>
      <c r="I7" s="759">
        <v>45310</v>
      </c>
      <c r="J7" s="314">
        <v>1</v>
      </c>
      <c r="K7" s="623" t="s">
        <v>638</v>
      </c>
      <c r="L7" s="314" t="s">
        <v>639</v>
      </c>
    </row>
    <row r="8" spans="2:12" ht="28.8" x14ac:dyDescent="0.3">
      <c r="B8" s="314">
        <v>6</v>
      </c>
      <c r="C8" s="314" t="s">
        <v>312</v>
      </c>
      <c r="D8" s="759"/>
      <c r="E8" s="623" t="s">
        <v>1384</v>
      </c>
      <c r="F8" s="314" t="s">
        <v>231</v>
      </c>
      <c r="G8" s="314" t="s">
        <v>637</v>
      </c>
      <c r="H8" s="759">
        <v>45351</v>
      </c>
      <c r="I8" s="759" t="s">
        <v>1385</v>
      </c>
      <c r="J8" s="314">
        <v>2</v>
      </c>
      <c r="K8" s="623" t="s">
        <v>638</v>
      </c>
      <c r="L8" s="314" t="s">
        <v>639</v>
      </c>
    </row>
    <row r="9" spans="2:12" ht="28.8" x14ac:dyDescent="0.3">
      <c r="B9" s="314">
        <v>7</v>
      </c>
      <c r="C9" s="314" t="s">
        <v>313</v>
      </c>
      <c r="D9" s="759">
        <v>45357</v>
      </c>
      <c r="E9" s="623" t="s">
        <v>1425</v>
      </c>
      <c r="F9" s="314" t="s">
        <v>231</v>
      </c>
      <c r="G9" s="624" t="s">
        <v>309</v>
      </c>
      <c r="H9" s="624" t="s">
        <v>309</v>
      </c>
      <c r="I9" s="759">
        <v>45377</v>
      </c>
      <c r="J9" s="314">
        <v>6</v>
      </c>
      <c r="K9" s="623" t="s">
        <v>638</v>
      </c>
      <c r="L9" s="314" t="s">
        <v>639</v>
      </c>
    </row>
    <row r="10" spans="2:12" ht="28.8" x14ac:dyDescent="0.3">
      <c r="B10" s="314">
        <v>8</v>
      </c>
      <c r="C10" s="314" t="s">
        <v>313</v>
      </c>
      <c r="D10" s="759">
        <v>45365</v>
      </c>
      <c r="E10" s="623" t="s">
        <v>1426</v>
      </c>
      <c r="F10" s="314" t="s">
        <v>231</v>
      </c>
      <c r="G10" s="624" t="s">
        <v>309</v>
      </c>
      <c r="H10" s="624" t="s">
        <v>309</v>
      </c>
      <c r="I10" s="759">
        <v>45379</v>
      </c>
      <c r="J10" s="314">
        <v>9</v>
      </c>
      <c r="K10" s="623" t="s">
        <v>638</v>
      </c>
      <c r="L10" s="314" t="s">
        <v>639</v>
      </c>
    </row>
    <row r="11" spans="2:12" ht="28.8" x14ac:dyDescent="0.3">
      <c r="B11" s="314">
        <v>9</v>
      </c>
      <c r="C11" s="314" t="s">
        <v>314</v>
      </c>
      <c r="D11" s="759">
        <v>45383</v>
      </c>
      <c r="E11" s="623" t="s">
        <v>1610</v>
      </c>
      <c r="F11" s="314" t="s">
        <v>231</v>
      </c>
      <c r="G11" s="624" t="s">
        <v>309</v>
      </c>
      <c r="H11" s="624" t="s">
        <v>309</v>
      </c>
      <c r="I11" s="759">
        <v>45387</v>
      </c>
      <c r="J11" s="314">
        <v>5</v>
      </c>
      <c r="K11" s="623" t="s">
        <v>638</v>
      </c>
      <c r="L11" s="314" t="s">
        <v>639</v>
      </c>
    </row>
    <row r="12" spans="2:12" ht="43.2" x14ac:dyDescent="0.3">
      <c r="B12" s="314">
        <v>10</v>
      </c>
      <c r="C12" s="314" t="s">
        <v>314</v>
      </c>
      <c r="D12" s="759">
        <v>45384</v>
      </c>
      <c r="E12" s="623" t="s">
        <v>1611</v>
      </c>
      <c r="F12" s="314" t="s">
        <v>231</v>
      </c>
      <c r="G12" s="624" t="s">
        <v>309</v>
      </c>
      <c r="H12" s="624" t="s">
        <v>309</v>
      </c>
      <c r="I12" s="759">
        <v>45411</v>
      </c>
      <c r="J12" s="314">
        <v>10</v>
      </c>
      <c r="K12" s="623" t="s">
        <v>638</v>
      </c>
      <c r="L12" s="623" t="s">
        <v>1613</v>
      </c>
    </row>
    <row r="13" spans="2:12" ht="28.8" x14ac:dyDescent="0.3">
      <c r="B13" s="314">
        <v>11</v>
      </c>
      <c r="C13" s="314" t="s">
        <v>314</v>
      </c>
      <c r="D13" s="759">
        <v>45406</v>
      </c>
      <c r="E13" s="623" t="s">
        <v>1612</v>
      </c>
      <c r="F13" s="314" t="s">
        <v>231</v>
      </c>
      <c r="G13" s="624" t="s">
        <v>309</v>
      </c>
      <c r="H13" s="759">
        <v>45408</v>
      </c>
      <c r="I13" s="759">
        <v>45408</v>
      </c>
      <c r="J13" s="314">
        <v>2</v>
      </c>
      <c r="K13" s="623" t="s">
        <v>638</v>
      </c>
      <c r="L13" s="314" t="s">
        <v>639</v>
      </c>
    </row>
    <row r="14" spans="2:12" ht="43.2" x14ac:dyDescent="0.3">
      <c r="B14" s="314">
        <v>12</v>
      </c>
      <c r="C14" s="314" t="s">
        <v>315</v>
      </c>
      <c r="D14" s="759">
        <v>45418</v>
      </c>
      <c r="E14" s="623" t="s">
        <v>1733</v>
      </c>
      <c r="F14" s="314" t="s">
        <v>231</v>
      </c>
      <c r="G14" s="314" t="s">
        <v>1735</v>
      </c>
      <c r="H14" s="759">
        <v>45420</v>
      </c>
      <c r="I14" s="759">
        <v>45420</v>
      </c>
      <c r="J14" s="314">
        <v>3</v>
      </c>
      <c r="K14" s="623" t="s">
        <v>638</v>
      </c>
      <c r="L14" s="314" t="s">
        <v>639</v>
      </c>
    </row>
    <row r="15" spans="2:12" ht="57.6" x14ac:dyDescent="0.3">
      <c r="B15" s="314">
        <v>13</v>
      </c>
      <c r="C15" s="314" t="s">
        <v>315</v>
      </c>
      <c r="D15" s="759">
        <v>45425</v>
      </c>
      <c r="E15" s="623" t="s">
        <v>1734</v>
      </c>
      <c r="F15" s="314" t="s">
        <v>231</v>
      </c>
      <c r="G15" s="314" t="s">
        <v>1736</v>
      </c>
      <c r="H15" s="759">
        <v>45443</v>
      </c>
      <c r="I15" s="759">
        <v>45443</v>
      </c>
      <c r="J15" s="314">
        <v>12</v>
      </c>
      <c r="K15" s="623" t="s">
        <v>1737</v>
      </c>
      <c r="L15" s="623" t="s">
        <v>1738</v>
      </c>
    </row>
    <row r="16" spans="2:12" ht="28.8" x14ac:dyDescent="0.3">
      <c r="B16" s="314">
        <v>14</v>
      </c>
      <c r="C16" s="314" t="s">
        <v>316</v>
      </c>
      <c r="D16" s="759">
        <v>45449</v>
      </c>
      <c r="E16" s="623" t="s">
        <v>1878</v>
      </c>
      <c r="F16" s="314" t="s">
        <v>231</v>
      </c>
      <c r="G16" s="624" t="s">
        <v>309</v>
      </c>
      <c r="H16" s="759">
        <v>45449</v>
      </c>
      <c r="I16" s="759">
        <v>45456</v>
      </c>
      <c r="J16" s="314">
        <v>6</v>
      </c>
      <c r="K16" s="623" t="s">
        <v>1737</v>
      </c>
      <c r="L16" s="314" t="s">
        <v>639</v>
      </c>
    </row>
    <row r="17" spans="2:12" ht="28.8" x14ac:dyDescent="0.3">
      <c r="B17" s="314">
        <v>15</v>
      </c>
      <c r="C17" s="314" t="s">
        <v>316</v>
      </c>
      <c r="D17" s="759">
        <v>45456</v>
      </c>
      <c r="E17" s="623" t="s">
        <v>1879</v>
      </c>
      <c r="F17" s="314" t="s">
        <v>231</v>
      </c>
      <c r="G17" s="624" t="s">
        <v>309</v>
      </c>
      <c r="H17" s="759">
        <v>45456</v>
      </c>
      <c r="I17" s="759">
        <v>45457</v>
      </c>
      <c r="J17" s="314">
        <v>2</v>
      </c>
      <c r="K17" s="623" t="s">
        <v>1737</v>
      </c>
      <c r="L17" s="314" t="s">
        <v>639</v>
      </c>
    </row>
    <row r="18" spans="2:12" ht="28.8" x14ac:dyDescent="0.3">
      <c r="B18" s="314">
        <v>16</v>
      </c>
      <c r="C18" s="314" t="s">
        <v>316</v>
      </c>
      <c r="D18" s="759">
        <v>45462</v>
      </c>
      <c r="E18" s="623" t="s">
        <v>1880</v>
      </c>
      <c r="F18" s="314" t="s">
        <v>231</v>
      </c>
      <c r="G18" s="624" t="s">
        <v>309</v>
      </c>
      <c r="H18" s="759">
        <v>45462</v>
      </c>
      <c r="I18" s="759">
        <v>45468</v>
      </c>
      <c r="J18" s="314">
        <v>5</v>
      </c>
      <c r="K18" s="623" t="s">
        <v>1737</v>
      </c>
      <c r="L18" s="314" t="s">
        <v>639</v>
      </c>
    </row>
    <row r="19" spans="2:12" ht="28.8" x14ac:dyDescent="0.3">
      <c r="B19" s="314">
        <v>17</v>
      </c>
      <c r="C19" s="314" t="s">
        <v>316</v>
      </c>
      <c r="D19" s="759">
        <v>45462</v>
      </c>
      <c r="E19" s="623" t="s">
        <v>1881</v>
      </c>
      <c r="F19" s="314" t="s">
        <v>231</v>
      </c>
      <c r="G19" s="624" t="s">
        <v>309</v>
      </c>
      <c r="H19" s="759">
        <v>45462</v>
      </c>
      <c r="I19" s="759">
        <v>45468</v>
      </c>
      <c r="J19" s="314">
        <v>5</v>
      </c>
      <c r="K19" s="623" t="s">
        <v>1737</v>
      </c>
      <c r="L19" s="314" t="s">
        <v>639</v>
      </c>
    </row>
    <row r="20" spans="2:12" ht="28.8" x14ac:dyDescent="0.3">
      <c r="B20" s="314">
        <v>18</v>
      </c>
      <c r="C20" s="314" t="s">
        <v>317</v>
      </c>
      <c r="D20" s="759">
        <v>45474</v>
      </c>
      <c r="E20" s="623" t="s">
        <v>2187</v>
      </c>
      <c r="F20" s="314" t="s">
        <v>231</v>
      </c>
      <c r="G20" s="624" t="s">
        <v>309</v>
      </c>
      <c r="H20" s="759">
        <v>45478</v>
      </c>
      <c r="I20" s="759">
        <v>45478</v>
      </c>
      <c r="J20" s="314">
        <v>3</v>
      </c>
      <c r="K20" s="623" t="s">
        <v>1737</v>
      </c>
      <c r="L20" s="314" t="s">
        <v>639</v>
      </c>
    </row>
    <row r="21" spans="2:12" ht="28.8" x14ac:dyDescent="0.3">
      <c r="B21" s="314">
        <v>19</v>
      </c>
      <c r="C21" s="314" t="s">
        <v>317</v>
      </c>
      <c r="D21" s="759">
        <v>45481</v>
      </c>
      <c r="E21" s="623" t="s">
        <v>2188</v>
      </c>
      <c r="F21" s="314" t="s">
        <v>231</v>
      </c>
      <c r="G21" s="624" t="s">
        <v>309</v>
      </c>
      <c r="H21" s="759">
        <v>45484</v>
      </c>
      <c r="I21" s="759">
        <v>45484</v>
      </c>
      <c r="J21" s="314">
        <v>4</v>
      </c>
      <c r="K21" s="623" t="s">
        <v>1737</v>
      </c>
      <c r="L21" s="314" t="s">
        <v>639</v>
      </c>
    </row>
    <row r="22" spans="2:12" ht="28.8" x14ac:dyDescent="0.3">
      <c r="B22" s="314">
        <v>20</v>
      </c>
      <c r="C22" s="314" t="s">
        <v>317</v>
      </c>
      <c r="D22" s="759">
        <v>45481</v>
      </c>
      <c r="E22" s="623" t="s">
        <v>2189</v>
      </c>
      <c r="F22" s="314" t="s">
        <v>231</v>
      </c>
      <c r="G22" s="624" t="s">
        <v>309</v>
      </c>
      <c r="H22" s="759">
        <v>45492</v>
      </c>
      <c r="I22" s="759">
        <v>45492</v>
      </c>
      <c r="J22" s="314">
        <v>10</v>
      </c>
      <c r="K22" s="623" t="s">
        <v>1737</v>
      </c>
      <c r="L22" s="314" t="s">
        <v>639</v>
      </c>
    </row>
    <row r="23" spans="2:12" ht="28.8" x14ac:dyDescent="0.3">
      <c r="B23" s="314">
        <v>21</v>
      </c>
      <c r="C23" s="314" t="s">
        <v>317</v>
      </c>
      <c r="D23" s="759">
        <v>45491</v>
      </c>
      <c r="E23" s="623" t="s">
        <v>2190</v>
      </c>
      <c r="F23" s="314" t="s">
        <v>231</v>
      </c>
      <c r="G23" s="624" t="s">
        <v>309</v>
      </c>
      <c r="H23" s="759">
        <v>45492</v>
      </c>
      <c r="I23" s="759">
        <v>45492</v>
      </c>
      <c r="J23" s="314">
        <v>2</v>
      </c>
      <c r="K23" s="623" t="s">
        <v>1737</v>
      </c>
      <c r="L23" s="314" t="s">
        <v>639</v>
      </c>
    </row>
    <row r="24" spans="2:12" ht="28.8" x14ac:dyDescent="0.3">
      <c r="B24" s="314">
        <v>22</v>
      </c>
      <c r="C24" s="314" t="s">
        <v>317</v>
      </c>
      <c r="D24" s="759">
        <v>45495</v>
      </c>
      <c r="E24" s="623" t="s">
        <v>2191</v>
      </c>
      <c r="F24" s="314" t="s">
        <v>231</v>
      </c>
      <c r="G24" s="624" t="s">
        <v>309</v>
      </c>
      <c r="H24" s="759">
        <v>45513</v>
      </c>
      <c r="I24" s="759">
        <v>45513</v>
      </c>
      <c r="J24" s="314">
        <v>10</v>
      </c>
      <c r="K24" s="623" t="s">
        <v>1737</v>
      </c>
      <c r="L24" s="314" t="s">
        <v>639</v>
      </c>
    </row>
    <row r="25" spans="2:12" ht="28.8" x14ac:dyDescent="0.3">
      <c r="B25" s="314">
        <v>23</v>
      </c>
      <c r="C25" s="314" t="s">
        <v>318</v>
      </c>
      <c r="D25" s="759">
        <v>45504</v>
      </c>
      <c r="E25" s="623" t="s">
        <v>2250</v>
      </c>
      <c r="F25" s="314" t="s">
        <v>231</v>
      </c>
      <c r="G25" s="624" t="s">
        <v>309</v>
      </c>
      <c r="H25" s="759">
        <v>45510</v>
      </c>
      <c r="I25" s="759">
        <v>45517</v>
      </c>
      <c r="J25" s="314">
        <v>6</v>
      </c>
      <c r="K25" s="623" t="s">
        <v>1737</v>
      </c>
      <c r="L25" s="314" t="s">
        <v>639</v>
      </c>
    </row>
    <row r="26" spans="2:12" ht="28.8" x14ac:dyDescent="0.3">
      <c r="B26" s="314">
        <v>24</v>
      </c>
      <c r="C26" s="314" t="s">
        <v>318</v>
      </c>
      <c r="D26" s="759">
        <v>45492</v>
      </c>
      <c r="E26" s="623" t="s">
        <v>2251</v>
      </c>
      <c r="F26" s="314" t="s">
        <v>231</v>
      </c>
      <c r="G26" s="624" t="s">
        <v>309</v>
      </c>
      <c r="H26" s="759">
        <v>45518</v>
      </c>
      <c r="I26" s="759">
        <v>45525</v>
      </c>
      <c r="J26" s="314">
        <v>6</v>
      </c>
      <c r="K26" s="623" t="s">
        <v>1737</v>
      </c>
      <c r="L26" s="314" t="s">
        <v>639</v>
      </c>
    </row>
    <row r="27" spans="2:12" ht="86.4" x14ac:dyDescent="0.3">
      <c r="B27" s="314">
        <v>25</v>
      </c>
      <c r="C27" s="314" t="s">
        <v>318</v>
      </c>
      <c r="D27" s="759">
        <v>45526</v>
      </c>
      <c r="E27" s="623" t="s">
        <v>2252</v>
      </c>
      <c r="F27" s="314" t="s">
        <v>231</v>
      </c>
      <c r="G27" s="624" t="s">
        <v>309</v>
      </c>
      <c r="H27" s="759">
        <v>45526</v>
      </c>
      <c r="I27" s="759">
        <v>45530</v>
      </c>
      <c r="J27" s="314">
        <v>3</v>
      </c>
      <c r="K27" s="623" t="s">
        <v>1737</v>
      </c>
      <c r="L27" s="314" t="s">
        <v>639</v>
      </c>
    </row>
    <row r="28" spans="2:12" ht="72" x14ac:dyDescent="0.3">
      <c r="B28" s="314">
        <v>26</v>
      </c>
      <c r="C28" s="314" t="s">
        <v>318</v>
      </c>
      <c r="D28" s="759">
        <v>45523</v>
      </c>
      <c r="E28" s="623" t="s">
        <v>2253</v>
      </c>
      <c r="F28" s="314" t="s">
        <v>231</v>
      </c>
      <c r="G28" s="624" t="s">
        <v>309</v>
      </c>
      <c r="H28" s="759">
        <v>45523</v>
      </c>
      <c r="I28" s="759">
        <v>45534</v>
      </c>
      <c r="J28" s="314">
        <v>10</v>
      </c>
      <c r="K28" s="623" t="s">
        <v>1737</v>
      </c>
      <c r="L28" s="314" t="s">
        <v>639</v>
      </c>
    </row>
    <row r="29" spans="2:12" ht="28.8" x14ac:dyDescent="0.3">
      <c r="B29" s="314">
        <v>27</v>
      </c>
      <c r="C29" s="314" t="s">
        <v>319</v>
      </c>
      <c r="D29" s="759">
        <v>45537</v>
      </c>
      <c r="E29" s="623" t="s">
        <v>2552</v>
      </c>
      <c r="F29" s="314" t="s">
        <v>231</v>
      </c>
      <c r="G29" s="624" t="s">
        <v>309</v>
      </c>
      <c r="H29" s="624" t="s">
        <v>309</v>
      </c>
      <c r="I29" s="759">
        <v>45540</v>
      </c>
      <c r="J29" s="314">
        <v>4</v>
      </c>
      <c r="K29" s="623" t="s">
        <v>1737</v>
      </c>
      <c r="L29" s="314" t="s">
        <v>639</v>
      </c>
    </row>
    <row r="30" spans="2:12" ht="28.8" x14ac:dyDescent="0.3">
      <c r="B30" s="314">
        <v>28</v>
      </c>
      <c r="C30" s="314" t="s">
        <v>319</v>
      </c>
      <c r="D30" s="759">
        <v>45547</v>
      </c>
      <c r="E30" s="623" t="s">
        <v>2553</v>
      </c>
      <c r="F30" s="314" t="s">
        <v>231</v>
      </c>
      <c r="G30" s="624" t="s">
        <v>309</v>
      </c>
      <c r="H30" s="624" t="s">
        <v>309</v>
      </c>
      <c r="I30" s="759">
        <v>45554</v>
      </c>
      <c r="J30" s="314">
        <v>5</v>
      </c>
      <c r="K30" s="623" t="s">
        <v>1737</v>
      </c>
      <c r="L30" s="314" t="s">
        <v>639</v>
      </c>
    </row>
    <row r="31" spans="2:12" ht="100.8" x14ac:dyDescent="0.3">
      <c r="B31" s="314">
        <v>29</v>
      </c>
      <c r="C31" s="314" t="s">
        <v>320</v>
      </c>
      <c r="D31" s="760" t="s">
        <v>309</v>
      </c>
      <c r="E31" s="623" t="s">
        <v>2728</v>
      </c>
      <c r="F31" s="624" t="s">
        <v>309</v>
      </c>
      <c r="G31" s="624" t="s">
        <v>309</v>
      </c>
      <c r="H31" s="624" t="s">
        <v>309</v>
      </c>
      <c r="I31" s="624" t="s">
        <v>309</v>
      </c>
      <c r="J31" s="624" t="s">
        <v>309</v>
      </c>
      <c r="K31" s="624" t="s">
        <v>309</v>
      </c>
      <c r="L31" s="623" t="s">
        <v>2727</v>
      </c>
    </row>
    <row r="32" spans="2:12" ht="28.8" x14ac:dyDescent="0.3">
      <c r="B32" s="314">
        <v>30</v>
      </c>
      <c r="C32" s="314" t="s">
        <v>321</v>
      </c>
      <c r="D32" s="759">
        <v>45582</v>
      </c>
      <c r="E32" s="623" t="s">
        <v>2757</v>
      </c>
      <c r="F32" s="314" t="s">
        <v>231</v>
      </c>
      <c r="G32" s="624" t="s">
        <v>309</v>
      </c>
      <c r="H32" s="624" t="s">
        <v>309</v>
      </c>
      <c r="I32" s="759">
        <v>45615</v>
      </c>
      <c r="J32" s="314">
        <v>3</v>
      </c>
      <c r="K32" s="623" t="s">
        <v>1737</v>
      </c>
      <c r="L32" s="623" t="s">
        <v>2758</v>
      </c>
    </row>
    <row r="33" spans="2:12" ht="28.8" x14ac:dyDescent="0.3">
      <c r="B33" s="314">
        <v>31</v>
      </c>
      <c r="C33" s="314" t="s">
        <v>321</v>
      </c>
      <c r="D33" s="759">
        <v>45587</v>
      </c>
      <c r="E33" s="623" t="s">
        <v>2759</v>
      </c>
      <c r="F33" s="314" t="s">
        <v>231</v>
      </c>
      <c r="G33" s="624" t="s">
        <v>309</v>
      </c>
      <c r="H33" s="624" t="s">
        <v>309</v>
      </c>
      <c r="I33" s="759">
        <v>45618</v>
      </c>
      <c r="J33" s="314">
        <v>3</v>
      </c>
      <c r="K33" s="623" t="s">
        <v>1737</v>
      </c>
      <c r="L33" s="623" t="s">
        <v>2761</v>
      </c>
    </row>
    <row r="34" spans="2:12" ht="28.8" x14ac:dyDescent="0.3">
      <c r="B34" s="314">
        <v>32</v>
      </c>
      <c r="C34" s="314" t="s">
        <v>321</v>
      </c>
      <c r="D34" s="759">
        <v>45587</v>
      </c>
      <c r="E34" s="623" t="s">
        <v>2760</v>
      </c>
      <c r="F34" s="314" t="s">
        <v>231</v>
      </c>
      <c r="G34" s="624" t="s">
        <v>309</v>
      </c>
      <c r="H34" s="624" t="s">
        <v>309</v>
      </c>
      <c r="I34" s="759">
        <v>45622</v>
      </c>
      <c r="J34" s="314">
        <v>1</v>
      </c>
      <c r="K34" s="623" t="s">
        <v>1737</v>
      </c>
      <c r="L34" s="623" t="s">
        <v>2762</v>
      </c>
    </row>
    <row r="35" spans="2:12" ht="28.8" x14ac:dyDescent="0.3">
      <c r="B35" s="314">
        <v>33</v>
      </c>
      <c r="C35" s="314" t="s">
        <v>321</v>
      </c>
      <c r="D35" s="759">
        <v>45582</v>
      </c>
      <c r="E35" s="623" t="s">
        <v>2763</v>
      </c>
      <c r="F35" s="314" t="s">
        <v>231</v>
      </c>
      <c r="G35" s="624" t="s">
        <v>309</v>
      </c>
      <c r="H35" s="624" t="s">
        <v>309</v>
      </c>
      <c r="I35" s="759">
        <v>45628</v>
      </c>
      <c r="J35" s="314">
        <v>4</v>
      </c>
      <c r="K35" s="623" t="s">
        <v>1737</v>
      </c>
      <c r="L35" s="623" t="s">
        <v>2764</v>
      </c>
    </row>
    <row r="36" spans="2:12" ht="28.8" x14ac:dyDescent="0.3">
      <c r="B36" s="314">
        <v>34</v>
      </c>
      <c r="C36" s="314" t="s">
        <v>322</v>
      </c>
      <c r="D36" s="759">
        <v>45628</v>
      </c>
      <c r="E36" s="623" t="s">
        <v>3436</v>
      </c>
      <c r="F36" s="314" t="s">
        <v>231</v>
      </c>
      <c r="G36" s="624" t="s">
        <v>309</v>
      </c>
      <c r="H36" s="624" t="s">
        <v>309</v>
      </c>
      <c r="I36" s="759">
        <v>46002</v>
      </c>
      <c r="J36" s="314">
        <v>8</v>
      </c>
      <c r="K36" s="623" t="s">
        <v>1737</v>
      </c>
      <c r="L36" s="624" t="s">
        <v>309</v>
      </c>
    </row>
    <row r="37" spans="2:12" ht="28.8" x14ac:dyDescent="0.3">
      <c r="B37" s="314">
        <v>35</v>
      </c>
      <c r="C37" s="314" t="s">
        <v>322</v>
      </c>
      <c r="D37" s="759">
        <v>46010</v>
      </c>
      <c r="E37" s="623" t="s">
        <v>3437</v>
      </c>
      <c r="F37" s="314" t="s">
        <v>231</v>
      </c>
      <c r="G37" s="624" t="s">
        <v>309</v>
      </c>
      <c r="H37" s="624" t="s">
        <v>309</v>
      </c>
      <c r="I37" s="759">
        <v>46015</v>
      </c>
      <c r="J37" s="314">
        <v>4</v>
      </c>
      <c r="K37" s="623" t="s">
        <v>1737</v>
      </c>
      <c r="L37" s="624" t="s">
        <v>309</v>
      </c>
    </row>
    <row r="38" spans="2:12" ht="28.8" x14ac:dyDescent="0.3">
      <c r="B38" s="314">
        <v>36</v>
      </c>
      <c r="C38" s="314" t="s">
        <v>322</v>
      </c>
      <c r="D38" s="759">
        <v>46003</v>
      </c>
      <c r="E38" s="623" t="s">
        <v>3438</v>
      </c>
      <c r="F38" s="314" t="s">
        <v>231</v>
      </c>
      <c r="G38" s="624" t="s">
        <v>309</v>
      </c>
      <c r="H38" s="624" t="s">
        <v>309</v>
      </c>
      <c r="I38" s="759">
        <v>46003</v>
      </c>
      <c r="J38" s="314">
        <v>1</v>
      </c>
      <c r="K38" s="623" t="s">
        <v>1737</v>
      </c>
      <c r="L38" s="624" t="s">
        <v>309</v>
      </c>
    </row>
    <row r="39" spans="2:12" ht="28.8" x14ac:dyDescent="0.3">
      <c r="B39" s="314">
        <v>37</v>
      </c>
      <c r="C39" s="314" t="s">
        <v>322</v>
      </c>
      <c r="D39" s="759">
        <v>46004</v>
      </c>
      <c r="E39" s="623" t="s">
        <v>3439</v>
      </c>
      <c r="F39" s="314" t="s">
        <v>231</v>
      </c>
      <c r="G39" s="624" t="s">
        <v>309</v>
      </c>
      <c r="H39" s="624" t="s">
        <v>309</v>
      </c>
      <c r="I39" s="759">
        <v>46008</v>
      </c>
      <c r="J39" s="314">
        <v>4</v>
      </c>
      <c r="K39" s="623" t="s">
        <v>1737</v>
      </c>
      <c r="L39" s="624" t="s">
        <v>309</v>
      </c>
    </row>
    <row r="40" spans="2:12" x14ac:dyDescent="0.3">
      <c r="B40" s="314"/>
      <c r="C40" s="314"/>
      <c r="D40" s="759"/>
      <c r="E40" s="623"/>
      <c r="F40" s="314"/>
      <c r="G40" s="314"/>
      <c r="H40" s="759"/>
      <c r="I40" s="759"/>
      <c r="J40" s="314"/>
      <c r="K40" s="623"/>
      <c r="L40" s="31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0BC4-6252-4E65-BFD2-CE6117165DB1}">
  <sheetPr>
    <tabColor rgb="FF0070C0"/>
  </sheetPr>
  <dimension ref="B2:XFD146"/>
  <sheetViews>
    <sheetView zoomScale="55" zoomScaleNormal="55" workbookViewId="0">
      <pane xSplit="5" ySplit="4" topLeftCell="F131" activePane="bottomRight" state="frozen"/>
      <selection activeCell="E38" sqref="E38"/>
      <selection pane="topRight" activeCell="E38" sqref="E38"/>
      <selection pane="bottomLeft" activeCell="E38" sqref="E38"/>
      <selection pane="bottomRight" activeCell="E38" sqref="E38"/>
    </sheetView>
  </sheetViews>
  <sheetFormatPr defaultColWidth="9.109375" defaultRowHeight="14.4" x14ac:dyDescent="0.3"/>
  <cols>
    <col min="1" max="1" width="4.6640625" style="195" customWidth="1"/>
    <col min="2" max="2" width="6" style="195" bestFit="1" customWidth="1"/>
    <col min="3" max="3" width="3.5546875" style="195" bestFit="1" customWidth="1"/>
    <col min="4" max="4" width="41" style="203" customWidth="1"/>
    <col min="5" max="5" width="23.109375" style="203" customWidth="1"/>
    <col min="6" max="15" width="11.6640625" style="191" customWidth="1"/>
    <col min="16" max="16" width="11.6640625" style="195" customWidth="1"/>
    <col min="17" max="17" width="47.44140625" style="195" customWidth="1"/>
    <col min="18" max="16384" width="9.109375" style="195"/>
  </cols>
  <sheetData>
    <row r="2" spans="2:17 16384:16384" x14ac:dyDescent="0.3">
      <c r="B2" s="1079" t="s">
        <v>357</v>
      </c>
      <c r="C2" s="1079"/>
      <c r="D2" s="1079"/>
      <c r="E2" s="1079"/>
      <c r="F2" s="1079"/>
      <c r="G2" s="1079"/>
      <c r="H2" s="1079"/>
      <c r="I2" s="1079"/>
      <c r="J2" s="1079"/>
      <c r="K2" s="1079"/>
      <c r="L2" s="1079"/>
      <c r="M2" s="1079"/>
      <c r="N2" s="1079"/>
      <c r="O2" s="1079"/>
    </row>
    <row r="3" spans="2:17 16384:16384" x14ac:dyDescent="0.3">
      <c r="B3" s="1078" t="s">
        <v>310</v>
      </c>
      <c r="C3" s="1078" t="s">
        <v>263</v>
      </c>
      <c r="D3" s="1008" t="s">
        <v>347</v>
      </c>
      <c r="E3" s="1008" t="s">
        <v>348</v>
      </c>
      <c r="F3" s="1078" t="s">
        <v>349</v>
      </c>
      <c r="G3" s="1078"/>
      <c r="H3" s="1078"/>
      <c r="I3" s="1078"/>
      <c r="J3" s="1078"/>
      <c r="K3" s="1078"/>
      <c r="L3" s="1078"/>
      <c r="M3" s="1078"/>
      <c r="N3" s="1078"/>
      <c r="O3" s="1078"/>
      <c r="P3" s="1078" t="s">
        <v>358</v>
      </c>
      <c r="Q3" s="1078" t="s">
        <v>360</v>
      </c>
    </row>
    <row r="4" spans="2:17 16384:16384" x14ac:dyDescent="0.3">
      <c r="B4" s="1078"/>
      <c r="C4" s="1078"/>
      <c r="D4" s="1008"/>
      <c r="E4" s="1008"/>
      <c r="F4" s="623" t="s">
        <v>350</v>
      </c>
      <c r="G4" s="314" t="s">
        <v>293</v>
      </c>
      <c r="H4" s="314" t="s">
        <v>351</v>
      </c>
      <c r="I4" s="314" t="s">
        <v>352</v>
      </c>
      <c r="J4" s="314" t="s">
        <v>353</v>
      </c>
      <c r="K4" s="314" t="s">
        <v>277</v>
      </c>
      <c r="L4" s="314" t="s">
        <v>354</v>
      </c>
      <c r="M4" s="314" t="s">
        <v>120</v>
      </c>
      <c r="N4" s="314" t="s">
        <v>355</v>
      </c>
      <c r="O4" s="314" t="s">
        <v>356</v>
      </c>
      <c r="P4" s="1078"/>
      <c r="Q4" s="1078"/>
    </row>
    <row r="5" spans="2:17 16384:16384" ht="43.2" x14ac:dyDescent="0.3">
      <c r="B5" s="1077" t="s">
        <v>311</v>
      </c>
      <c r="C5" s="313">
        <v>1</v>
      </c>
      <c r="D5" s="319" t="s">
        <v>330</v>
      </c>
      <c r="E5" s="319" t="s">
        <v>331</v>
      </c>
      <c r="F5" s="761"/>
      <c r="G5" s="314" t="s">
        <v>21</v>
      </c>
      <c r="H5" s="761"/>
      <c r="I5" s="314" t="s">
        <v>21</v>
      </c>
      <c r="J5" s="761"/>
      <c r="K5" s="314" t="s">
        <v>21</v>
      </c>
      <c r="L5" s="761"/>
      <c r="M5" s="761"/>
      <c r="N5" s="761"/>
      <c r="O5" s="761"/>
      <c r="P5" s="1078" t="s">
        <v>21</v>
      </c>
      <c r="Q5" s="762" t="s">
        <v>309</v>
      </c>
      <c r="XFD5" s="195">
        <f t="shared" ref="XFD5:XFD14" si="0">SUM(C5:XFC5)</f>
        <v>1</v>
      </c>
    </row>
    <row r="6" spans="2:17 16384:16384" x14ac:dyDescent="0.3">
      <c r="B6" s="1077"/>
      <c r="C6" s="313">
        <v>2</v>
      </c>
      <c r="D6" s="319" t="s">
        <v>332</v>
      </c>
      <c r="E6" s="319" t="s">
        <v>333</v>
      </c>
      <c r="F6" s="761"/>
      <c r="G6" s="314" t="s">
        <v>21</v>
      </c>
      <c r="H6" s="761"/>
      <c r="I6" s="314" t="s">
        <v>21</v>
      </c>
      <c r="J6" s="761"/>
      <c r="K6" s="314" t="s">
        <v>21</v>
      </c>
      <c r="L6" s="761"/>
      <c r="M6" s="761"/>
      <c r="N6" s="761"/>
      <c r="O6" s="761"/>
      <c r="P6" s="1078"/>
      <c r="Q6" s="762" t="s">
        <v>309</v>
      </c>
      <c r="XFD6" s="195">
        <f t="shared" si="0"/>
        <v>2</v>
      </c>
    </row>
    <row r="7" spans="2:17 16384:16384" ht="28.8" x14ac:dyDescent="0.3">
      <c r="B7" s="1077"/>
      <c r="C7" s="313">
        <v>3</v>
      </c>
      <c r="D7" s="319" t="s">
        <v>334</v>
      </c>
      <c r="E7" s="319" t="s">
        <v>335</v>
      </c>
      <c r="F7" s="314" t="s">
        <v>21</v>
      </c>
      <c r="G7" s="761"/>
      <c r="H7" s="314" t="s">
        <v>21</v>
      </c>
      <c r="I7" s="314" t="s">
        <v>21</v>
      </c>
      <c r="J7" s="761"/>
      <c r="K7" s="314" t="s">
        <v>21</v>
      </c>
      <c r="L7" s="761"/>
      <c r="M7" s="761"/>
      <c r="N7" s="761"/>
      <c r="O7" s="761"/>
      <c r="P7" s="1078"/>
      <c r="Q7" s="762" t="s">
        <v>309</v>
      </c>
      <c r="XFD7" s="195">
        <f t="shared" si="0"/>
        <v>3</v>
      </c>
    </row>
    <row r="8" spans="2:17 16384:16384" ht="28.8" x14ac:dyDescent="0.3">
      <c r="B8" s="1077"/>
      <c r="C8" s="313">
        <v>4</v>
      </c>
      <c r="D8" s="319" t="s">
        <v>336</v>
      </c>
      <c r="E8" s="319" t="s">
        <v>335</v>
      </c>
      <c r="F8" s="314" t="s">
        <v>21</v>
      </c>
      <c r="G8" s="314" t="s">
        <v>21</v>
      </c>
      <c r="H8" s="761"/>
      <c r="I8" s="314" t="s">
        <v>21</v>
      </c>
      <c r="J8" s="761"/>
      <c r="K8" s="314" t="s">
        <v>21</v>
      </c>
      <c r="L8" s="761"/>
      <c r="M8" s="761"/>
      <c r="N8" s="761"/>
      <c r="O8" s="761"/>
      <c r="P8" s="1078"/>
      <c r="Q8" s="762" t="s">
        <v>309</v>
      </c>
      <c r="XFD8" s="195">
        <f t="shared" si="0"/>
        <v>4</v>
      </c>
    </row>
    <row r="9" spans="2:17 16384:16384" x14ac:dyDescent="0.3">
      <c r="B9" s="1077"/>
      <c r="C9" s="313">
        <v>5</v>
      </c>
      <c r="D9" s="319" t="s">
        <v>337</v>
      </c>
      <c r="E9" s="319" t="s">
        <v>338</v>
      </c>
      <c r="F9" s="314" t="s">
        <v>21</v>
      </c>
      <c r="G9" s="314" t="s">
        <v>21</v>
      </c>
      <c r="H9" s="761"/>
      <c r="I9" s="314" t="s">
        <v>21</v>
      </c>
      <c r="J9" s="761"/>
      <c r="K9" s="314" t="s">
        <v>21</v>
      </c>
      <c r="L9" s="761"/>
      <c r="M9" s="761"/>
      <c r="N9" s="761"/>
      <c r="O9" s="761"/>
      <c r="P9" s="1078"/>
      <c r="Q9" s="762" t="s">
        <v>309</v>
      </c>
      <c r="XFD9" s="195">
        <f t="shared" si="0"/>
        <v>5</v>
      </c>
    </row>
    <row r="10" spans="2:17 16384:16384" ht="28.8" x14ac:dyDescent="0.3">
      <c r="B10" s="1077"/>
      <c r="C10" s="313">
        <v>6</v>
      </c>
      <c r="D10" s="319" t="s">
        <v>339</v>
      </c>
      <c r="E10" s="319" t="s">
        <v>340</v>
      </c>
      <c r="F10" s="314" t="s">
        <v>21</v>
      </c>
      <c r="G10" s="314" t="s">
        <v>21</v>
      </c>
      <c r="H10" s="761"/>
      <c r="I10" s="314" t="s">
        <v>21</v>
      </c>
      <c r="J10" s="761"/>
      <c r="K10" s="314" t="s">
        <v>21</v>
      </c>
      <c r="L10" s="761"/>
      <c r="M10" s="761"/>
      <c r="N10" s="761"/>
      <c r="O10" s="761"/>
      <c r="P10" s="1078"/>
      <c r="Q10" s="762" t="s">
        <v>309</v>
      </c>
      <c r="XFD10" s="195">
        <f t="shared" si="0"/>
        <v>6</v>
      </c>
    </row>
    <row r="11" spans="2:17 16384:16384" x14ac:dyDescent="0.3">
      <c r="B11" s="1077"/>
      <c r="C11" s="313">
        <v>7</v>
      </c>
      <c r="D11" s="319" t="s">
        <v>341</v>
      </c>
      <c r="E11" s="319" t="s">
        <v>342</v>
      </c>
      <c r="F11" s="314" t="s">
        <v>21</v>
      </c>
      <c r="G11" s="761"/>
      <c r="H11" s="761"/>
      <c r="I11" s="761"/>
      <c r="J11" s="761"/>
      <c r="K11" s="761"/>
      <c r="L11" s="761"/>
      <c r="M11" s="761"/>
      <c r="N11" s="314" t="s">
        <v>21</v>
      </c>
      <c r="O11" s="761"/>
      <c r="P11" s="1078"/>
      <c r="Q11" s="762" t="s">
        <v>309</v>
      </c>
      <c r="XFD11" s="195">
        <f t="shared" si="0"/>
        <v>7</v>
      </c>
    </row>
    <row r="12" spans="2:17 16384:16384" ht="28.8" x14ac:dyDescent="0.3">
      <c r="B12" s="1077"/>
      <c r="C12" s="313">
        <v>8</v>
      </c>
      <c r="D12" s="319" t="s">
        <v>343</v>
      </c>
      <c r="E12" s="319" t="s">
        <v>335</v>
      </c>
      <c r="F12" s="314" t="s">
        <v>21</v>
      </c>
      <c r="G12" s="761"/>
      <c r="H12" s="761"/>
      <c r="I12" s="314" t="s">
        <v>21</v>
      </c>
      <c r="J12" s="761"/>
      <c r="K12" s="761"/>
      <c r="L12" s="761"/>
      <c r="M12" s="761"/>
      <c r="N12" s="761"/>
      <c r="O12" s="761"/>
      <c r="P12" s="1078"/>
      <c r="Q12" s="762" t="s">
        <v>309</v>
      </c>
      <c r="XFD12" s="195">
        <f t="shared" si="0"/>
        <v>8</v>
      </c>
    </row>
    <row r="13" spans="2:17 16384:16384" ht="43.2" x14ac:dyDescent="0.3">
      <c r="B13" s="1077"/>
      <c r="C13" s="313">
        <v>9</v>
      </c>
      <c r="D13" s="319" t="s">
        <v>344</v>
      </c>
      <c r="E13" s="319" t="s">
        <v>345</v>
      </c>
      <c r="F13" s="314" t="s">
        <v>21</v>
      </c>
      <c r="G13" s="314" t="s">
        <v>21</v>
      </c>
      <c r="H13" s="314" t="s">
        <v>21</v>
      </c>
      <c r="I13" s="314" t="s">
        <v>21</v>
      </c>
      <c r="J13" s="314" t="s">
        <v>21</v>
      </c>
      <c r="K13" s="314" t="s">
        <v>21</v>
      </c>
      <c r="L13" s="314" t="s">
        <v>21</v>
      </c>
      <c r="M13" s="314" t="s">
        <v>21</v>
      </c>
      <c r="N13" s="314" t="s">
        <v>21</v>
      </c>
      <c r="O13" s="314" t="s">
        <v>21</v>
      </c>
      <c r="P13" s="1078"/>
      <c r="Q13" s="762" t="s">
        <v>309</v>
      </c>
      <c r="XFD13" s="195">
        <f t="shared" si="0"/>
        <v>9</v>
      </c>
    </row>
    <row r="14" spans="2:17 16384:16384" ht="43.2" x14ac:dyDescent="0.3">
      <c r="B14" s="1077"/>
      <c r="C14" s="313">
        <v>10</v>
      </c>
      <c r="D14" s="319" t="s">
        <v>346</v>
      </c>
      <c r="E14" s="319" t="s">
        <v>345</v>
      </c>
      <c r="F14" s="314" t="s">
        <v>21</v>
      </c>
      <c r="G14" s="314" t="s">
        <v>21</v>
      </c>
      <c r="H14" s="314" t="s">
        <v>21</v>
      </c>
      <c r="I14" s="314" t="s">
        <v>21</v>
      </c>
      <c r="J14" s="314" t="s">
        <v>21</v>
      </c>
      <c r="K14" s="314" t="s">
        <v>21</v>
      </c>
      <c r="L14" s="314" t="s">
        <v>21</v>
      </c>
      <c r="M14" s="314" t="s">
        <v>21</v>
      </c>
      <c r="N14" s="314" t="s">
        <v>21</v>
      </c>
      <c r="O14" s="314" t="s">
        <v>21</v>
      </c>
      <c r="P14" s="1078"/>
      <c r="Q14" s="762" t="s">
        <v>309</v>
      </c>
      <c r="XFD14" s="195">
        <f t="shared" si="0"/>
        <v>10</v>
      </c>
    </row>
    <row r="15" spans="2:17 16384:16384" x14ac:dyDescent="0.3">
      <c r="B15" s="763"/>
      <c r="C15" s="763"/>
      <c r="D15" s="764"/>
      <c r="E15" s="764"/>
      <c r="F15" s="765"/>
      <c r="G15" s="765"/>
      <c r="H15" s="765"/>
      <c r="I15" s="765"/>
      <c r="J15" s="765"/>
      <c r="K15" s="765"/>
      <c r="L15" s="765"/>
      <c r="M15" s="765"/>
      <c r="N15" s="765"/>
      <c r="O15" s="765"/>
      <c r="P15" s="763"/>
      <c r="Q15" s="763"/>
    </row>
    <row r="16" spans="2:17 16384:16384" x14ac:dyDescent="0.3">
      <c r="B16" s="763"/>
      <c r="C16" s="763"/>
      <c r="D16" s="764"/>
      <c r="E16" s="764"/>
      <c r="F16" s="765"/>
      <c r="G16" s="765"/>
      <c r="H16" s="765"/>
      <c r="I16" s="765"/>
      <c r="J16" s="765"/>
      <c r="K16" s="765"/>
      <c r="L16" s="765"/>
      <c r="M16" s="765"/>
      <c r="N16" s="765"/>
      <c r="O16" s="765"/>
      <c r="P16" s="763"/>
      <c r="Q16" s="763"/>
    </row>
    <row r="17" spans="2:17" ht="43.2" x14ac:dyDescent="0.3">
      <c r="B17" s="1077" t="s">
        <v>312</v>
      </c>
      <c r="C17" s="313">
        <v>1</v>
      </c>
      <c r="D17" s="319" t="s">
        <v>330</v>
      </c>
      <c r="E17" s="319" t="s">
        <v>331</v>
      </c>
      <c r="F17" s="761"/>
      <c r="G17" s="314" t="s">
        <v>21</v>
      </c>
      <c r="H17" s="761"/>
      <c r="I17" s="314" t="s">
        <v>21</v>
      </c>
      <c r="J17" s="761"/>
      <c r="K17" s="314" t="s">
        <v>21</v>
      </c>
      <c r="L17" s="761"/>
      <c r="M17" s="761"/>
      <c r="N17" s="761"/>
      <c r="O17" s="761"/>
      <c r="P17" s="1078" t="s">
        <v>21</v>
      </c>
      <c r="Q17" s="762" t="s">
        <v>309</v>
      </c>
    </row>
    <row r="18" spans="2:17" x14ac:dyDescent="0.3">
      <c r="B18" s="1077"/>
      <c r="C18" s="313">
        <v>2</v>
      </c>
      <c r="D18" s="319" t="s">
        <v>332</v>
      </c>
      <c r="E18" s="319" t="s">
        <v>333</v>
      </c>
      <c r="F18" s="761"/>
      <c r="G18" s="314" t="s">
        <v>21</v>
      </c>
      <c r="H18" s="761"/>
      <c r="I18" s="314" t="s">
        <v>21</v>
      </c>
      <c r="J18" s="761"/>
      <c r="K18" s="314" t="s">
        <v>21</v>
      </c>
      <c r="L18" s="761"/>
      <c r="M18" s="761"/>
      <c r="N18" s="761"/>
      <c r="O18" s="761"/>
      <c r="P18" s="1078"/>
      <c r="Q18" s="762" t="s">
        <v>309</v>
      </c>
    </row>
    <row r="19" spans="2:17" ht="28.8" x14ac:dyDescent="0.3">
      <c r="B19" s="1077"/>
      <c r="C19" s="313">
        <v>3</v>
      </c>
      <c r="D19" s="319" t="s">
        <v>334</v>
      </c>
      <c r="E19" s="319" t="s">
        <v>335</v>
      </c>
      <c r="F19" s="314" t="s">
        <v>21</v>
      </c>
      <c r="G19" s="761"/>
      <c r="H19" s="314" t="s">
        <v>21</v>
      </c>
      <c r="I19" s="314" t="s">
        <v>21</v>
      </c>
      <c r="J19" s="761"/>
      <c r="K19" s="314" t="s">
        <v>21</v>
      </c>
      <c r="L19" s="761"/>
      <c r="M19" s="761"/>
      <c r="N19" s="761"/>
      <c r="O19" s="761"/>
      <c r="P19" s="1078"/>
      <c r="Q19" s="762" t="s">
        <v>309</v>
      </c>
    </row>
    <row r="20" spans="2:17" ht="28.8" x14ac:dyDescent="0.3">
      <c r="B20" s="1077"/>
      <c r="C20" s="313">
        <v>4</v>
      </c>
      <c r="D20" s="319" t="s">
        <v>336</v>
      </c>
      <c r="E20" s="319" t="s">
        <v>335</v>
      </c>
      <c r="F20" s="314" t="s">
        <v>21</v>
      </c>
      <c r="G20" s="314" t="s">
        <v>21</v>
      </c>
      <c r="H20" s="761"/>
      <c r="I20" s="314" t="s">
        <v>21</v>
      </c>
      <c r="J20" s="761"/>
      <c r="K20" s="314" t="s">
        <v>21</v>
      </c>
      <c r="L20" s="761"/>
      <c r="M20" s="761"/>
      <c r="N20" s="761"/>
      <c r="O20" s="761"/>
      <c r="P20" s="1078"/>
      <c r="Q20" s="762" t="s">
        <v>309</v>
      </c>
    </row>
    <row r="21" spans="2:17" x14ac:dyDescent="0.3">
      <c r="B21" s="1077"/>
      <c r="C21" s="313">
        <v>5</v>
      </c>
      <c r="D21" s="319" t="s">
        <v>337</v>
      </c>
      <c r="E21" s="319" t="s">
        <v>338</v>
      </c>
      <c r="F21" s="314" t="s">
        <v>21</v>
      </c>
      <c r="G21" s="314" t="s">
        <v>21</v>
      </c>
      <c r="H21" s="761"/>
      <c r="I21" s="314" t="s">
        <v>21</v>
      </c>
      <c r="J21" s="761"/>
      <c r="K21" s="314" t="s">
        <v>21</v>
      </c>
      <c r="L21" s="761"/>
      <c r="M21" s="761"/>
      <c r="N21" s="761"/>
      <c r="O21" s="761"/>
      <c r="P21" s="1078"/>
      <c r="Q21" s="762" t="s">
        <v>309</v>
      </c>
    </row>
    <row r="22" spans="2:17" ht="28.8" x14ac:dyDescent="0.3">
      <c r="B22" s="1077"/>
      <c r="C22" s="313">
        <v>6</v>
      </c>
      <c r="D22" s="319" t="s">
        <v>339</v>
      </c>
      <c r="E22" s="319" t="s">
        <v>340</v>
      </c>
      <c r="F22" s="314" t="s">
        <v>21</v>
      </c>
      <c r="G22" s="314" t="s">
        <v>21</v>
      </c>
      <c r="H22" s="761"/>
      <c r="I22" s="314" t="s">
        <v>21</v>
      </c>
      <c r="J22" s="761"/>
      <c r="K22" s="314" t="s">
        <v>21</v>
      </c>
      <c r="L22" s="761"/>
      <c r="M22" s="761"/>
      <c r="N22" s="761"/>
      <c r="O22" s="761"/>
      <c r="P22" s="1078"/>
      <c r="Q22" s="762" t="s">
        <v>309</v>
      </c>
    </row>
    <row r="23" spans="2:17" x14ac:dyDescent="0.3">
      <c r="B23" s="1077"/>
      <c r="C23" s="313">
        <v>7</v>
      </c>
      <c r="D23" s="319" t="s">
        <v>341</v>
      </c>
      <c r="E23" s="319" t="s">
        <v>342</v>
      </c>
      <c r="F23" s="314" t="s">
        <v>21</v>
      </c>
      <c r="G23" s="761"/>
      <c r="H23" s="761"/>
      <c r="I23" s="761"/>
      <c r="J23" s="761"/>
      <c r="K23" s="761"/>
      <c r="L23" s="761"/>
      <c r="M23" s="761"/>
      <c r="N23" s="314" t="s">
        <v>21</v>
      </c>
      <c r="O23" s="761"/>
      <c r="P23" s="1078"/>
      <c r="Q23" s="762" t="s">
        <v>309</v>
      </c>
    </row>
    <row r="24" spans="2:17" ht="28.8" x14ac:dyDescent="0.3">
      <c r="B24" s="1077"/>
      <c r="C24" s="313">
        <v>8</v>
      </c>
      <c r="D24" s="319" t="s">
        <v>343</v>
      </c>
      <c r="E24" s="319" t="s">
        <v>335</v>
      </c>
      <c r="F24" s="314" t="s">
        <v>21</v>
      </c>
      <c r="G24" s="761"/>
      <c r="H24" s="761"/>
      <c r="I24" s="314" t="s">
        <v>21</v>
      </c>
      <c r="J24" s="761"/>
      <c r="K24" s="761"/>
      <c r="L24" s="761"/>
      <c r="M24" s="761"/>
      <c r="N24" s="761"/>
      <c r="O24" s="761"/>
      <c r="P24" s="1078"/>
      <c r="Q24" s="762" t="s">
        <v>309</v>
      </c>
    </row>
    <row r="25" spans="2:17" ht="43.2" x14ac:dyDescent="0.3">
      <c r="B25" s="1077"/>
      <c r="C25" s="313">
        <v>9</v>
      </c>
      <c r="D25" s="319" t="s">
        <v>344</v>
      </c>
      <c r="E25" s="319" t="s">
        <v>345</v>
      </c>
      <c r="F25" s="314" t="s">
        <v>21</v>
      </c>
      <c r="G25" s="314" t="s">
        <v>21</v>
      </c>
      <c r="H25" s="314" t="s">
        <v>21</v>
      </c>
      <c r="I25" s="314" t="s">
        <v>21</v>
      </c>
      <c r="J25" s="314" t="s">
        <v>21</v>
      </c>
      <c r="K25" s="314" t="s">
        <v>21</v>
      </c>
      <c r="L25" s="314" t="s">
        <v>21</v>
      </c>
      <c r="M25" s="314" t="s">
        <v>21</v>
      </c>
      <c r="N25" s="314" t="s">
        <v>21</v>
      </c>
      <c r="O25" s="314" t="s">
        <v>21</v>
      </c>
      <c r="P25" s="1078"/>
      <c r="Q25" s="762" t="s">
        <v>309</v>
      </c>
    </row>
    <row r="26" spans="2:17" ht="43.2" x14ac:dyDescent="0.3">
      <c r="B26" s="1077"/>
      <c r="C26" s="313">
        <v>10</v>
      </c>
      <c r="D26" s="319" t="s">
        <v>346</v>
      </c>
      <c r="E26" s="319" t="s">
        <v>345</v>
      </c>
      <c r="F26" s="314" t="s">
        <v>21</v>
      </c>
      <c r="G26" s="314" t="s">
        <v>21</v>
      </c>
      <c r="H26" s="314" t="s">
        <v>21</v>
      </c>
      <c r="I26" s="314" t="s">
        <v>21</v>
      </c>
      <c r="J26" s="314" t="s">
        <v>21</v>
      </c>
      <c r="K26" s="314" t="s">
        <v>21</v>
      </c>
      <c r="L26" s="314" t="s">
        <v>21</v>
      </c>
      <c r="M26" s="314" t="s">
        <v>21</v>
      </c>
      <c r="N26" s="314" t="s">
        <v>21</v>
      </c>
      <c r="O26" s="314" t="s">
        <v>21</v>
      </c>
      <c r="P26" s="1078"/>
      <c r="Q26" s="762" t="s">
        <v>309</v>
      </c>
    </row>
    <row r="27" spans="2:17" x14ac:dyDescent="0.3">
      <c r="B27" s="763"/>
      <c r="C27" s="763"/>
      <c r="D27" s="764"/>
      <c r="E27" s="764"/>
      <c r="F27" s="765"/>
      <c r="G27" s="765"/>
      <c r="H27" s="765"/>
      <c r="I27" s="765"/>
      <c r="J27" s="765"/>
      <c r="K27" s="765"/>
      <c r="L27" s="765"/>
      <c r="M27" s="765"/>
      <c r="N27" s="765"/>
      <c r="O27" s="765"/>
      <c r="P27" s="763"/>
      <c r="Q27" s="763"/>
    </row>
    <row r="28" spans="2:17" x14ac:dyDescent="0.3">
      <c r="B28" s="763"/>
      <c r="C28" s="763"/>
      <c r="D28" s="764"/>
      <c r="E28" s="764"/>
      <c r="F28" s="765"/>
      <c r="G28" s="765"/>
      <c r="H28" s="765"/>
      <c r="I28" s="765"/>
      <c r="J28" s="765"/>
      <c r="K28" s="765"/>
      <c r="L28" s="765"/>
      <c r="M28" s="765"/>
      <c r="N28" s="765"/>
      <c r="O28" s="765"/>
      <c r="P28" s="763"/>
      <c r="Q28" s="763"/>
    </row>
    <row r="29" spans="2:17" ht="43.2" x14ac:dyDescent="0.3">
      <c r="B29" s="1077" t="s">
        <v>313</v>
      </c>
      <c r="C29" s="313">
        <v>1</v>
      </c>
      <c r="D29" s="319" t="s">
        <v>330</v>
      </c>
      <c r="E29" s="319" t="s">
        <v>331</v>
      </c>
      <c r="F29" s="761"/>
      <c r="G29" s="314" t="s">
        <v>21</v>
      </c>
      <c r="H29" s="761"/>
      <c r="I29" s="314" t="s">
        <v>21</v>
      </c>
      <c r="J29" s="761"/>
      <c r="K29" s="314" t="s">
        <v>21</v>
      </c>
      <c r="L29" s="761"/>
      <c r="M29" s="761"/>
      <c r="N29" s="761"/>
      <c r="O29" s="761"/>
      <c r="P29" s="1078" t="s">
        <v>21</v>
      </c>
      <c r="Q29" s="762" t="s">
        <v>309</v>
      </c>
    </row>
    <row r="30" spans="2:17" x14ac:dyDescent="0.3">
      <c r="B30" s="1077"/>
      <c r="C30" s="313">
        <v>2</v>
      </c>
      <c r="D30" s="319" t="s">
        <v>332</v>
      </c>
      <c r="E30" s="319" t="s">
        <v>333</v>
      </c>
      <c r="F30" s="761"/>
      <c r="G30" s="314" t="s">
        <v>21</v>
      </c>
      <c r="H30" s="761"/>
      <c r="I30" s="314" t="s">
        <v>21</v>
      </c>
      <c r="J30" s="761"/>
      <c r="K30" s="314" t="s">
        <v>21</v>
      </c>
      <c r="L30" s="761"/>
      <c r="M30" s="761"/>
      <c r="N30" s="761"/>
      <c r="O30" s="761"/>
      <c r="P30" s="1078"/>
      <c r="Q30" s="762" t="s">
        <v>309</v>
      </c>
    </row>
    <row r="31" spans="2:17" ht="28.8" x14ac:dyDescent="0.3">
      <c r="B31" s="1077"/>
      <c r="C31" s="313">
        <v>3</v>
      </c>
      <c r="D31" s="319" t="s">
        <v>334</v>
      </c>
      <c r="E31" s="319" t="s">
        <v>335</v>
      </c>
      <c r="F31" s="314" t="s">
        <v>21</v>
      </c>
      <c r="G31" s="761"/>
      <c r="H31" s="314" t="s">
        <v>21</v>
      </c>
      <c r="I31" s="314" t="s">
        <v>21</v>
      </c>
      <c r="J31" s="761"/>
      <c r="K31" s="314" t="s">
        <v>21</v>
      </c>
      <c r="L31" s="761"/>
      <c r="M31" s="761"/>
      <c r="N31" s="761"/>
      <c r="O31" s="761"/>
      <c r="P31" s="1078"/>
      <c r="Q31" s="762" t="s">
        <v>309</v>
      </c>
    </row>
    <row r="32" spans="2:17" ht="28.8" x14ac:dyDescent="0.3">
      <c r="B32" s="1077"/>
      <c r="C32" s="313">
        <v>4</v>
      </c>
      <c r="D32" s="319" t="s">
        <v>336</v>
      </c>
      <c r="E32" s="319" t="s">
        <v>335</v>
      </c>
      <c r="F32" s="314" t="s">
        <v>21</v>
      </c>
      <c r="G32" s="314" t="s">
        <v>21</v>
      </c>
      <c r="H32" s="761"/>
      <c r="I32" s="314" t="s">
        <v>21</v>
      </c>
      <c r="J32" s="761"/>
      <c r="K32" s="314" t="s">
        <v>21</v>
      </c>
      <c r="L32" s="761"/>
      <c r="M32" s="761"/>
      <c r="N32" s="761"/>
      <c r="O32" s="761"/>
      <c r="P32" s="1078"/>
      <c r="Q32" s="762" t="s">
        <v>309</v>
      </c>
    </row>
    <row r="33" spans="2:17" x14ac:dyDescent="0.3">
      <c r="B33" s="1077"/>
      <c r="C33" s="313">
        <v>5</v>
      </c>
      <c r="D33" s="319" t="s">
        <v>337</v>
      </c>
      <c r="E33" s="319" t="s">
        <v>338</v>
      </c>
      <c r="F33" s="314" t="s">
        <v>21</v>
      </c>
      <c r="G33" s="314" t="s">
        <v>21</v>
      </c>
      <c r="H33" s="761"/>
      <c r="I33" s="314" t="s">
        <v>21</v>
      </c>
      <c r="J33" s="761"/>
      <c r="K33" s="314" t="s">
        <v>21</v>
      </c>
      <c r="L33" s="761"/>
      <c r="M33" s="761"/>
      <c r="N33" s="761"/>
      <c r="O33" s="761"/>
      <c r="P33" s="1078"/>
      <c r="Q33" s="762" t="s">
        <v>309</v>
      </c>
    </row>
    <row r="34" spans="2:17" ht="28.8" x14ac:dyDescent="0.3">
      <c r="B34" s="1077"/>
      <c r="C34" s="313">
        <v>6</v>
      </c>
      <c r="D34" s="319" t="s">
        <v>339</v>
      </c>
      <c r="E34" s="319" t="s">
        <v>340</v>
      </c>
      <c r="F34" s="314" t="s">
        <v>21</v>
      </c>
      <c r="G34" s="314" t="s">
        <v>21</v>
      </c>
      <c r="H34" s="761"/>
      <c r="I34" s="314" t="s">
        <v>21</v>
      </c>
      <c r="J34" s="761"/>
      <c r="K34" s="314" t="s">
        <v>21</v>
      </c>
      <c r="L34" s="761"/>
      <c r="M34" s="761"/>
      <c r="N34" s="761"/>
      <c r="O34" s="761"/>
      <c r="P34" s="1078"/>
      <c r="Q34" s="762" t="s">
        <v>309</v>
      </c>
    </row>
    <row r="35" spans="2:17" x14ac:dyDescent="0.3">
      <c r="B35" s="1077"/>
      <c r="C35" s="313">
        <v>7</v>
      </c>
      <c r="D35" s="319" t="s">
        <v>341</v>
      </c>
      <c r="E35" s="319" t="s">
        <v>342</v>
      </c>
      <c r="F35" s="314" t="s">
        <v>21</v>
      </c>
      <c r="G35" s="761"/>
      <c r="H35" s="761"/>
      <c r="I35" s="761"/>
      <c r="J35" s="761"/>
      <c r="K35" s="761"/>
      <c r="L35" s="761"/>
      <c r="M35" s="761"/>
      <c r="N35" s="314" t="s">
        <v>21</v>
      </c>
      <c r="O35" s="761"/>
      <c r="P35" s="1078"/>
      <c r="Q35" s="762" t="s">
        <v>309</v>
      </c>
    </row>
    <row r="36" spans="2:17" ht="28.8" x14ac:dyDescent="0.3">
      <c r="B36" s="1077"/>
      <c r="C36" s="313">
        <v>8</v>
      </c>
      <c r="D36" s="319" t="s">
        <v>343</v>
      </c>
      <c r="E36" s="319" t="s">
        <v>335</v>
      </c>
      <c r="F36" s="314" t="s">
        <v>21</v>
      </c>
      <c r="G36" s="761"/>
      <c r="H36" s="761"/>
      <c r="I36" s="314" t="s">
        <v>21</v>
      </c>
      <c r="J36" s="761"/>
      <c r="K36" s="761"/>
      <c r="L36" s="761"/>
      <c r="M36" s="761"/>
      <c r="N36" s="761"/>
      <c r="O36" s="761"/>
      <c r="P36" s="1078"/>
      <c r="Q36" s="762" t="s">
        <v>309</v>
      </c>
    </row>
    <row r="37" spans="2:17" ht="43.2" x14ac:dyDescent="0.3">
      <c r="B37" s="1077"/>
      <c r="C37" s="313">
        <v>9</v>
      </c>
      <c r="D37" s="319" t="s">
        <v>344</v>
      </c>
      <c r="E37" s="319" t="s">
        <v>345</v>
      </c>
      <c r="F37" s="314" t="s">
        <v>21</v>
      </c>
      <c r="G37" s="314" t="s">
        <v>21</v>
      </c>
      <c r="H37" s="314" t="s">
        <v>21</v>
      </c>
      <c r="I37" s="314" t="s">
        <v>21</v>
      </c>
      <c r="J37" s="314" t="s">
        <v>21</v>
      </c>
      <c r="K37" s="314" t="s">
        <v>21</v>
      </c>
      <c r="L37" s="314" t="s">
        <v>21</v>
      </c>
      <c r="M37" s="314" t="s">
        <v>21</v>
      </c>
      <c r="N37" s="314" t="s">
        <v>21</v>
      </c>
      <c r="O37" s="314" t="s">
        <v>21</v>
      </c>
      <c r="P37" s="1078"/>
      <c r="Q37" s="762" t="s">
        <v>309</v>
      </c>
    </row>
    <row r="38" spans="2:17" ht="43.2" x14ac:dyDescent="0.3">
      <c r="B38" s="1077"/>
      <c r="C38" s="313">
        <v>10</v>
      </c>
      <c r="D38" s="319" t="s">
        <v>346</v>
      </c>
      <c r="E38" s="319" t="s">
        <v>345</v>
      </c>
      <c r="F38" s="314" t="s">
        <v>21</v>
      </c>
      <c r="G38" s="314" t="s">
        <v>21</v>
      </c>
      <c r="H38" s="314" t="s">
        <v>21</v>
      </c>
      <c r="I38" s="314" t="s">
        <v>21</v>
      </c>
      <c r="J38" s="314" t="s">
        <v>21</v>
      </c>
      <c r="K38" s="314" t="s">
        <v>21</v>
      </c>
      <c r="L38" s="314" t="s">
        <v>21</v>
      </c>
      <c r="M38" s="314" t="s">
        <v>21</v>
      </c>
      <c r="N38" s="314" t="s">
        <v>21</v>
      </c>
      <c r="O38" s="314" t="s">
        <v>21</v>
      </c>
      <c r="P38" s="1078"/>
      <c r="Q38" s="762" t="s">
        <v>309</v>
      </c>
    </row>
    <row r="39" spans="2:17" x14ac:dyDescent="0.3">
      <c r="B39" s="763"/>
      <c r="C39" s="763"/>
      <c r="D39" s="764"/>
      <c r="E39" s="764"/>
      <c r="F39" s="765"/>
      <c r="G39" s="765"/>
      <c r="H39" s="765"/>
      <c r="I39" s="765"/>
      <c r="J39" s="765"/>
      <c r="K39" s="765"/>
      <c r="L39" s="765"/>
      <c r="M39" s="765"/>
      <c r="N39" s="765"/>
      <c r="O39" s="765"/>
      <c r="P39" s="763"/>
      <c r="Q39" s="763"/>
    </row>
    <row r="40" spans="2:17" x14ac:dyDescent="0.3">
      <c r="B40" s="763"/>
      <c r="C40" s="763"/>
      <c r="D40" s="764"/>
      <c r="E40" s="764"/>
      <c r="F40" s="765"/>
      <c r="G40" s="765"/>
      <c r="H40" s="765"/>
      <c r="I40" s="765"/>
      <c r="J40" s="765"/>
      <c r="K40" s="765"/>
      <c r="L40" s="765"/>
      <c r="M40" s="765"/>
      <c r="N40" s="765"/>
      <c r="O40" s="765"/>
      <c r="P40" s="763"/>
      <c r="Q40" s="763"/>
    </row>
    <row r="41" spans="2:17" ht="43.2" x14ac:dyDescent="0.3">
      <c r="B41" s="1077" t="s">
        <v>314</v>
      </c>
      <c r="C41" s="313">
        <v>1</v>
      </c>
      <c r="D41" s="319" t="s">
        <v>330</v>
      </c>
      <c r="E41" s="319" t="s">
        <v>331</v>
      </c>
      <c r="F41" s="761"/>
      <c r="G41" s="314" t="s">
        <v>21</v>
      </c>
      <c r="H41" s="761"/>
      <c r="I41" s="314" t="s">
        <v>21</v>
      </c>
      <c r="J41" s="761"/>
      <c r="K41" s="314" t="s">
        <v>21</v>
      </c>
      <c r="L41" s="761"/>
      <c r="M41" s="761"/>
      <c r="N41" s="761"/>
      <c r="O41" s="761"/>
      <c r="P41" s="1078" t="s">
        <v>21</v>
      </c>
      <c r="Q41" s="762" t="s">
        <v>309</v>
      </c>
    </row>
    <row r="42" spans="2:17" x14ac:dyDescent="0.3">
      <c r="B42" s="1077"/>
      <c r="C42" s="313">
        <v>2</v>
      </c>
      <c r="D42" s="319" t="s">
        <v>332</v>
      </c>
      <c r="E42" s="319" t="s">
        <v>333</v>
      </c>
      <c r="F42" s="761"/>
      <c r="G42" s="314" t="s">
        <v>21</v>
      </c>
      <c r="H42" s="761"/>
      <c r="I42" s="314" t="s">
        <v>21</v>
      </c>
      <c r="J42" s="761"/>
      <c r="K42" s="314" t="s">
        <v>21</v>
      </c>
      <c r="L42" s="761"/>
      <c r="M42" s="761"/>
      <c r="N42" s="761"/>
      <c r="O42" s="761"/>
      <c r="P42" s="1078"/>
      <c r="Q42" s="762" t="s">
        <v>309</v>
      </c>
    </row>
    <row r="43" spans="2:17" ht="28.8" x14ac:dyDescent="0.3">
      <c r="B43" s="1077"/>
      <c r="C43" s="313">
        <v>3</v>
      </c>
      <c r="D43" s="319" t="s">
        <v>334</v>
      </c>
      <c r="E43" s="319" t="s">
        <v>335</v>
      </c>
      <c r="F43" s="314" t="s">
        <v>21</v>
      </c>
      <c r="G43" s="761"/>
      <c r="H43" s="314" t="s">
        <v>21</v>
      </c>
      <c r="I43" s="314" t="s">
        <v>21</v>
      </c>
      <c r="J43" s="761"/>
      <c r="K43" s="314" t="s">
        <v>21</v>
      </c>
      <c r="L43" s="761"/>
      <c r="M43" s="761"/>
      <c r="N43" s="761"/>
      <c r="O43" s="761"/>
      <c r="P43" s="1078"/>
      <c r="Q43" s="762" t="s">
        <v>309</v>
      </c>
    </row>
    <row r="44" spans="2:17" ht="28.8" x14ac:dyDescent="0.3">
      <c r="B44" s="1077"/>
      <c r="C44" s="313">
        <v>4</v>
      </c>
      <c r="D44" s="319" t="s">
        <v>336</v>
      </c>
      <c r="E44" s="319" t="s">
        <v>335</v>
      </c>
      <c r="F44" s="314" t="s">
        <v>21</v>
      </c>
      <c r="G44" s="314" t="s">
        <v>21</v>
      </c>
      <c r="H44" s="761"/>
      <c r="I44" s="314" t="s">
        <v>21</v>
      </c>
      <c r="J44" s="761"/>
      <c r="K44" s="314" t="s">
        <v>21</v>
      </c>
      <c r="L44" s="761"/>
      <c r="M44" s="761"/>
      <c r="N44" s="761"/>
      <c r="O44" s="761"/>
      <c r="P44" s="1078"/>
      <c r="Q44" s="762" t="s">
        <v>309</v>
      </c>
    </row>
    <row r="45" spans="2:17" x14ac:dyDescent="0.3">
      <c r="B45" s="1077"/>
      <c r="C45" s="313">
        <v>5</v>
      </c>
      <c r="D45" s="319" t="s">
        <v>337</v>
      </c>
      <c r="E45" s="319" t="s">
        <v>338</v>
      </c>
      <c r="F45" s="314" t="s">
        <v>21</v>
      </c>
      <c r="G45" s="314" t="s">
        <v>21</v>
      </c>
      <c r="H45" s="761"/>
      <c r="I45" s="314" t="s">
        <v>21</v>
      </c>
      <c r="J45" s="761"/>
      <c r="K45" s="314" t="s">
        <v>21</v>
      </c>
      <c r="L45" s="761"/>
      <c r="M45" s="761"/>
      <c r="N45" s="761"/>
      <c r="O45" s="761"/>
      <c r="P45" s="1078"/>
      <c r="Q45" s="762" t="s">
        <v>309</v>
      </c>
    </row>
    <row r="46" spans="2:17" ht="28.8" x14ac:dyDescent="0.3">
      <c r="B46" s="1077"/>
      <c r="C46" s="313">
        <v>6</v>
      </c>
      <c r="D46" s="319" t="s">
        <v>339</v>
      </c>
      <c r="E46" s="319" t="s">
        <v>340</v>
      </c>
      <c r="F46" s="314" t="s">
        <v>21</v>
      </c>
      <c r="G46" s="314" t="s">
        <v>21</v>
      </c>
      <c r="H46" s="761"/>
      <c r="I46" s="314" t="s">
        <v>21</v>
      </c>
      <c r="J46" s="761"/>
      <c r="K46" s="314" t="s">
        <v>21</v>
      </c>
      <c r="L46" s="761"/>
      <c r="M46" s="761"/>
      <c r="N46" s="761"/>
      <c r="O46" s="761"/>
      <c r="P46" s="1078"/>
      <c r="Q46" s="762" t="s">
        <v>309</v>
      </c>
    </row>
    <row r="47" spans="2:17" x14ac:dyDescent="0.3">
      <c r="B47" s="1077"/>
      <c r="C47" s="313">
        <v>7</v>
      </c>
      <c r="D47" s="319" t="s">
        <v>341</v>
      </c>
      <c r="E47" s="319" t="s">
        <v>342</v>
      </c>
      <c r="F47" s="314" t="s">
        <v>21</v>
      </c>
      <c r="G47" s="761"/>
      <c r="H47" s="761"/>
      <c r="I47" s="761"/>
      <c r="J47" s="761"/>
      <c r="K47" s="761"/>
      <c r="L47" s="761"/>
      <c r="M47" s="761"/>
      <c r="N47" s="314" t="s">
        <v>21</v>
      </c>
      <c r="O47" s="761"/>
      <c r="P47" s="1078"/>
      <c r="Q47" s="762" t="s">
        <v>309</v>
      </c>
    </row>
    <row r="48" spans="2:17" ht="28.8" x14ac:dyDescent="0.3">
      <c r="B48" s="1077"/>
      <c r="C48" s="313">
        <v>8</v>
      </c>
      <c r="D48" s="319" t="s">
        <v>343</v>
      </c>
      <c r="E48" s="319" t="s">
        <v>335</v>
      </c>
      <c r="F48" s="314" t="s">
        <v>21</v>
      </c>
      <c r="G48" s="761"/>
      <c r="H48" s="761"/>
      <c r="I48" s="314" t="s">
        <v>21</v>
      </c>
      <c r="J48" s="761"/>
      <c r="K48" s="761"/>
      <c r="L48" s="761"/>
      <c r="M48" s="761"/>
      <c r="N48" s="761"/>
      <c r="O48" s="761"/>
      <c r="P48" s="1078"/>
      <c r="Q48" s="762" t="s">
        <v>309</v>
      </c>
    </row>
    <row r="49" spans="2:17" ht="43.2" x14ac:dyDescent="0.3">
      <c r="B49" s="1077"/>
      <c r="C49" s="313">
        <v>9</v>
      </c>
      <c r="D49" s="319" t="s">
        <v>344</v>
      </c>
      <c r="E49" s="319" t="s">
        <v>345</v>
      </c>
      <c r="F49" s="314" t="s">
        <v>21</v>
      </c>
      <c r="G49" s="314" t="s">
        <v>21</v>
      </c>
      <c r="H49" s="314" t="s">
        <v>21</v>
      </c>
      <c r="I49" s="314" t="s">
        <v>21</v>
      </c>
      <c r="J49" s="314" t="s">
        <v>21</v>
      </c>
      <c r="K49" s="314" t="s">
        <v>21</v>
      </c>
      <c r="L49" s="314" t="s">
        <v>21</v>
      </c>
      <c r="M49" s="314" t="s">
        <v>21</v>
      </c>
      <c r="N49" s="314" t="s">
        <v>21</v>
      </c>
      <c r="O49" s="314" t="s">
        <v>21</v>
      </c>
      <c r="P49" s="1078"/>
      <c r="Q49" s="762" t="s">
        <v>309</v>
      </c>
    </row>
    <row r="50" spans="2:17" ht="43.2" x14ac:dyDescent="0.3">
      <c r="B50" s="1077"/>
      <c r="C50" s="313">
        <v>10</v>
      </c>
      <c r="D50" s="319" t="s">
        <v>346</v>
      </c>
      <c r="E50" s="319" t="s">
        <v>345</v>
      </c>
      <c r="F50" s="314" t="s">
        <v>21</v>
      </c>
      <c r="G50" s="314" t="s">
        <v>21</v>
      </c>
      <c r="H50" s="314" t="s">
        <v>21</v>
      </c>
      <c r="I50" s="314" t="s">
        <v>21</v>
      </c>
      <c r="J50" s="314" t="s">
        <v>21</v>
      </c>
      <c r="K50" s="314" t="s">
        <v>21</v>
      </c>
      <c r="L50" s="314" t="s">
        <v>21</v>
      </c>
      <c r="M50" s="314" t="s">
        <v>21</v>
      </c>
      <c r="N50" s="314" t="s">
        <v>21</v>
      </c>
      <c r="O50" s="314" t="s">
        <v>21</v>
      </c>
      <c r="P50" s="1078"/>
      <c r="Q50" s="762" t="s">
        <v>309</v>
      </c>
    </row>
    <row r="51" spans="2:17" x14ac:dyDescent="0.3">
      <c r="B51" s="763"/>
      <c r="C51" s="763"/>
      <c r="D51" s="764"/>
      <c r="E51" s="764"/>
      <c r="F51" s="765"/>
      <c r="G51" s="765"/>
      <c r="H51" s="765"/>
      <c r="I51" s="765"/>
      <c r="J51" s="765"/>
      <c r="K51" s="765"/>
      <c r="L51" s="765"/>
      <c r="M51" s="765"/>
      <c r="N51" s="765"/>
      <c r="O51" s="765"/>
      <c r="P51" s="763"/>
      <c r="Q51" s="763"/>
    </row>
    <row r="52" spans="2:17" x14ac:dyDescent="0.3">
      <c r="B52" s="763"/>
      <c r="C52" s="763"/>
      <c r="D52" s="764"/>
      <c r="E52" s="764"/>
      <c r="F52" s="765"/>
      <c r="G52" s="765"/>
      <c r="H52" s="765"/>
      <c r="I52" s="765"/>
      <c r="J52" s="765"/>
      <c r="K52" s="765"/>
      <c r="L52" s="765"/>
      <c r="M52" s="765"/>
      <c r="N52" s="765"/>
      <c r="O52" s="765"/>
      <c r="P52" s="763"/>
      <c r="Q52" s="763"/>
    </row>
    <row r="53" spans="2:17" ht="43.2" x14ac:dyDescent="0.3">
      <c r="B53" s="1077" t="s">
        <v>315</v>
      </c>
      <c r="C53" s="313">
        <v>1</v>
      </c>
      <c r="D53" s="319" t="s">
        <v>330</v>
      </c>
      <c r="E53" s="319" t="s">
        <v>331</v>
      </c>
      <c r="F53" s="761"/>
      <c r="G53" s="314" t="s">
        <v>21</v>
      </c>
      <c r="H53" s="761"/>
      <c r="I53" s="314" t="s">
        <v>21</v>
      </c>
      <c r="J53" s="761"/>
      <c r="K53" s="314" t="s">
        <v>21</v>
      </c>
      <c r="L53" s="761"/>
      <c r="M53" s="761"/>
      <c r="N53" s="761"/>
      <c r="O53" s="761"/>
      <c r="P53" s="1078" t="s">
        <v>21</v>
      </c>
      <c r="Q53" s="762" t="s">
        <v>309</v>
      </c>
    </row>
    <row r="54" spans="2:17" x14ac:dyDescent="0.3">
      <c r="B54" s="1077"/>
      <c r="C54" s="313">
        <v>2</v>
      </c>
      <c r="D54" s="319" t="s">
        <v>332</v>
      </c>
      <c r="E54" s="319" t="s">
        <v>333</v>
      </c>
      <c r="F54" s="761"/>
      <c r="G54" s="314" t="s">
        <v>21</v>
      </c>
      <c r="H54" s="761"/>
      <c r="I54" s="314" t="s">
        <v>21</v>
      </c>
      <c r="J54" s="761"/>
      <c r="K54" s="314" t="s">
        <v>21</v>
      </c>
      <c r="L54" s="761"/>
      <c r="M54" s="761"/>
      <c r="N54" s="761"/>
      <c r="O54" s="761"/>
      <c r="P54" s="1078"/>
      <c r="Q54" s="762" t="s">
        <v>309</v>
      </c>
    </row>
    <row r="55" spans="2:17" ht="28.8" x14ac:dyDescent="0.3">
      <c r="B55" s="1077"/>
      <c r="C55" s="313">
        <v>3</v>
      </c>
      <c r="D55" s="319" t="s">
        <v>334</v>
      </c>
      <c r="E55" s="319" t="s">
        <v>335</v>
      </c>
      <c r="F55" s="314" t="s">
        <v>21</v>
      </c>
      <c r="G55" s="761"/>
      <c r="H55" s="314" t="s">
        <v>21</v>
      </c>
      <c r="I55" s="314" t="s">
        <v>21</v>
      </c>
      <c r="J55" s="761"/>
      <c r="K55" s="314" t="s">
        <v>21</v>
      </c>
      <c r="L55" s="761"/>
      <c r="M55" s="761"/>
      <c r="N55" s="761"/>
      <c r="O55" s="761"/>
      <c r="P55" s="1078"/>
      <c r="Q55" s="762" t="s">
        <v>309</v>
      </c>
    </row>
    <row r="56" spans="2:17" ht="28.8" x14ac:dyDescent="0.3">
      <c r="B56" s="1077"/>
      <c r="C56" s="313">
        <v>4</v>
      </c>
      <c r="D56" s="319" t="s">
        <v>336</v>
      </c>
      <c r="E56" s="319" t="s">
        <v>335</v>
      </c>
      <c r="F56" s="314" t="s">
        <v>21</v>
      </c>
      <c r="G56" s="314" t="s">
        <v>21</v>
      </c>
      <c r="H56" s="761"/>
      <c r="I56" s="314" t="s">
        <v>21</v>
      </c>
      <c r="J56" s="761"/>
      <c r="K56" s="314" t="s">
        <v>21</v>
      </c>
      <c r="L56" s="761"/>
      <c r="M56" s="761"/>
      <c r="N56" s="761"/>
      <c r="O56" s="761"/>
      <c r="P56" s="1078"/>
      <c r="Q56" s="762" t="s">
        <v>309</v>
      </c>
    </row>
    <row r="57" spans="2:17" x14ac:dyDescent="0.3">
      <c r="B57" s="1077"/>
      <c r="C57" s="313">
        <v>5</v>
      </c>
      <c r="D57" s="319" t="s">
        <v>337</v>
      </c>
      <c r="E57" s="319" t="s">
        <v>338</v>
      </c>
      <c r="F57" s="314" t="s">
        <v>21</v>
      </c>
      <c r="G57" s="314" t="s">
        <v>21</v>
      </c>
      <c r="H57" s="761"/>
      <c r="I57" s="314" t="s">
        <v>21</v>
      </c>
      <c r="J57" s="761"/>
      <c r="K57" s="314" t="s">
        <v>21</v>
      </c>
      <c r="L57" s="761"/>
      <c r="M57" s="761"/>
      <c r="N57" s="761"/>
      <c r="O57" s="761"/>
      <c r="P57" s="1078"/>
      <c r="Q57" s="762" t="s">
        <v>309</v>
      </c>
    </row>
    <row r="58" spans="2:17" ht="28.8" x14ac:dyDescent="0.3">
      <c r="B58" s="1077"/>
      <c r="C58" s="313">
        <v>6</v>
      </c>
      <c r="D58" s="319" t="s">
        <v>339</v>
      </c>
      <c r="E58" s="319" t="s">
        <v>340</v>
      </c>
      <c r="F58" s="314" t="s">
        <v>21</v>
      </c>
      <c r="G58" s="314" t="s">
        <v>21</v>
      </c>
      <c r="H58" s="761"/>
      <c r="I58" s="314" t="s">
        <v>21</v>
      </c>
      <c r="J58" s="761"/>
      <c r="K58" s="314" t="s">
        <v>21</v>
      </c>
      <c r="L58" s="761"/>
      <c r="M58" s="761"/>
      <c r="N58" s="761"/>
      <c r="O58" s="761"/>
      <c r="P58" s="1078"/>
      <c r="Q58" s="762" t="s">
        <v>309</v>
      </c>
    </row>
    <row r="59" spans="2:17" x14ac:dyDescent="0.3">
      <c r="B59" s="1077"/>
      <c r="C59" s="313">
        <v>7</v>
      </c>
      <c r="D59" s="319" t="s">
        <v>341</v>
      </c>
      <c r="E59" s="319" t="s">
        <v>342</v>
      </c>
      <c r="F59" s="314" t="s">
        <v>21</v>
      </c>
      <c r="G59" s="761"/>
      <c r="H59" s="761"/>
      <c r="I59" s="761"/>
      <c r="J59" s="761"/>
      <c r="K59" s="761"/>
      <c r="L59" s="761"/>
      <c r="M59" s="761"/>
      <c r="N59" s="314" t="s">
        <v>21</v>
      </c>
      <c r="O59" s="761"/>
      <c r="P59" s="1078"/>
      <c r="Q59" s="762" t="s">
        <v>309</v>
      </c>
    </row>
    <row r="60" spans="2:17" ht="28.8" x14ac:dyDescent="0.3">
      <c r="B60" s="1077"/>
      <c r="C60" s="313">
        <v>8</v>
      </c>
      <c r="D60" s="319" t="s">
        <v>343</v>
      </c>
      <c r="E60" s="319" t="s">
        <v>335</v>
      </c>
      <c r="F60" s="314" t="s">
        <v>21</v>
      </c>
      <c r="G60" s="761"/>
      <c r="H60" s="761"/>
      <c r="I60" s="314" t="s">
        <v>21</v>
      </c>
      <c r="J60" s="761"/>
      <c r="K60" s="761"/>
      <c r="L60" s="761"/>
      <c r="M60" s="761"/>
      <c r="N60" s="761"/>
      <c r="O60" s="761"/>
      <c r="P60" s="1078"/>
      <c r="Q60" s="762" t="s">
        <v>309</v>
      </c>
    </row>
    <row r="61" spans="2:17" ht="43.2" x14ac:dyDescent="0.3">
      <c r="B61" s="1077"/>
      <c r="C61" s="313">
        <v>9</v>
      </c>
      <c r="D61" s="319" t="s">
        <v>344</v>
      </c>
      <c r="E61" s="319" t="s">
        <v>345</v>
      </c>
      <c r="F61" s="314" t="s">
        <v>21</v>
      </c>
      <c r="G61" s="314" t="s">
        <v>21</v>
      </c>
      <c r="H61" s="314" t="s">
        <v>21</v>
      </c>
      <c r="I61" s="314" t="s">
        <v>21</v>
      </c>
      <c r="J61" s="314" t="s">
        <v>21</v>
      </c>
      <c r="K61" s="314" t="s">
        <v>21</v>
      </c>
      <c r="L61" s="314" t="s">
        <v>21</v>
      </c>
      <c r="M61" s="314" t="s">
        <v>21</v>
      </c>
      <c r="N61" s="314" t="s">
        <v>21</v>
      </c>
      <c r="O61" s="314" t="s">
        <v>21</v>
      </c>
      <c r="P61" s="1078"/>
      <c r="Q61" s="762" t="s">
        <v>309</v>
      </c>
    </row>
    <row r="62" spans="2:17" ht="43.2" x14ac:dyDescent="0.3">
      <c r="B62" s="1077"/>
      <c r="C62" s="313">
        <v>10</v>
      </c>
      <c r="D62" s="319" t="s">
        <v>346</v>
      </c>
      <c r="E62" s="319" t="s">
        <v>345</v>
      </c>
      <c r="F62" s="314" t="s">
        <v>21</v>
      </c>
      <c r="G62" s="314" t="s">
        <v>21</v>
      </c>
      <c r="H62" s="314" t="s">
        <v>21</v>
      </c>
      <c r="I62" s="314" t="s">
        <v>21</v>
      </c>
      <c r="J62" s="314" t="s">
        <v>21</v>
      </c>
      <c r="K62" s="314" t="s">
        <v>21</v>
      </c>
      <c r="L62" s="314" t="s">
        <v>21</v>
      </c>
      <c r="M62" s="314" t="s">
        <v>21</v>
      </c>
      <c r="N62" s="314" t="s">
        <v>21</v>
      </c>
      <c r="O62" s="314" t="s">
        <v>21</v>
      </c>
      <c r="P62" s="1078"/>
      <c r="Q62" s="762" t="s">
        <v>309</v>
      </c>
    </row>
    <row r="63" spans="2:17" x14ac:dyDescent="0.3">
      <c r="B63" s="763"/>
      <c r="C63" s="763"/>
      <c r="D63" s="764"/>
      <c r="E63" s="764"/>
      <c r="F63" s="765"/>
      <c r="G63" s="765"/>
      <c r="H63" s="765"/>
      <c r="I63" s="765"/>
      <c r="J63" s="765"/>
      <c r="K63" s="765"/>
      <c r="L63" s="765"/>
      <c r="M63" s="765"/>
      <c r="N63" s="765"/>
      <c r="O63" s="765"/>
      <c r="P63" s="763"/>
      <c r="Q63" s="763"/>
    </row>
    <row r="64" spans="2:17" x14ac:dyDescent="0.3">
      <c r="B64" s="763"/>
      <c r="C64" s="763"/>
      <c r="D64" s="764"/>
      <c r="E64" s="764"/>
      <c r="F64" s="765"/>
      <c r="G64" s="765"/>
      <c r="H64" s="765"/>
      <c r="I64" s="765"/>
      <c r="J64" s="765"/>
      <c r="K64" s="765"/>
      <c r="L64" s="765"/>
      <c r="M64" s="765"/>
      <c r="N64" s="765"/>
      <c r="O64" s="765"/>
      <c r="P64" s="763"/>
      <c r="Q64" s="763"/>
    </row>
    <row r="65" spans="2:17" ht="43.2" x14ac:dyDescent="0.3">
      <c r="B65" s="1077" t="s">
        <v>316</v>
      </c>
      <c r="C65" s="313">
        <v>1</v>
      </c>
      <c r="D65" s="319" t="s">
        <v>330</v>
      </c>
      <c r="E65" s="319" t="s">
        <v>331</v>
      </c>
      <c r="F65" s="761"/>
      <c r="G65" s="314" t="s">
        <v>21</v>
      </c>
      <c r="H65" s="761"/>
      <c r="I65" s="314" t="s">
        <v>21</v>
      </c>
      <c r="J65" s="761"/>
      <c r="K65" s="314" t="s">
        <v>21</v>
      </c>
      <c r="L65" s="761"/>
      <c r="M65" s="761"/>
      <c r="N65" s="761"/>
      <c r="O65" s="761"/>
      <c r="P65" s="1078" t="s">
        <v>21</v>
      </c>
      <c r="Q65" s="762" t="s">
        <v>309</v>
      </c>
    </row>
    <row r="66" spans="2:17" x14ac:dyDescent="0.3">
      <c r="B66" s="1077"/>
      <c r="C66" s="313">
        <v>2</v>
      </c>
      <c r="D66" s="319" t="s">
        <v>332</v>
      </c>
      <c r="E66" s="319" t="s">
        <v>333</v>
      </c>
      <c r="F66" s="761"/>
      <c r="G66" s="314" t="s">
        <v>21</v>
      </c>
      <c r="H66" s="761"/>
      <c r="I66" s="314" t="s">
        <v>21</v>
      </c>
      <c r="J66" s="761"/>
      <c r="K66" s="314" t="s">
        <v>21</v>
      </c>
      <c r="L66" s="761"/>
      <c r="M66" s="761"/>
      <c r="N66" s="761"/>
      <c r="O66" s="761"/>
      <c r="P66" s="1078"/>
      <c r="Q66" s="762" t="s">
        <v>309</v>
      </c>
    </row>
    <row r="67" spans="2:17" ht="28.8" x14ac:dyDescent="0.3">
      <c r="B67" s="1077"/>
      <c r="C67" s="313">
        <v>3</v>
      </c>
      <c r="D67" s="319" t="s">
        <v>334</v>
      </c>
      <c r="E67" s="319" t="s">
        <v>335</v>
      </c>
      <c r="F67" s="314" t="s">
        <v>21</v>
      </c>
      <c r="G67" s="761"/>
      <c r="H67" s="314" t="s">
        <v>21</v>
      </c>
      <c r="I67" s="314" t="s">
        <v>21</v>
      </c>
      <c r="J67" s="761"/>
      <c r="K67" s="314" t="s">
        <v>21</v>
      </c>
      <c r="L67" s="761"/>
      <c r="M67" s="761"/>
      <c r="N67" s="761"/>
      <c r="O67" s="761"/>
      <c r="P67" s="1078"/>
      <c r="Q67" s="762" t="s">
        <v>309</v>
      </c>
    </row>
    <row r="68" spans="2:17" ht="28.8" x14ac:dyDescent="0.3">
      <c r="B68" s="1077"/>
      <c r="C68" s="313">
        <v>4</v>
      </c>
      <c r="D68" s="319" t="s">
        <v>336</v>
      </c>
      <c r="E68" s="319" t="s">
        <v>335</v>
      </c>
      <c r="F68" s="314" t="s">
        <v>21</v>
      </c>
      <c r="G68" s="314" t="s">
        <v>21</v>
      </c>
      <c r="H68" s="761"/>
      <c r="I68" s="314" t="s">
        <v>21</v>
      </c>
      <c r="J68" s="761"/>
      <c r="K68" s="314" t="s">
        <v>21</v>
      </c>
      <c r="L68" s="761"/>
      <c r="M68" s="761"/>
      <c r="N68" s="761"/>
      <c r="O68" s="761"/>
      <c r="P68" s="1078"/>
      <c r="Q68" s="762" t="s">
        <v>309</v>
      </c>
    </row>
    <row r="69" spans="2:17" x14ac:dyDescent="0.3">
      <c r="B69" s="1077"/>
      <c r="C69" s="313">
        <v>5</v>
      </c>
      <c r="D69" s="319" t="s">
        <v>337</v>
      </c>
      <c r="E69" s="319" t="s">
        <v>338</v>
      </c>
      <c r="F69" s="314" t="s">
        <v>21</v>
      </c>
      <c r="G69" s="314" t="s">
        <v>21</v>
      </c>
      <c r="H69" s="761"/>
      <c r="I69" s="314" t="s">
        <v>21</v>
      </c>
      <c r="J69" s="761"/>
      <c r="K69" s="314" t="s">
        <v>21</v>
      </c>
      <c r="L69" s="761"/>
      <c r="M69" s="761"/>
      <c r="N69" s="761"/>
      <c r="O69" s="761"/>
      <c r="P69" s="1078"/>
      <c r="Q69" s="762" t="s">
        <v>309</v>
      </c>
    </row>
    <row r="70" spans="2:17" ht="28.8" x14ac:dyDescent="0.3">
      <c r="B70" s="1077"/>
      <c r="C70" s="313">
        <v>6</v>
      </c>
      <c r="D70" s="319" t="s">
        <v>339</v>
      </c>
      <c r="E70" s="319" t="s">
        <v>340</v>
      </c>
      <c r="F70" s="314" t="s">
        <v>21</v>
      </c>
      <c r="G70" s="314" t="s">
        <v>21</v>
      </c>
      <c r="H70" s="761"/>
      <c r="I70" s="314" t="s">
        <v>21</v>
      </c>
      <c r="J70" s="761"/>
      <c r="K70" s="314" t="s">
        <v>21</v>
      </c>
      <c r="L70" s="761"/>
      <c r="M70" s="761"/>
      <c r="N70" s="761"/>
      <c r="O70" s="761"/>
      <c r="P70" s="1078"/>
      <c r="Q70" s="762" t="s">
        <v>309</v>
      </c>
    </row>
    <row r="71" spans="2:17" x14ac:dyDescent="0.3">
      <c r="B71" s="1077"/>
      <c r="C71" s="313">
        <v>7</v>
      </c>
      <c r="D71" s="319" t="s">
        <v>341</v>
      </c>
      <c r="E71" s="319" t="s">
        <v>342</v>
      </c>
      <c r="F71" s="314" t="s">
        <v>21</v>
      </c>
      <c r="G71" s="761"/>
      <c r="H71" s="761"/>
      <c r="I71" s="761"/>
      <c r="J71" s="761"/>
      <c r="K71" s="761"/>
      <c r="L71" s="761"/>
      <c r="M71" s="761"/>
      <c r="N71" s="314" t="s">
        <v>21</v>
      </c>
      <c r="O71" s="761"/>
      <c r="P71" s="1078"/>
      <c r="Q71" s="762" t="s">
        <v>309</v>
      </c>
    </row>
    <row r="72" spans="2:17" ht="28.8" x14ac:dyDescent="0.3">
      <c r="B72" s="1077"/>
      <c r="C72" s="313">
        <v>8</v>
      </c>
      <c r="D72" s="319" t="s">
        <v>343</v>
      </c>
      <c r="E72" s="319" t="s">
        <v>335</v>
      </c>
      <c r="F72" s="314" t="s">
        <v>21</v>
      </c>
      <c r="G72" s="761"/>
      <c r="H72" s="761"/>
      <c r="I72" s="314" t="s">
        <v>21</v>
      </c>
      <c r="J72" s="761"/>
      <c r="K72" s="761"/>
      <c r="L72" s="761"/>
      <c r="M72" s="761"/>
      <c r="N72" s="761"/>
      <c r="O72" s="761"/>
      <c r="P72" s="1078"/>
      <c r="Q72" s="762" t="s">
        <v>309</v>
      </c>
    </row>
    <row r="73" spans="2:17" ht="43.2" x14ac:dyDescent="0.3">
      <c r="B73" s="1077"/>
      <c r="C73" s="313">
        <v>9</v>
      </c>
      <c r="D73" s="319" t="s">
        <v>344</v>
      </c>
      <c r="E73" s="319" t="s">
        <v>345</v>
      </c>
      <c r="F73" s="314" t="s">
        <v>21</v>
      </c>
      <c r="G73" s="314" t="s">
        <v>21</v>
      </c>
      <c r="H73" s="314" t="s">
        <v>21</v>
      </c>
      <c r="I73" s="314" t="s">
        <v>21</v>
      </c>
      <c r="J73" s="314" t="s">
        <v>21</v>
      </c>
      <c r="K73" s="314" t="s">
        <v>21</v>
      </c>
      <c r="L73" s="314" t="s">
        <v>21</v>
      </c>
      <c r="M73" s="314" t="s">
        <v>21</v>
      </c>
      <c r="N73" s="314" t="s">
        <v>21</v>
      </c>
      <c r="O73" s="314" t="s">
        <v>21</v>
      </c>
      <c r="P73" s="1078"/>
      <c r="Q73" s="762" t="s">
        <v>309</v>
      </c>
    </row>
    <row r="74" spans="2:17" ht="43.2" x14ac:dyDescent="0.3">
      <c r="B74" s="1077"/>
      <c r="C74" s="313">
        <v>10</v>
      </c>
      <c r="D74" s="319" t="s">
        <v>346</v>
      </c>
      <c r="E74" s="319" t="s">
        <v>345</v>
      </c>
      <c r="F74" s="314" t="s">
        <v>21</v>
      </c>
      <c r="G74" s="314" t="s">
        <v>21</v>
      </c>
      <c r="H74" s="314" t="s">
        <v>21</v>
      </c>
      <c r="I74" s="314" t="s">
        <v>21</v>
      </c>
      <c r="J74" s="314" t="s">
        <v>21</v>
      </c>
      <c r="K74" s="314" t="s">
        <v>21</v>
      </c>
      <c r="L74" s="314" t="s">
        <v>21</v>
      </c>
      <c r="M74" s="314" t="s">
        <v>21</v>
      </c>
      <c r="N74" s="314" t="s">
        <v>21</v>
      </c>
      <c r="O74" s="314" t="s">
        <v>21</v>
      </c>
      <c r="P74" s="1078"/>
      <c r="Q74" s="762" t="s">
        <v>309</v>
      </c>
    </row>
    <row r="75" spans="2:17" x14ac:dyDescent="0.3">
      <c r="B75" s="763"/>
      <c r="C75" s="763"/>
      <c r="D75" s="764"/>
      <c r="E75" s="764"/>
      <c r="F75" s="765"/>
      <c r="G75" s="765"/>
      <c r="H75" s="765"/>
      <c r="I75" s="765"/>
      <c r="J75" s="765"/>
      <c r="K75" s="765"/>
      <c r="L75" s="765"/>
      <c r="M75" s="765"/>
      <c r="N75" s="765"/>
      <c r="O75" s="765"/>
      <c r="P75" s="763"/>
      <c r="Q75" s="763"/>
    </row>
    <row r="76" spans="2:17" x14ac:dyDescent="0.3">
      <c r="B76" s="763"/>
      <c r="C76" s="763"/>
      <c r="D76" s="764"/>
      <c r="E76" s="764"/>
      <c r="F76" s="765"/>
      <c r="G76" s="765"/>
      <c r="H76" s="765"/>
      <c r="I76" s="765"/>
      <c r="J76" s="765"/>
      <c r="K76" s="765"/>
      <c r="L76" s="765"/>
      <c r="M76" s="765"/>
      <c r="N76" s="765"/>
      <c r="O76" s="765"/>
      <c r="P76" s="763"/>
      <c r="Q76" s="763"/>
    </row>
    <row r="77" spans="2:17" ht="43.2" x14ac:dyDescent="0.3">
      <c r="B77" s="1077" t="s">
        <v>317</v>
      </c>
      <c r="C77" s="313">
        <v>1</v>
      </c>
      <c r="D77" s="319" t="s">
        <v>330</v>
      </c>
      <c r="E77" s="319" t="s">
        <v>331</v>
      </c>
      <c r="F77" s="761"/>
      <c r="G77" s="314" t="s">
        <v>21</v>
      </c>
      <c r="H77" s="761"/>
      <c r="I77" s="314" t="s">
        <v>21</v>
      </c>
      <c r="J77" s="761"/>
      <c r="K77" s="314" t="s">
        <v>21</v>
      </c>
      <c r="L77" s="761"/>
      <c r="M77" s="761"/>
      <c r="N77" s="761"/>
      <c r="O77" s="761"/>
      <c r="P77" s="1078" t="s">
        <v>21</v>
      </c>
      <c r="Q77" s="762" t="s">
        <v>309</v>
      </c>
    </row>
    <row r="78" spans="2:17" x14ac:dyDescent="0.3">
      <c r="B78" s="1077"/>
      <c r="C78" s="313">
        <v>2</v>
      </c>
      <c r="D78" s="319" t="s">
        <v>332</v>
      </c>
      <c r="E78" s="319" t="s">
        <v>333</v>
      </c>
      <c r="F78" s="761"/>
      <c r="G78" s="314" t="s">
        <v>21</v>
      </c>
      <c r="H78" s="761"/>
      <c r="I78" s="314" t="s">
        <v>21</v>
      </c>
      <c r="J78" s="761"/>
      <c r="K78" s="314" t="s">
        <v>21</v>
      </c>
      <c r="L78" s="761"/>
      <c r="M78" s="761"/>
      <c r="N78" s="761"/>
      <c r="O78" s="761"/>
      <c r="P78" s="1078"/>
      <c r="Q78" s="762" t="s">
        <v>309</v>
      </c>
    </row>
    <row r="79" spans="2:17" ht="28.8" x14ac:dyDescent="0.3">
      <c r="B79" s="1077"/>
      <c r="C79" s="313">
        <v>3</v>
      </c>
      <c r="D79" s="319" t="s">
        <v>334</v>
      </c>
      <c r="E79" s="319" t="s">
        <v>335</v>
      </c>
      <c r="F79" s="314" t="s">
        <v>21</v>
      </c>
      <c r="G79" s="761"/>
      <c r="H79" s="314" t="s">
        <v>21</v>
      </c>
      <c r="I79" s="314" t="s">
        <v>21</v>
      </c>
      <c r="J79" s="761"/>
      <c r="K79" s="314" t="s">
        <v>21</v>
      </c>
      <c r="L79" s="761"/>
      <c r="M79" s="761"/>
      <c r="N79" s="761"/>
      <c r="O79" s="761"/>
      <c r="P79" s="1078"/>
      <c r="Q79" s="762" t="s">
        <v>309</v>
      </c>
    </row>
    <row r="80" spans="2:17" ht="28.8" x14ac:dyDescent="0.3">
      <c r="B80" s="1077"/>
      <c r="C80" s="313">
        <v>4</v>
      </c>
      <c r="D80" s="319" t="s">
        <v>336</v>
      </c>
      <c r="E80" s="319" t="s">
        <v>335</v>
      </c>
      <c r="F80" s="314" t="s">
        <v>21</v>
      </c>
      <c r="G80" s="314" t="s">
        <v>21</v>
      </c>
      <c r="H80" s="761"/>
      <c r="I80" s="314" t="s">
        <v>21</v>
      </c>
      <c r="J80" s="761"/>
      <c r="K80" s="314" t="s">
        <v>21</v>
      </c>
      <c r="L80" s="761"/>
      <c r="M80" s="761"/>
      <c r="N80" s="761"/>
      <c r="O80" s="761"/>
      <c r="P80" s="1078"/>
      <c r="Q80" s="762" t="s">
        <v>309</v>
      </c>
    </row>
    <row r="81" spans="2:17" x14ac:dyDescent="0.3">
      <c r="B81" s="1077"/>
      <c r="C81" s="313">
        <v>5</v>
      </c>
      <c r="D81" s="319" t="s">
        <v>337</v>
      </c>
      <c r="E81" s="319" t="s">
        <v>338</v>
      </c>
      <c r="F81" s="314" t="s">
        <v>21</v>
      </c>
      <c r="G81" s="314" t="s">
        <v>21</v>
      </c>
      <c r="H81" s="761"/>
      <c r="I81" s="314" t="s">
        <v>21</v>
      </c>
      <c r="J81" s="761"/>
      <c r="K81" s="314" t="s">
        <v>21</v>
      </c>
      <c r="L81" s="761"/>
      <c r="M81" s="761"/>
      <c r="N81" s="761"/>
      <c r="O81" s="761"/>
      <c r="P81" s="1078"/>
      <c r="Q81" s="762" t="s">
        <v>309</v>
      </c>
    </row>
    <row r="82" spans="2:17" ht="28.8" x14ac:dyDescent="0.3">
      <c r="B82" s="1077"/>
      <c r="C82" s="313">
        <v>6</v>
      </c>
      <c r="D82" s="319" t="s">
        <v>339</v>
      </c>
      <c r="E82" s="319" t="s">
        <v>340</v>
      </c>
      <c r="F82" s="314" t="s">
        <v>21</v>
      </c>
      <c r="G82" s="314" t="s">
        <v>21</v>
      </c>
      <c r="H82" s="761"/>
      <c r="I82" s="314" t="s">
        <v>21</v>
      </c>
      <c r="J82" s="761"/>
      <c r="K82" s="314" t="s">
        <v>21</v>
      </c>
      <c r="L82" s="761"/>
      <c r="M82" s="761"/>
      <c r="N82" s="761"/>
      <c r="O82" s="761"/>
      <c r="P82" s="1078"/>
      <c r="Q82" s="762" t="s">
        <v>309</v>
      </c>
    </row>
    <row r="83" spans="2:17" x14ac:dyDescent="0.3">
      <c r="B83" s="1077"/>
      <c r="C83" s="313">
        <v>7</v>
      </c>
      <c r="D83" s="319" t="s">
        <v>341</v>
      </c>
      <c r="E83" s="319" t="s">
        <v>342</v>
      </c>
      <c r="F83" s="314" t="s">
        <v>21</v>
      </c>
      <c r="G83" s="761"/>
      <c r="H83" s="761"/>
      <c r="I83" s="761"/>
      <c r="J83" s="761"/>
      <c r="K83" s="761"/>
      <c r="L83" s="761"/>
      <c r="M83" s="761"/>
      <c r="N83" s="314" t="s">
        <v>21</v>
      </c>
      <c r="O83" s="761"/>
      <c r="P83" s="1078"/>
      <c r="Q83" s="762" t="s">
        <v>309</v>
      </c>
    </row>
    <row r="84" spans="2:17" ht="28.8" x14ac:dyDescent="0.3">
      <c r="B84" s="1077"/>
      <c r="C84" s="313">
        <v>8</v>
      </c>
      <c r="D84" s="319" t="s">
        <v>343</v>
      </c>
      <c r="E84" s="319" t="s">
        <v>335</v>
      </c>
      <c r="F84" s="314" t="s">
        <v>21</v>
      </c>
      <c r="G84" s="761"/>
      <c r="H84" s="761"/>
      <c r="I84" s="314" t="s">
        <v>21</v>
      </c>
      <c r="J84" s="761"/>
      <c r="K84" s="761"/>
      <c r="L84" s="761"/>
      <c r="M84" s="761"/>
      <c r="N84" s="761"/>
      <c r="O84" s="761"/>
      <c r="P84" s="1078"/>
      <c r="Q84" s="762" t="s">
        <v>309</v>
      </c>
    </row>
    <row r="85" spans="2:17" ht="43.2" x14ac:dyDescent="0.3">
      <c r="B85" s="1077"/>
      <c r="C85" s="313">
        <v>9</v>
      </c>
      <c r="D85" s="319" t="s">
        <v>344</v>
      </c>
      <c r="E85" s="319" t="s">
        <v>345</v>
      </c>
      <c r="F85" s="314" t="s">
        <v>21</v>
      </c>
      <c r="G85" s="314" t="s">
        <v>21</v>
      </c>
      <c r="H85" s="314" t="s">
        <v>21</v>
      </c>
      <c r="I85" s="314" t="s">
        <v>21</v>
      </c>
      <c r="J85" s="314" t="s">
        <v>21</v>
      </c>
      <c r="K85" s="314" t="s">
        <v>21</v>
      </c>
      <c r="L85" s="314" t="s">
        <v>21</v>
      </c>
      <c r="M85" s="314" t="s">
        <v>21</v>
      </c>
      <c r="N85" s="314" t="s">
        <v>21</v>
      </c>
      <c r="O85" s="314" t="s">
        <v>21</v>
      </c>
      <c r="P85" s="1078"/>
      <c r="Q85" s="762" t="s">
        <v>309</v>
      </c>
    </row>
    <row r="86" spans="2:17" ht="43.2" x14ac:dyDescent="0.3">
      <c r="B86" s="1077"/>
      <c r="C86" s="313">
        <v>10</v>
      </c>
      <c r="D86" s="319" t="s">
        <v>346</v>
      </c>
      <c r="E86" s="319" t="s">
        <v>345</v>
      </c>
      <c r="F86" s="314" t="s">
        <v>21</v>
      </c>
      <c r="G86" s="314" t="s">
        <v>21</v>
      </c>
      <c r="H86" s="314" t="s">
        <v>21</v>
      </c>
      <c r="I86" s="314" t="s">
        <v>21</v>
      </c>
      <c r="J86" s="314" t="s">
        <v>21</v>
      </c>
      <c r="K86" s="314" t="s">
        <v>21</v>
      </c>
      <c r="L86" s="314" t="s">
        <v>21</v>
      </c>
      <c r="M86" s="314" t="s">
        <v>21</v>
      </c>
      <c r="N86" s="314" t="s">
        <v>21</v>
      </c>
      <c r="O86" s="314" t="s">
        <v>21</v>
      </c>
      <c r="P86" s="1078"/>
      <c r="Q86" s="762" t="s">
        <v>309</v>
      </c>
    </row>
    <row r="87" spans="2:17" x14ac:dyDescent="0.3">
      <c r="B87" s="763"/>
      <c r="C87" s="763"/>
      <c r="D87" s="764"/>
      <c r="E87" s="764"/>
      <c r="F87" s="765"/>
      <c r="G87" s="765"/>
      <c r="H87" s="765"/>
      <c r="I87" s="765"/>
      <c r="J87" s="765"/>
      <c r="K87" s="765"/>
      <c r="L87" s="765"/>
      <c r="M87" s="765"/>
      <c r="N87" s="765"/>
      <c r="O87" s="765"/>
      <c r="P87" s="763"/>
      <c r="Q87" s="763"/>
    </row>
    <row r="88" spans="2:17" x14ac:dyDescent="0.3">
      <c r="B88" s="763"/>
      <c r="C88" s="763"/>
      <c r="D88" s="764"/>
      <c r="E88" s="764"/>
      <c r="F88" s="765"/>
      <c r="G88" s="765"/>
      <c r="H88" s="765"/>
      <c r="I88" s="765"/>
      <c r="J88" s="765"/>
      <c r="K88" s="765"/>
      <c r="L88" s="765"/>
      <c r="M88" s="765"/>
      <c r="N88" s="765"/>
      <c r="O88" s="765"/>
      <c r="P88" s="763"/>
      <c r="Q88" s="763"/>
    </row>
    <row r="89" spans="2:17" ht="43.2" x14ac:dyDescent="0.3">
      <c r="B89" s="1077" t="s">
        <v>318</v>
      </c>
      <c r="C89" s="313">
        <v>1</v>
      </c>
      <c r="D89" s="319" t="s">
        <v>330</v>
      </c>
      <c r="E89" s="319" t="s">
        <v>331</v>
      </c>
      <c r="F89" s="761"/>
      <c r="G89" s="314" t="s">
        <v>21</v>
      </c>
      <c r="H89" s="761"/>
      <c r="I89" s="314" t="s">
        <v>21</v>
      </c>
      <c r="J89" s="761"/>
      <c r="K89" s="314" t="s">
        <v>21</v>
      </c>
      <c r="L89" s="761"/>
      <c r="M89" s="761"/>
      <c r="N89" s="761"/>
      <c r="O89" s="761"/>
      <c r="P89" s="1078" t="s">
        <v>21</v>
      </c>
      <c r="Q89" s="762" t="s">
        <v>309</v>
      </c>
    </row>
    <row r="90" spans="2:17" x14ac:dyDescent="0.3">
      <c r="B90" s="1077"/>
      <c r="C90" s="313">
        <v>2</v>
      </c>
      <c r="D90" s="319" t="s">
        <v>332</v>
      </c>
      <c r="E90" s="319" t="s">
        <v>333</v>
      </c>
      <c r="F90" s="761"/>
      <c r="G90" s="314" t="s">
        <v>21</v>
      </c>
      <c r="H90" s="761"/>
      <c r="I90" s="314" t="s">
        <v>21</v>
      </c>
      <c r="J90" s="761"/>
      <c r="K90" s="314" t="s">
        <v>21</v>
      </c>
      <c r="L90" s="761"/>
      <c r="M90" s="761"/>
      <c r="N90" s="761"/>
      <c r="O90" s="761"/>
      <c r="P90" s="1078"/>
      <c r="Q90" s="762" t="s">
        <v>309</v>
      </c>
    </row>
    <row r="91" spans="2:17" ht="28.8" x14ac:dyDescent="0.3">
      <c r="B91" s="1077"/>
      <c r="C91" s="313">
        <v>3</v>
      </c>
      <c r="D91" s="319" t="s">
        <v>334</v>
      </c>
      <c r="E91" s="319" t="s">
        <v>335</v>
      </c>
      <c r="F91" s="314" t="s">
        <v>21</v>
      </c>
      <c r="G91" s="761"/>
      <c r="H91" s="314" t="s">
        <v>21</v>
      </c>
      <c r="I91" s="314" t="s">
        <v>21</v>
      </c>
      <c r="J91" s="761"/>
      <c r="K91" s="314" t="s">
        <v>21</v>
      </c>
      <c r="L91" s="761"/>
      <c r="M91" s="761"/>
      <c r="N91" s="761"/>
      <c r="O91" s="761"/>
      <c r="P91" s="1078"/>
      <c r="Q91" s="762" t="s">
        <v>309</v>
      </c>
    </row>
    <row r="92" spans="2:17" ht="28.8" x14ac:dyDescent="0.3">
      <c r="B92" s="1077"/>
      <c r="C92" s="313">
        <v>4</v>
      </c>
      <c r="D92" s="319" t="s">
        <v>336</v>
      </c>
      <c r="E92" s="319" t="s">
        <v>335</v>
      </c>
      <c r="F92" s="314" t="s">
        <v>21</v>
      </c>
      <c r="G92" s="314" t="s">
        <v>21</v>
      </c>
      <c r="H92" s="761"/>
      <c r="I92" s="314" t="s">
        <v>21</v>
      </c>
      <c r="J92" s="761"/>
      <c r="K92" s="314" t="s">
        <v>21</v>
      </c>
      <c r="L92" s="761"/>
      <c r="M92" s="761"/>
      <c r="N92" s="761"/>
      <c r="O92" s="761"/>
      <c r="P92" s="1078"/>
      <c r="Q92" s="762" t="s">
        <v>309</v>
      </c>
    </row>
    <row r="93" spans="2:17" x14ac:dyDescent="0.3">
      <c r="B93" s="1077"/>
      <c r="C93" s="313">
        <v>5</v>
      </c>
      <c r="D93" s="319" t="s">
        <v>337</v>
      </c>
      <c r="E93" s="319" t="s">
        <v>338</v>
      </c>
      <c r="F93" s="314" t="s">
        <v>21</v>
      </c>
      <c r="G93" s="314" t="s">
        <v>21</v>
      </c>
      <c r="H93" s="761"/>
      <c r="I93" s="314" t="s">
        <v>21</v>
      </c>
      <c r="J93" s="761"/>
      <c r="K93" s="314" t="s">
        <v>21</v>
      </c>
      <c r="L93" s="761"/>
      <c r="M93" s="761"/>
      <c r="N93" s="761"/>
      <c r="O93" s="761"/>
      <c r="P93" s="1078"/>
      <c r="Q93" s="762" t="s">
        <v>309</v>
      </c>
    </row>
    <row r="94" spans="2:17" ht="28.8" x14ac:dyDescent="0.3">
      <c r="B94" s="1077"/>
      <c r="C94" s="313">
        <v>6</v>
      </c>
      <c r="D94" s="319" t="s">
        <v>339</v>
      </c>
      <c r="E94" s="319" t="s">
        <v>340</v>
      </c>
      <c r="F94" s="314" t="s">
        <v>21</v>
      </c>
      <c r="G94" s="314" t="s">
        <v>21</v>
      </c>
      <c r="H94" s="761"/>
      <c r="I94" s="314" t="s">
        <v>21</v>
      </c>
      <c r="J94" s="761"/>
      <c r="K94" s="314" t="s">
        <v>21</v>
      </c>
      <c r="L94" s="761"/>
      <c r="M94" s="761"/>
      <c r="N94" s="761"/>
      <c r="O94" s="761"/>
      <c r="P94" s="1078"/>
      <c r="Q94" s="762" t="s">
        <v>309</v>
      </c>
    </row>
    <row r="95" spans="2:17" x14ac:dyDescent="0.3">
      <c r="B95" s="1077"/>
      <c r="C95" s="313">
        <v>7</v>
      </c>
      <c r="D95" s="319" t="s">
        <v>341</v>
      </c>
      <c r="E95" s="319" t="s">
        <v>342</v>
      </c>
      <c r="F95" s="314" t="s">
        <v>21</v>
      </c>
      <c r="G95" s="761"/>
      <c r="H95" s="761"/>
      <c r="I95" s="761"/>
      <c r="J95" s="761"/>
      <c r="K95" s="761"/>
      <c r="L95" s="761"/>
      <c r="M95" s="761"/>
      <c r="N95" s="314" t="s">
        <v>21</v>
      </c>
      <c r="O95" s="761"/>
      <c r="P95" s="1078"/>
      <c r="Q95" s="762" t="s">
        <v>309</v>
      </c>
    </row>
    <row r="96" spans="2:17" ht="28.8" x14ac:dyDescent="0.3">
      <c r="B96" s="1077"/>
      <c r="C96" s="313">
        <v>8</v>
      </c>
      <c r="D96" s="319" t="s">
        <v>343</v>
      </c>
      <c r="E96" s="319" t="s">
        <v>335</v>
      </c>
      <c r="F96" s="314" t="s">
        <v>21</v>
      </c>
      <c r="G96" s="761"/>
      <c r="H96" s="761"/>
      <c r="I96" s="314" t="s">
        <v>21</v>
      </c>
      <c r="J96" s="761"/>
      <c r="K96" s="761"/>
      <c r="L96" s="761"/>
      <c r="M96" s="761"/>
      <c r="N96" s="761"/>
      <c r="O96" s="761"/>
      <c r="P96" s="1078"/>
      <c r="Q96" s="762" t="s">
        <v>309</v>
      </c>
    </row>
    <row r="97" spans="2:17" ht="43.2" x14ac:dyDescent="0.3">
      <c r="B97" s="1077"/>
      <c r="C97" s="313">
        <v>9</v>
      </c>
      <c r="D97" s="319" t="s">
        <v>344</v>
      </c>
      <c r="E97" s="319" t="s">
        <v>345</v>
      </c>
      <c r="F97" s="314" t="s">
        <v>21</v>
      </c>
      <c r="G97" s="314" t="s">
        <v>21</v>
      </c>
      <c r="H97" s="314" t="s">
        <v>21</v>
      </c>
      <c r="I97" s="314" t="s">
        <v>21</v>
      </c>
      <c r="J97" s="314" t="s">
        <v>21</v>
      </c>
      <c r="K97" s="314" t="s">
        <v>21</v>
      </c>
      <c r="L97" s="314" t="s">
        <v>21</v>
      </c>
      <c r="M97" s="314" t="s">
        <v>21</v>
      </c>
      <c r="N97" s="314" t="s">
        <v>21</v>
      </c>
      <c r="O97" s="314" t="s">
        <v>21</v>
      </c>
      <c r="P97" s="1078"/>
      <c r="Q97" s="762" t="s">
        <v>309</v>
      </c>
    </row>
    <row r="98" spans="2:17" ht="43.2" x14ac:dyDescent="0.3">
      <c r="B98" s="1077"/>
      <c r="C98" s="313">
        <v>10</v>
      </c>
      <c r="D98" s="319" t="s">
        <v>346</v>
      </c>
      <c r="E98" s="319" t="s">
        <v>345</v>
      </c>
      <c r="F98" s="314" t="s">
        <v>21</v>
      </c>
      <c r="G98" s="314" t="s">
        <v>21</v>
      </c>
      <c r="H98" s="314" t="s">
        <v>21</v>
      </c>
      <c r="I98" s="314" t="s">
        <v>21</v>
      </c>
      <c r="J98" s="314" t="s">
        <v>21</v>
      </c>
      <c r="K98" s="314" t="s">
        <v>21</v>
      </c>
      <c r="L98" s="314" t="s">
        <v>21</v>
      </c>
      <c r="M98" s="314" t="s">
        <v>21</v>
      </c>
      <c r="N98" s="314" t="s">
        <v>21</v>
      </c>
      <c r="O98" s="314" t="s">
        <v>21</v>
      </c>
      <c r="P98" s="1078"/>
      <c r="Q98" s="762" t="s">
        <v>309</v>
      </c>
    </row>
    <row r="99" spans="2:17" x14ac:dyDescent="0.3">
      <c r="B99" s="763"/>
      <c r="C99" s="763"/>
      <c r="D99" s="764"/>
      <c r="E99" s="764"/>
      <c r="F99" s="765"/>
      <c r="G99" s="765"/>
      <c r="H99" s="765"/>
      <c r="I99" s="765"/>
      <c r="J99" s="765"/>
      <c r="K99" s="765"/>
      <c r="L99" s="765"/>
      <c r="M99" s="765"/>
      <c r="N99" s="765"/>
      <c r="O99" s="765"/>
      <c r="P99" s="763"/>
      <c r="Q99" s="763"/>
    </row>
    <row r="100" spans="2:17" x14ac:dyDescent="0.3">
      <c r="B100" s="763"/>
      <c r="C100" s="763"/>
      <c r="D100" s="764"/>
      <c r="E100" s="764"/>
      <c r="F100" s="765"/>
      <c r="G100" s="765"/>
      <c r="H100" s="765"/>
      <c r="I100" s="765"/>
      <c r="J100" s="765"/>
      <c r="K100" s="765"/>
      <c r="L100" s="765"/>
      <c r="M100" s="765"/>
      <c r="N100" s="765"/>
      <c r="O100" s="765"/>
      <c r="P100" s="763"/>
      <c r="Q100" s="763"/>
    </row>
    <row r="101" spans="2:17" ht="43.2" x14ac:dyDescent="0.3">
      <c r="B101" s="1077" t="s">
        <v>319</v>
      </c>
      <c r="C101" s="313">
        <v>1</v>
      </c>
      <c r="D101" s="319" t="s">
        <v>330</v>
      </c>
      <c r="E101" s="319" t="s">
        <v>331</v>
      </c>
      <c r="F101" s="761"/>
      <c r="G101" s="314" t="s">
        <v>21</v>
      </c>
      <c r="H101" s="761"/>
      <c r="I101" s="314" t="s">
        <v>21</v>
      </c>
      <c r="J101" s="761"/>
      <c r="K101" s="314" t="s">
        <v>21</v>
      </c>
      <c r="L101" s="761"/>
      <c r="M101" s="761"/>
      <c r="N101" s="761"/>
      <c r="O101" s="761"/>
      <c r="P101" s="1078" t="s">
        <v>21</v>
      </c>
      <c r="Q101" s="762" t="s">
        <v>309</v>
      </c>
    </row>
    <row r="102" spans="2:17" x14ac:dyDescent="0.3">
      <c r="B102" s="1077"/>
      <c r="C102" s="313">
        <v>2</v>
      </c>
      <c r="D102" s="319" t="s">
        <v>332</v>
      </c>
      <c r="E102" s="319" t="s">
        <v>333</v>
      </c>
      <c r="F102" s="761"/>
      <c r="G102" s="314" t="s">
        <v>21</v>
      </c>
      <c r="H102" s="761"/>
      <c r="I102" s="314" t="s">
        <v>21</v>
      </c>
      <c r="J102" s="761"/>
      <c r="K102" s="314" t="s">
        <v>21</v>
      </c>
      <c r="L102" s="761"/>
      <c r="M102" s="761"/>
      <c r="N102" s="761"/>
      <c r="O102" s="761"/>
      <c r="P102" s="1078"/>
      <c r="Q102" s="762" t="s">
        <v>309</v>
      </c>
    </row>
    <row r="103" spans="2:17" ht="28.8" x14ac:dyDescent="0.3">
      <c r="B103" s="1077"/>
      <c r="C103" s="313">
        <v>3</v>
      </c>
      <c r="D103" s="319" t="s">
        <v>334</v>
      </c>
      <c r="E103" s="319" t="s">
        <v>335</v>
      </c>
      <c r="F103" s="314" t="s">
        <v>21</v>
      </c>
      <c r="G103" s="761"/>
      <c r="H103" s="314" t="s">
        <v>21</v>
      </c>
      <c r="I103" s="314" t="s">
        <v>21</v>
      </c>
      <c r="J103" s="761"/>
      <c r="K103" s="314" t="s">
        <v>21</v>
      </c>
      <c r="L103" s="761"/>
      <c r="M103" s="761"/>
      <c r="N103" s="761"/>
      <c r="O103" s="761"/>
      <c r="P103" s="1078"/>
      <c r="Q103" s="762" t="s">
        <v>309</v>
      </c>
    </row>
    <row r="104" spans="2:17" ht="28.8" x14ac:dyDescent="0.3">
      <c r="B104" s="1077"/>
      <c r="C104" s="313">
        <v>4</v>
      </c>
      <c r="D104" s="319" t="s">
        <v>336</v>
      </c>
      <c r="E104" s="319" t="s">
        <v>335</v>
      </c>
      <c r="F104" s="314" t="s">
        <v>21</v>
      </c>
      <c r="G104" s="314" t="s">
        <v>21</v>
      </c>
      <c r="H104" s="761"/>
      <c r="I104" s="314" t="s">
        <v>21</v>
      </c>
      <c r="J104" s="761"/>
      <c r="K104" s="314" t="s">
        <v>21</v>
      </c>
      <c r="L104" s="761"/>
      <c r="M104" s="761"/>
      <c r="N104" s="761"/>
      <c r="O104" s="761"/>
      <c r="P104" s="1078"/>
      <c r="Q104" s="762" t="s">
        <v>309</v>
      </c>
    </row>
    <row r="105" spans="2:17" x14ac:dyDescent="0.3">
      <c r="B105" s="1077"/>
      <c r="C105" s="313">
        <v>5</v>
      </c>
      <c r="D105" s="319" t="s">
        <v>337</v>
      </c>
      <c r="E105" s="319" t="s">
        <v>338</v>
      </c>
      <c r="F105" s="314" t="s">
        <v>21</v>
      </c>
      <c r="G105" s="314" t="s">
        <v>21</v>
      </c>
      <c r="H105" s="761"/>
      <c r="I105" s="314" t="s">
        <v>21</v>
      </c>
      <c r="J105" s="761"/>
      <c r="K105" s="314" t="s">
        <v>21</v>
      </c>
      <c r="L105" s="761"/>
      <c r="M105" s="761"/>
      <c r="N105" s="761"/>
      <c r="O105" s="761"/>
      <c r="P105" s="1078"/>
      <c r="Q105" s="762" t="s">
        <v>309</v>
      </c>
    </row>
    <row r="106" spans="2:17" ht="28.8" x14ac:dyDescent="0.3">
      <c r="B106" s="1077"/>
      <c r="C106" s="313">
        <v>6</v>
      </c>
      <c r="D106" s="319" t="s">
        <v>339</v>
      </c>
      <c r="E106" s="319" t="s">
        <v>340</v>
      </c>
      <c r="F106" s="314" t="s">
        <v>21</v>
      </c>
      <c r="G106" s="314" t="s">
        <v>21</v>
      </c>
      <c r="H106" s="761"/>
      <c r="I106" s="314" t="s">
        <v>21</v>
      </c>
      <c r="J106" s="761"/>
      <c r="K106" s="314" t="s">
        <v>21</v>
      </c>
      <c r="L106" s="761"/>
      <c r="M106" s="761"/>
      <c r="N106" s="761"/>
      <c r="O106" s="761"/>
      <c r="P106" s="1078"/>
      <c r="Q106" s="762" t="s">
        <v>309</v>
      </c>
    </row>
    <row r="107" spans="2:17" x14ac:dyDescent="0.3">
      <c r="B107" s="1077"/>
      <c r="C107" s="313">
        <v>7</v>
      </c>
      <c r="D107" s="319" t="s">
        <v>341</v>
      </c>
      <c r="E107" s="319" t="s">
        <v>342</v>
      </c>
      <c r="F107" s="314" t="s">
        <v>21</v>
      </c>
      <c r="G107" s="761"/>
      <c r="H107" s="761"/>
      <c r="I107" s="761"/>
      <c r="J107" s="761"/>
      <c r="K107" s="761"/>
      <c r="L107" s="761"/>
      <c r="M107" s="761"/>
      <c r="N107" s="314" t="s">
        <v>21</v>
      </c>
      <c r="O107" s="761"/>
      <c r="P107" s="1078"/>
      <c r="Q107" s="762" t="s">
        <v>309</v>
      </c>
    </row>
    <row r="108" spans="2:17" ht="28.8" x14ac:dyDescent="0.3">
      <c r="B108" s="1077"/>
      <c r="C108" s="313">
        <v>8</v>
      </c>
      <c r="D108" s="319" t="s">
        <v>343</v>
      </c>
      <c r="E108" s="319" t="s">
        <v>335</v>
      </c>
      <c r="F108" s="314" t="s">
        <v>21</v>
      </c>
      <c r="G108" s="761"/>
      <c r="H108" s="761"/>
      <c r="I108" s="314" t="s">
        <v>21</v>
      </c>
      <c r="J108" s="761"/>
      <c r="K108" s="761"/>
      <c r="L108" s="761"/>
      <c r="M108" s="761"/>
      <c r="N108" s="761"/>
      <c r="O108" s="761"/>
      <c r="P108" s="1078"/>
      <c r="Q108" s="762" t="s">
        <v>309</v>
      </c>
    </row>
    <row r="109" spans="2:17" ht="43.2" x14ac:dyDescent="0.3">
      <c r="B109" s="1077"/>
      <c r="C109" s="313">
        <v>9</v>
      </c>
      <c r="D109" s="319" t="s">
        <v>344</v>
      </c>
      <c r="E109" s="319" t="s">
        <v>345</v>
      </c>
      <c r="F109" s="314" t="s">
        <v>21</v>
      </c>
      <c r="G109" s="314" t="s">
        <v>21</v>
      </c>
      <c r="H109" s="314" t="s">
        <v>21</v>
      </c>
      <c r="I109" s="314" t="s">
        <v>21</v>
      </c>
      <c r="J109" s="314" t="s">
        <v>21</v>
      </c>
      <c r="K109" s="314" t="s">
        <v>21</v>
      </c>
      <c r="L109" s="314" t="s">
        <v>21</v>
      </c>
      <c r="M109" s="314" t="s">
        <v>21</v>
      </c>
      <c r="N109" s="314" t="s">
        <v>21</v>
      </c>
      <c r="O109" s="314" t="s">
        <v>21</v>
      </c>
      <c r="P109" s="1078"/>
      <c r="Q109" s="762" t="s">
        <v>309</v>
      </c>
    </row>
    <row r="110" spans="2:17" ht="43.2" x14ac:dyDescent="0.3">
      <c r="B110" s="1077"/>
      <c r="C110" s="313">
        <v>10</v>
      </c>
      <c r="D110" s="319" t="s">
        <v>346</v>
      </c>
      <c r="E110" s="319" t="s">
        <v>345</v>
      </c>
      <c r="F110" s="314" t="s">
        <v>21</v>
      </c>
      <c r="G110" s="314" t="s">
        <v>21</v>
      </c>
      <c r="H110" s="314" t="s">
        <v>21</v>
      </c>
      <c r="I110" s="314" t="s">
        <v>21</v>
      </c>
      <c r="J110" s="314" t="s">
        <v>21</v>
      </c>
      <c r="K110" s="314" t="s">
        <v>21</v>
      </c>
      <c r="L110" s="314" t="s">
        <v>21</v>
      </c>
      <c r="M110" s="314" t="s">
        <v>21</v>
      </c>
      <c r="N110" s="314" t="s">
        <v>21</v>
      </c>
      <c r="O110" s="314" t="s">
        <v>21</v>
      </c>
      <c r="P110" s="1078"/>
      <c r="Q110" s="762" t="s">
        <v>309</v>
      </c>
    </row>
    <row r="111" spans="2:17" x14ac:dyDescent="0.3">
      <c r="B111" s="763"/>
      <c r="C111" s="763"/>
      <c r="D111" s="764"/>
      <c r="E111" s="764"/>
      <c r="F111" s="765"/>
      <c r="G111" s="765"/>
      <c r="H111" s="765"/>
      <c r="I111" s="765"/>
      <c r="J111" s="765"/>
      <c r="K111" s="765"/>
      <c r="L111" s="765"/>
      <c r="M111" s="765"/>
      <c r="N111" s="765"/>
      <c r="O111" s="765"/>
      <c r="P111" s="763"/>
      <c r="Q111" s="763"/>
    </row>
    <row r="112" spans="2:17" x14ac:dyDescent="0.3">
      <c r="B112" s="763"/>
      <c r="C112" s="763"/>
      <c r="D112" s="764"/>
      <c r="E112" s="764"/>
      <c r="F112" s="765"/>
      <c r="G112" s="765"/>
      <c r="H112" s="765"/>
      <c r="I112" s="765"/>
      <c r="J112" s="765"/>
      <c r="K112" s="765"/>
      <c r="L112" s="765"/>
      <c r="M112" s="765"/>
      <c r="N112" s="765"/>
      <c r="O112" s="765"/>
      <c r="P112" s="763"/>
      <c r="Q112" s="763"/>
    </row>
    <row r="113" spans="2:17" ht="43.2" x14ac:dyDescent="0.3">
      <c r="B113" s="1077" t="s">
        <v>320</v>
      </c>
      <c r="C113" s="313">
        <v>1</v>
      </c>
      <c r="D113" s="319" t="s">
        <v>330</v>
      </c>
      <c r="E113" s="319" t="s">
        <v>331</v>
      </c>
      <c r="F113" s="761"/>
      <c r="G113" s="314" t="s">
        <v>21</v>
      </c>
      <c r="H113" s="761"/>
      <c r="I113" s="314" t="s">
        <v>21</v>
      </c>
      <c r="J113" s="761"/>
      <c r="K113" s="314" t="s">
        <v>21</v>
      </c>
      <c r="L113" s="761"/>
      <c r="M113" s="761"/>
      <c r="N113" s="761"/>
      <c r="O113" s="761"/>
      <c r="P113" s="1078" t="s">
        <v>21</v>
      </c>
      <c r="Q113" s="313"/>
    </row>
    <row r="114" spans="2:17" x14ac:dyDescent="0.3">
      <c r="B114" s="1077"/>
      <c r="C114" s="313">
        <v>2</v>
      </c>
      <c r="D114" s="319" t="s">
        <v>332</v>
      </c>
      <c r="E114" s="319" t="s">
        <v>333</v>
      </c>
      <c r="F114" s="761"/>
      <c r="G114" s="314" t="s">
        <v>21</v>
      </c>
      <c r="H114" s="761"/>
      <c r="I114" s="314" t="s">
        <v>21</v>
      </c>
      <c r="J114" s="761"/>
      <c r="K114" s="314" t="s">
        <v>21</v>
      </c>
      <c r="L114" s="761"/>
      <c r="M114" s="761"/>
      <c r="N114" s="761"/>
      <c r="O114" s="761"/>
      <c r="P114" s="1078"/>
      <c r="Q114" s="313"/>
    </row>
    <row r="115" spans="2:17" ht="28.8" x14ac:dyDescent="0.3">
      <c r="B115" s="1077"/>
      <c r="C115" s="313">
        <v>3</v>
      </c>
      <c r="D115" s="319" t="s">
        <v>334</v>
      </c>
      <c r="E115" s="319" t="s">
        <v>335</v>
      </c>
      <c r="F115" s="314" t="s">
        <v>21</v>
      </c>
      <c r="G115" s="761"/>
      <c r="H115" s="314" t="s">
        <v>21</v>
      </c>
      <c r="I115" s="314" t="s">
        <v>21</v>
      </c>
      <c r="J115" s="761"/>
      <c r="K115" s="314" t="s">
        <v>21</v>
      </c>
      <c r="L115" s="761"/>
      <c r="M115" s="761"/>
      <c r="N115" s="761"/>
      <c r="O115" s="761"/>
      <c r="P115" s="1078"/>
      <c r="Q115" s="313"/>
    </row>
    <row r="116" spans="2:17" ht="28.8" x14ac:dyDescent="0.3">
      <c r="B116" s="1077"/>
      <c r="C116" s="313">
        <v>4</v>
      </c>
      <c r="D116" s="319" t="s">
        <v>336</v>
      </c>
      <c r="E116" s="319" t="s">
        <v>335</v>
      </c>
      <c r="F116" s="314" t="s">
        <v>21</v>
      </c>
      <c r="G116" s="314" t="s">
        <v>21</v>
      </c>
      <c r="H116" s="761"/>
      <c r="I116" s="314" t="s">
        <v>21</v>
      </c>
      <c r="J116" s="761"/>
      <c r="K116" s="314" t="s">
        <v>21</v>
      </c>
      <c r="L116" s="761"/>
      <c r="M116" s="761"/>
      <c r="N116" s="761"/>
      <c r="O116" s="761"/>
      <c r="P116" s="1078"/>
      <c r="Q116" s="313"/>
    </row>
    <row r="117" spans="2:17" x14ac:dyDescent="0.3">
      <c r="B117" s="1077"/>
      <c r="C117" s="313">
        <v>5</v>
      </c>
      <c r="D117" s="319" t="s">
        <v>337</v>
      </c>
      <c r="E117" s="319" t="s">
        <v>338</v>
      </c>
      <c r="F117" s="314" t="s">
        <v>21</v>
      </c>
      <c r="G117" s="314" t="s">
        <v>21</v>
      </c>
      <c r="H117" s="761"/>
      <c r="I117" s="314" t="s">
        <v>21</v>
      </c>
      <c r="J117" s="761"/>
      <c r="K117" s="314" t="s">
        <v>21</v>
      </c>
      <c r="L117" s="761"/>
      <c r="M117" s="761"/>
      <c r="N117" s="761"/>
      <c r="O117" s="761"/>
      <c r="P117" s="1078"/>
      <c r="Q117" s="313"/>
    </row>
    <row r="118" spans="2:17" ht="28.8" x14ac:dyDescent="0.3">
      <c r="B118" s="1077"/>
      <c r="C118" s="313">
        <v>6</v>
      </c>
      <c r="D118" s="319" t="s">
        <v>339</v>
      </c>
      <c r="E118" s="319" t="s">
        <v>340</v>
      </c>
      <c r="F118" s="314" t="s">
        <v>21</v>
      </c>
      <c r="G118" s="314" t="s">
        <v>21</v>
      </c>
      <c r="H118" s="761"/>
      <c r="I118" s="314" t="s">
        <v>21</v>
      </c>
      <c r="J118" s="761"/>
      <c r="K118" s="314" t="s">
        <v>21</v>
      </c>
      <c r="L118" s="761"/>
      <c r="M118" s="761"/>
      <c r="N118" s="761"/>
      <c r="O118" s="761"/>
      <c r="P118" s="1078"/>
      <c r="Q118" s="313"/>
    </row>
    <row r="119" spans="2:17" x14ac:dyDescent="0.3">
      <c r="B119" s="1077"/>
      <c r="C119" s="313">
        <v>7</v>
      </c>
      <c r="D119" s="319" t="s">
        <v>341</v>
      </c>
      <c r="E119" s="319" t="s">
        <v>342</v>
      </c>
      <c r="F119" s="314" t="s">
        <v>21</v>
      </c>
      <c r="G119" s="761"/>
      <c r="H119" s="761"/>
      <c r="I119" s="761"/>
      <c r="J119" s="761"/>
      <c r="K119" s="761"/>
      <c r="L119" s="761"/>
      <c r="M119" s="761"/>
      <c r="N119" s="314" t="s">
        <v>21</v>
      </c>
      <c r="O119" s="761"/>
      <c r="P119" s="1078"/>
      <c r="Q119" s="313"/>
    </row>
    <row r="120" spans="2:17" ht="28.8" x14ac:dyDescent="0.3">
      <c r="B120" s="1077"/>
      <c r="C120" s="313">
        <v>8</v>
      </c>
      <c r="D120" s="319" t="s">
        <v>343</v>
      </c>
      <c r="E120" s="319" t="s">
        <v>335</v>
      </c>
      <c r="F120" s="314" t="s">
        <v>21</v>
      </c>
      <c r="G120" s="761"/>
      <c r="H120" s="761"/>
      <c r="I120" s="314" t="s">
        <v>21</v>
      </c>
      <c r="J120" s="761"/>
      <c r="K120" s="761"/>
      <c r="L120" s="761"/>
      <c r="M120" s="761"/>
      <c r="N120" s="761"/>
      <c r="O120" s="761"/>
      <c r="P120" s="1078"/>
      <c r="Q120" s="313"/>
    </row>
    <row r="121" spans="2:17" ht="43.2" x14ac:dyDescent="0.3">
      <c r="B121" s="1077"/>
      <c r="C121" s="313">
        <v>9</v>
      </c>
      <c r="D121" s="319" t="s">
        <v>344</v>
      </c>
      <c r="E121" s="319" t="s">
        <v>345</v>
      </c>
      <c r="F121" s="314" t="s">
        <v>21</v>
      </c>
      <c r="G121" s="314" t="s">
        <v>21</v>
      </c>
      <c r="H121" s="314" t="s">
        <v>21</v>
      </c>
      <c r="I121" s="314" t="s">
        <v>21</v>
      </c>
      <c r="J121" s="314" t="s">
        <v>21</v>
      </c>
      <c r="K121" s="314" t="s">
        <v>21</v>
      </c>
      <c r="L121" s="314" t="s">
        <v>21</v>
      </c>
      <c r="M121" s="314" t="s">
        <v>21</v>
      </c>
      <c r="N121" s="314" t="s">
        <v>21</v>
      </c>
      <c r="O121" s="314" t="s">
        <v>21</v>
      </c>
      <c r="P121" s="1078"/>
      <c r="Q121" s="313"/>
    </row>
    <row r="122" spans="2:17" ht="43.2" x14ac:dyDescent="0.3">
      <c r="B122" s="1077"/>
      <c r="C122" s="313">
        <v>10</v>
      </c>
      <c r="D122" s="319" t="s">
        <v>346</v>
      </c>
      <c r="E122" s="319" t="s">
        <v>345</v>
      </c>
      <c r="F122" s="314" t="s">
        <v>21</v>
      </c>
      <c r="G122" s="314" t="s">
        <v>21</v>
      </c>
      <c r="H122" s="314" t="s">
        <v>21</v>
      </c>
      <c r="I122" s="314" t="s">
        <v>21</v>
      </c>
      <c r="J122" s="314" t="s">
        <v>21</v>
      </c>
      <c r="K122" s="314" t="s">
        <v>21</v>
      </c>
      <c r="L122" s="314" t="s">
        <v>21</v>
      </c>
      <c r="M122" s="314" t="s">
        <v>21</v>
      </c>
      <c r="N122" s="314" t="s">
        <v>21</v>
      </c>
      <c r="O122" s="314" t="s">
        <v>21</v>
      </c>
      <c r="P122" s="1078"/>
      <c r="Q122" s="313"/>
    </row>
    <row r="123" spans="2:17" x14ac:dyDescent="0.3">
      <c r="B123" s="763"/>
      <c r="C123" s="763"/>
      <c r="D123" s="764"/>
      <c r="E123" s="764"/>
      <c r="F123" s="765"/>
      <c r="G123" s="765"/>
      <c r="H123" s="765"/>
      <c r="I123" s="765"/>
      <c r="J123" s="765"/>
      <c r="K123" s="765"/>
      <c r="L123" s="765"/>
      <c r="M123" s="765"/>
      <c r="N123" s="765"/>
      <c r="O123" s="765"/>
      <c r="P123" s="763"/>
      <c r="Q123" s="763"/>
    </row>
    <row r="124" spans="2:17" x14ac:dyDescent="0.3">
      <c r="B124" s="763"/>
      <c r="C124" s="763"/>
      <c r="D124" s="764"/>
      <c r="E124" s="764"/>
      <c r="F124" s="765"/>
      <c r="G124" s="765"/>
      <c r="H124" s="765"/>
      <c r="I124" s="765"/>
      <c r="J124" s="765"/>
      <c r="K124" s="765"/>
      <c r="L124" s="765"/>
      <c r="M124" s="765"/>
      <c r="N124" s="765"/>
      <c r="O124" s="765"/>
      <c r="P124" s="763"/>
      <c r="Q124" s="763"/>
    </row>
    <row r="125" spans="2:17" ht="43.2" x14ac:dyDescent="0.3">
      <c r="B125" s="1077" t="s">
        <v>321</v>
      </c>
      <c r="C125" s="313">
        <v>1</v>
      </c>
      <c r="D125" s="319" t="s">
        <v>330</v>
      </c>
      <c r="E125" s="319" t="s">
        <v>331</v>
      </c>
      <c r="F125" s="761"/>
      <c r="G125" s="314" t="s">
        <v>21</v>
      </c>
      <c r="H125" s="761"/>
      <c r="I125" s="314" t="s">
        <v>21</v>
      </c>
      <c r="J125" s="761"/>
      <c r="K125" s="314" t="s">
        <v>21</v>
      </c>
      <c r="L125" s="761"/>
      <c r="M125" s="761"/>
      <c r="N125" s="761"/>
      <c r="O125" s="761"/>
      <c r="P125" s="1078" t="s">
        <v>21</v>
      </c>
      <c r="Q125" s="313"/>
    </row>
    <row r="126" spans="2:17" x14ac:dyDescent="0.3">
      <c r="B126" s="1077"/>
      <c r="C126" s="313">
        <v>2</v>
      </c>
      <c r="D126" s="319" t="s">
        <v>332</v>
      </c>
      <c r="E126" s="319" t="s">
        <v>333</v>
      </c>
      <c r="F126" s="761"/>
      <c r="G126" s="314" t="s">
        <v>21</v>
      </c>
      <c r="H126" s="761"/>
      <c r="I126" s="314" t="s">
        <v>21</v>
      </c>
      <c r="J126" s="761"/>
      <c r="K126" s="314" t="s">
        <v>21</v>
      </c>
      <c r="L126" s="761"/>
      <c r="M126" s="761"/>
      <c r="N126" s="761"/>
      <c r="O126" s="761"/>
      <c r="P126" s="1078"/>
      <c r="Q126" s="313"/>
    </row>
    <row r="127" spans="2:17" ht="28.8" x14ac:dyDescent="0.3">
      <c r="B127" s="1077"/>
      <c r="C127" s="313">
        <v>3</v>
      </c>
      <c r="D127" s="319" t="s">
        <v>334</v>
      </c>
      <c r="E127" s="319" t="s">
        <v>335</v>
      </c>
      <c r="F127" s="314" t="s">
        <v>21</v>
      </c>
      <c r="G127" s="761"/>
      <c r="H127" s="314" t="s">
        <v>21</v>
      </c>
      <c r="I127" s="314" t="s">
        <v>21</v>
      </c>
      <c r="J127" s="761"/>
      <c r="K127" s="314" t="s">
        <v>21</v>
      </c>
      <c r="L127" s="761"/>
      <c r="M127" s="761"/>
      <c r="N127" s="761"/>
      <c r="O127" s="761"/>
      <c r="P127" s="1078"/>
      <c r="Q127" s="313"/>
    </row>
    <row r="128" spans="2:17" ht="28.8" x14ac:dyDescent="0.3">
      <c r="B128" s="1077"/>
      <c r="C128" s="313">
        <v>4</v>
      </c>
      <c r="D128" s="319" t="s">
        <v>336</v>
      </c>
      <c r="E128" s="319" t="s">
        <v>335</v>
      </c>
      <c r="F128" s="314" t="s">
        <v>21</v>
      </c>
      <c r="G128" s="314" t="s">
        <v>21</v>
      </c>
      <c r="H128" s="761"/>
      <c r="I128" s="314" t="s">
        <v>21</v>
      </c>
      <c r="J128" s="761"/>
      <c r="K128" s="314" t="s">
        <v>21</v>
      </c>
      <c r="L128" s="761"/>
      <c r="M128" s="761"/>
      <c r="N128" s="761"/>
      <c r="O128" s="761"/>
      <c r="P128" s="1078"/>
      <c r="Q128" s="313"/>
    </row>
    <row r="129" spans="2:17" x14ac:dyDescent="0.3">
      <c r="B129" s="1077"/>
      <c r="C129" s="313">
        <v>5</v>
      </c>
      <c r="D129" s="319" t="s">
        <v>337</v>
      </c>
      <c r="E129" s="319" t="s">
        <v>338</v>
      </c>
      <c r="F129" s="314" t="s">
        <v>21</v>
      </c>
      <c r="G129" s="314" t="s">
        <v>21</v>
      </c>
      <c r="H129" s="761"/>
      <c r="I129" s="314" t="s">
        <v>21</v>
      </c>
      <c r="J129" s="761"/>
      <c r="K129" s="314" t="s">
        <v>21</v>
      </c>
      <c r="L129" s="761"/>
      <c r="M129" s="761"/>
      <c r="N129" s="761"/>
      <c r="O129" s="761"/>
      <c r="P129" s="1078"/>
      <c r="Q129" s="313"/>
    </row>
    <row r="130" spans="2:17" ht="28.8" x14ac:dyDescent="0.3">
      <c r="B130" s="1077"/>
      <c r="C130" s="313">
        <v>6</v>
      </c>
      <c r="D130" s="319" t="s">
        <v>339</v>
      </c>
      <c r="E130" s="319" t="s">
        <v>340</v>
      </c>
      <c r="F130" s="314" t="s">
        <v>21</v>
      </c>
      <c r="G130" s="314" t="s">
        <v>21</v>
      </c>
      <c r="H130" s="761"/>
      <c r="I130" s="314" t="s">
        <v>21</v>
      </c>
      <c r="J130" s="761"/>
      <c r="K130" s="314" t="s">
        <v>21</v>
      </c>
      <c r="L130" s="761"/>
      <c r="M130" s="761"/>
      <c r="N130" s="761"/>
      <c r="O130" s="761"/>
      <c r="P130" s="1078"/>
      <c r="Q130" s="313"/>
    </row>
    <row r="131" spans="2:17" x14ac:dyDescent="0.3">
      <c r="B131" s="1077"/>
      <c r="C131" s="313">
        <v>7</v>
      </c>
      <c r="D131" s="319" t="s">
        <v>341</v>
      </c>
      <c r="E131" s="319" t="s">
        <v>342</v>
      </c>
      <c r="F131" s="314" t="s">
        <v>21</v>
      </c>
      <c r="G131" s="761"/>
      <c r="H131" s="761"/>
      <c r="I131" s="761"/>
      <c r="J131" s="761"/>
      <c r="K131" s="761"/>
      <c r="L131" s="761"/>
      <c r="M131" s="761"/>
      <c r="N131" s="314" t="s">
        <v>21</v>
      </c>
      <c r="O131" s="761"/>
      <c r="P131" s="1078"/>
      <c r="Q131" s="313"/>
    </row>
    <row r="132" spans="2:17" ht="28.8" x14ac:dyDescent="0.3">
      <c r="B132" s="1077"/>
      <c r="C132" s="313">
        <v>8</v>
      </c>
      <c r="D132" s="319" t="s">
        <v>343</v>
      </c>
      <c r="E132" s="319" t="s">
        <v>335</v>
      </c>
      <c r="F132" s="314" t="s">
        <v>21</v>
      </c>
      <c r="G132" s="761"/>
      <c r="H132" s="761"/>
      <c r="I132" s="314" t="s">
        <v>21</v>
      </c>
      <c r="J132" s="761"/>
      <c r="K132" s="761"/>
      <c r="L132" s="761"/>
      <c r="M132" s="761"/>
      <c r="N132" s="761"/>
      <c r="O132" s="761"/>
      <c r="P132" s="1078"/>
      <c r="Q132" s="313"/>
    </row>
    <row r="133" spans="2:17" ht="43.2" x14ac:dyDescent="0.3">
      <c r="B133" s="1077"/>
      <c r="C133" s="313">
        <v>9</v>
      </c>
      <c r="D133" s="319" t="s">
        <v>344</v>
      </c>
      <c r="E133" s="319" t="s">
        <v>345</v>
      </c>
      <c r="F133" s="314" t="s">
        <v>21</v>
      </c>
      <c r="G133" s="314" t="s">
        <v>21</v>
      </c>
      <c r="H133" s="314" t="s">
        <v>21</v>
      </c>
      <c r="I133" s="314" t="s">
        <v>21</v>
      </c>
      <c r="J133" s="314" t="s">
        <v>21</v>
      </c>
      <c r="K133" s="314" t="s">
        <v>21</v>
      </c>
      <c r="L133" s="314" t="s">
        <v>21</v>
      </c>
      <c r="M133" s="314" t="s">
        <v>21</v>
      </c>
      <c r="N133" s="314" t="s">
        <v>21</v>
      </c>
      <c r="O133" s="314" t="s">
        <v>21</v>
      </c>
      <c r="P133" s="1078"/>
      <c r="Q133" s="313"/>
    </row>
    <row r="134" spans="2:17" ht="43.2" x14ac:dyDescent="0.3">
      <c r="B134" s="1077"/>
      <c r="C134" s="313">
        <v>10</v>
      </c>
      <c r="D134" s="319" t="s">
        <v>346</v>
      </c>
      <c r="E134" s="319" t="s">
        <v>345</v>
      </c>
      <c r="F134" s="314" t="s">
        <v>21</v>
      </c>
      <c r="G134" s="314" t="s">
        <v>21</v>
      </c>
      <c r="H134" s="314" t="s">
        <v>21</v>
      </c>
      <c r="I134" s="314" t="s">
        <v>21</v>
      </c>
      <c r="J134" s="314" t="s">
        <v>21</v>
      </c>
      <c r="K134" s="314" t="s">
        <v>21</v>
      </c>
      <c r="L134" s="314" t="s">
        <v>21</v>
      </c>
      <c r="M134" s="314" t="s">
        <v>21</v>
      </c>
      <c r="N134" s="314" t="s">
        <v>21</v>
      </c>
      <c r="O134" s="314" t="s">
        <v>21</v>
      </c>
      <c r="P134" s="1078"/>
      <c r="Q134" s="313"/>
    </row>
    <row r="135" spans="2:17" x14ac:dyDescent="0.3">
      <c r="B135" s="763"/>
      <c r="C135" s="763"/>
      <c r="D135" s="764"/>
      <c r="E135" s="764"/>
      <c r="F135" s="765"/>
      <c r="G135" s="765"/>
      <c r="H135" s="765"/>
      <c r="I135" s="765"/>
      <c r="J135" s="765"/>
      <c r="K135" s="765"/>
      <c r="L135" s="765"/>
      <c r="M135" s="765"/>
      <c r="N135" s="765"/>
      <c r="O135" s="765"/>
      <c r="P135" s="763"/>
      <c r="Q135" s="763"/>
    </row>
    <row r="136" spans="2:17" x14ac:dyDescent="0.3">
      <c r="B136" s="763"/>
      <c r="C136" s="763"/>
      <c r="D136" s="764"/>
      <c r="E136" s="764"/>
      <c r="F136" s="765"/>
      <c r="G136" s="765"/>
      <c r="H136" s="765"/>
      <c r="I136" s="765"/>
      <c r="J136" s="765"/>
      <c r="K136" s="765"/>
      <c r="L136" s="765"/>
      <c r="M136" s="765"/>
      <c r="N136" s="765"/>
      <c r="O136" s="765"/>
      <c r="P136" s="763"/>
      <c r="Q136" s="763"/>
    </row>
    <row r="137" spans="2:17" ht="43.2" x14ac:dyDescent="0.3">
      <c r="B137" s="1077" t="s">
        <v>322</v>
      </c>
      <c r="C137" s="313">
        <v>1</v>
      </c>
      <c r="D137" s="319" t="s">
        <v>330</v>
      </c>
      <c r="E137" s="319" t="s">
        <v>331</v>
      </c>
      <c r="F137" s="761"/>
      <c r="G137" s="314" t="s">
        <v>21</v>
      </c>
      <c r="H137" s="761"/>
      <c r="I137" s="314" t="s">
        <v>21</v>
      </c>
      <c r="J137" s="761"/>
      <c r="K137" s="314" t="s">
        <v>21</v>
      </c>
      <c r="L137" s="761"/>
      <c r="M137" s="761"/>
      <c r="N137" s="761"/>
      <c r="O137" s="761"/>
      <c r="P137" s="1078" t="s">
        <v>21</v>
      </c>
      <c r="Q137" s="313"/>
    </row>
    <row r="138" spans="2:17" x14ac:dyDescent="0.3">
      <c r="B138" s="1077"/>
      <c r="C138" s="313">
        <v>2</v>
      </c>
      <c r="D138" s="319" t="s">
        <v>332</v>
      </c>
      <c r="E138" s="319" t="s">
        <v>333</v>
      </c>
      <c r="F138" s="761"/>
      <c r="G138" s="314" t="s">
        <v>21</v>
      </c>
      <c r="H138" s="761"/>
      <c r="I138" s="314" t="s">
        <v>21</v>
      </c>
      <c r="J138" s="761"/>
      <c r="K138" s="314" t="s">
        <v>21</v>
      </c>
      <c r="L138" s="761"/>
      <c r="M138" s="761"/>
      <c r="N138" s="761"/>
      <c r="O138" s="761"/>
      <c r="P138" s="1078"/>
      <c r="Q138" s="313"/>
    </row>
    <row r="139" spans="2:17" ht="28.8" x14ac:dyDescent="0.3">
      <c r="B139" s="1077"/>
      <c r="C139" s="313">
        <v>3</v>
      </c>
      <c r="D139" s="319" t="s">
        <v>334</v>
      </c>
      <c r="E139" s="319" t="s">
        <v>335</v>
      </c>
      <c r="F139" s="314" t="s">
        <v>21</v>
      </c>
      <c r="G139" s="761"/>
      <c r="H139" s="314" t="s">
        <v>21</v>
      </c>
      <c r="I139" s="314" t="s">
        <v>21</v>
      </c>
      <c r="J139" s="761"/>
      <c r="K139" s="314" t="s">
        <v>21</v>
      </c>
      <c r="L139" s="761"/>
      <c r="M139" s="761"/>
      <c r="N139" s="761"/>
      <c r="O139" s="761"/>
      <c r="P139" s="1078"/>
      <c r="Q139" s="313"/>
    </row>
    <row r="140" spans="2:17" ht="28.8" x14ac:dyDescent="0.3">
      <c r="B140" s="1077"/>
      <c r="C140" s="313">
        <v>4</v>
      </c>
      <c r="D140" s="319" t="s">
        <v>336</v>
      </c>
      <c r="E140" s="319" t="s">
        <v>335</v>
      </c>
      <c r="F140" s="314" t="s">
        <v>21</v>
      </c>
      <c r="G140" s="314" t="s">
        <v>21</v>
      </c>
      <c r="H140" s="761"/>
      <c r="I140" s="314" t="s">
        <v>21</v>
      </c>
      <c r="J140" s="761"/>
      <c r="K140" s="314" t="s">
        <v>21</v>
      </c>
      <c r="L140" s="761"/>
      <c r="M140" s="761"/>
      <c r="N140" s="761"/>
      <c r="O140" s="761"/>
      <c r="P140" s="1078"/>
      <c r="Q140" s="313"/>
    </row>
    <row r="141" spans="2:17" x14ac:dyDescent="0.3">
      <c r="B141" s="1077"/>
      <c r="C141" s="313">
        <v>5</v>
      </c>
      <c r="D141" s="319" t="s">
        <v>337</v>
      </c>
      <c r="E141" s="319" t="s">
        <v>338</v>
      </c>
      <c r="F141" s="314" t="s">
        <v>21</v>
      </c>
      <c r="G141" s="314" t="s">
        <v>21</v>
      </c>
      <c r="H141" s="761"/>
      <c r="I141" s="314" t="s">
        <v>21</v>
      </c>
      <c r="J141" s="761"/>
      <c r="K141" s="314" t="s">
        <v>21</v>
      </c>
      <c r="L141" s="761"/>
      <c r="M141" s="761"/>
      <c r="N141" s="761"/>
      <c r="O141" s="761"/>
      <c r="P141" s="1078"/>
      <c r="Q141" s="313"/>
    </row>
    <row r="142" spans="2:17" ht="28.8" x14ac:dyDescent="0.3">
      <c r="B142" s="1077"/>
      <c r="C142" s="313">
        <v>6</v>
      </c>
      <c r="D142" s="319" t="s">
        <v>339</v>
      </c>
      <c r="E142" s="319" t="s">
        <v>340</v>
      </c>
      <c r="F142" s="314" t="s">
        <v>21</v>
      </c>
      <c r="G142" s="314" t="s">
        <v>21</v>
      </c>
      <c r="H142" s="761"/>
      <c r="I142" s="314" t="s">
        <v>21</v>
      </c>
      <c r="J142" s="761"/>
      <c r="K142" s="314" t="s">
        <v>21</v>
      </c>
      <c r="L142" s="761"/>
      <c r="M142" s="761"/>
      <c r="N142" s="761"/>
      <c r="O142" s="761"/>
      <c r="P142" s="1078"/>
      <c r="Q142" s="313"/>
    </row>
    <row r="143" spans="2:17" x14ac:dyDescent="0.3">
      <c r="B143" s="1077"/>
      <c r="C143" s="313">
        <v>7</v>
      </c>
      <c r="D143" s="319" t="s">
        <v>341</v>
      </c>
      <c r="E143" s="319" t="s">
        <v>342</v>
      </c>
      <c r="F143" s="314" t="s">
        <v>21</v>
      </c>
      <c r="G143" s="761"/>
      <c r="H143" s="761"/>
      <c r="I143" s="761"/>
      <c r="J143" s="761"/>
      <c r="K143" s="761"/>
      <c r="L143" s="761"/>
      <c r="M143" s="761"/>
      <c r="N143" s="314" t="s">
        <v>21</v>
      </c>
      <c r="O143" s="761"/>
      <c r="P143" s="1078"/>
      <c r="Q143" s="313"/>
    </row>
    <row r="144" spans="2:17" ht="28.8" x14ac:dyDescent="0.3">
      <c r="B144" s="1077"/>
      <c r="C144" s="313">
        <v>8</v>
      </c>
      <c r="D144" s="319" t="s">
        <v>343</v>
      </c>
      <c r="E144" s="319" t="s">
        <v>335</v>
      </c>
      <c r="F144" s="314" t="s">
        <v>21</v>
      </c>
      <c r="G144" s="761"/>
      <c r="H144" s="761"/>
      <c r="I144" s="314" t="s">
        <v>21</v>
      </c>
      <c r="J144" s="761"/>
      <c r="K144" s="761"/>
      <c r="L144" s="761"/>
      <c r="M144" s="761"/>
      <c r="N144" s="761"/>
      <c r="O144" s="761"/>
      <c r="P144" s="1078"/>
      <c r="Q144" s="313"/>
    </row>
    <row r="145" spans="2:17" ht="43.2" x14ac:dyDescent="0.3">
      <c r="B145" s="1077"/>
      <c r="C145" s="313">
        <v>9</v>
      </c>
      <c r="D145" s="319" t="s">
        <v>344</v>
      </c>
      <c r="E145" s="319" t="s">
        <v>345</v>
      </c>
      <c r="F145" s="314" t="s">
        <v>21</v>
      </c>
      <c r="G145" s="314" t="s">
        <v>21</v>
      </c>
      <c r="H145" s="314" t="s">
        <v>21</v>
      </c>
      <c r="I145" s="314" t="s">
        <v>21</v>
      </c>
      <c r="J145" s="314" t="s">
        <v>21</v>
      </c>
      <c r="K145" s="314" t="s">
        <v>21</v>
      </c>
      <c r="L145" s="314" t="s">
        <v>21</v>
      </c>
      <c r="M145" s="314" t="s">
        <v>21</v>
      </c>
      <c r="N145" s="314" t="s">
        <v>21</v>
      </c>
      <c r="O145" s="314" t="s">
        <v>21</v>
      </c>
      <c r="P145" s="1078"/>
      <c r="Q145" s="313"/>
    </row>
    <row r="146" spans="2:17" ht="43.2" x14ac:dyDescent="0.3">
      <c r="B146" s="1077"/>
      <c r="C146" s="313">
        <v>10</v>
      </c>
      <c r="D146" s="319" t="s">
        <v>346</v>
      </c>
      <c r="E146" s="319" t="s">
        <v>345</v>
      </c>
      <c r="F146" s="314" t="s">
        <v>21</v>
      </c>
      <c r="G146" s="314" t="s">
        <v>21</v>
      </c>
      <c r="H146" s="314" t="s">
        <v>21</v>
      </c>
      <c r="I146" s="314" t="s">
        <v>21</v>
      </c>
      <c r="J146" s="314" t="s">
        <v>21</v>
      </c>
      <c r="K146" s="314" t="s">
        <v>21</v>
      </c>
      <c r="L146" s="314" t="s">
        <v>21</v>
      </c>
      <c r="M146" s="314" t="s">
        <v>21</v>
      </c>
      <c r="N146" s="314" t="s">
        <v>21</v>
      </c>
      <c r="O146" s="314" t="s">
        <v>21</v>
      </c>
      <c r="P146" s="1078"/>
      <c r="Q146" s="313"/>
    </row>
  </sheetData>
  <mergeCells count="32">
    <mergeCell ref="B2:O2"/>
    <mergeCell ref="B3:B4"/>
    <mergeCell ref="C3:C4"/>
    <mergeCell ref="D3:D4"/>
    <mergeCell ref="E3:E4"/>
    <mergeCell ref="F3:O3"/>
    <mergeCell ref="P3:P4"/>
    <mergeCell ref="Q3:Q4"/>
    <mergeCell ref="B5:B14"/>
    <mergeCell ref="P5:P14"/>
    <mergeCell ref="B17:B26"/>
    <mergeCell ref="P17:P26"/>
    <mergeCell ref="B29:B38"/>
    <mergeCell ref="P29:P38"/>
    <mergeCell ref="B41:B50"/>
    <mergeCell ref="P41:P50"/>
    <mergeCell ref="B53:B62"/>
    <mergeCell ref="P53:P62"/>
    <mergeCell ref="B65:B74"/>
    <mergeCell ref="P65:P74"/>
    <mergeCell ref="B77:B86"/>
    <mergeCell ref="P77:P86"/>
    <mergeCell ref="B89:B98"/>
    <mergeCell ref="P89:P98"/>
    <mergeCell ref="B137:B146"/>
    <mergeCell ref="P137:P146"/>
    <mergeCell ref="B101:B110"/>
    <mergeCell ref="P101:P110"/>
    <mergeCell ref="B113:B122"/>
    <mergeCell ref="P113:P122"/>
    <mergeCell ref="B125:B134"/>
    <mergeCell ref="P125:P13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5B928-A56F-4A33-B790-C570C11DCB92}">
  <sheetPr>
    <tabColor rgb="FF0070C0"/>
  </sheetPr>
  <dimension ref="B1:AC279"/>
  <sheetViews>
    <sheetView zoomScaleNormal="100" workbookViewId="0">
      <pane ySplit="4" topLeftCell="A16" activePane="bottomLeft" state="frozen"/>
      <selection activeCell="E38" sqref="E38"/>
      <selection pane="bottomLeft" activeCell="E38" sqref="E38"/>
    </sheetView>
  </sheetViews>
  <sheetFormatPr defaultColWidth="9.109375" defaultRowHeight="14.4" x14ac:dyDescent="0.3"/>
  <cols>
    <col min="1" max="1" width="3.6640625" style="195" customWidth="1"/>
    <col min="2" max="2" width="4.44140625" style="195" customWidth="1"/>
    <col min="3" max="3" width="10.88671875" style="195" bestFit="1" customWidth="1"/>
    <col min="4" max="4" width="10.109375" style="257" customWidth="1"/>
    <col min="5" max="12" width="9.109375" style="257"/>
    <col min="13" max="13" width="13.6640625" style="206" customWidth="1"/>
    <col min="14" max="14" width="38.6640625" style="203" customWidth="1"/>
    <col min="15" max="15" width="9.109375" style="195"/>
    <col min="16" max="16" width="3.109375" style="195" customWidth="1"/>
    <col min="17" max="17" width="4.6640625" style="195" customWidth="1"/>
    <col min="18" max="18" width="6.44140625" style="191" bestFit="1" customWidth="1"/>
    <col min="19" max="19" width="10.88671875" style="195" bestFit="1" customWidth="1"/>
    <col min="20" max="20" width="16.44140625" style="195" customWidth="1"/>
    <col min="21" max="21" width="23.5546875" style="203" bestFit="1" customWidth="1"/>
    <col min="22" max="22" width="11.109375" style="191" bestFit="1" customWidth="1"/>
    <col min="23" max="29" width="9.109375" style="191"/>
    <col min="30" max="30" width="3.44140625" style="195" customWidth="1"/>
    <col min="31" max="16384" width="9.109375" style="195"/>
  </cols>
  <sheetData>
    <row r="1" spans="2:29" x14ac:dyDescent="0.3">
      <c r="E1" s="257">
        <v>350</v>
      </c>
      <c r="H1" s="308"/>
      <c r="I1" s="308"/>
      <c r="J1" s="308"/>
      <c r="K1" s="308"/>
      <c r="L1" s="308"/>
      <c r="M1" s="308"/>
      <c r="N1" s="308"/>
    </row>
    <row r="2" spans="2:29" x14ac:dyDescent="0.3">
      <c r="B2" s="195" t="s">
        <v>779</v>
      </c>
      <c r="Q2" s="1080" t="s">
        <v>774</v>
      </c>
      <c r="R2" s="1080"/>
      <c r="S2" s="1080"/>
      <c r="T2" s="1080"/>
      <c r="U2" s="1080"/>
      <c r="V2" s="1080"/>
      <c r="W2" s="1080"/>
      <c r="X2" s="1080"/>
      <c r="Y2" s="1080"/>
      <c r="Z2" s="1080"/>
      <c r="AA2" s="1080"/>
      <c r="AB2" s="1080"/>
      <c r="AC2" s="1080"/>
    </row>
    <row r="3" spans="2:29" x14ac:dyDescent="0.3">
      <c r="B3" s="195" t="s">
        <v>773</v>
      </c>
      <c r="D3" s="257">
        <v>2024</v>
      </c>
      <c r="Q3" s="258"/>
      <c r="R3" s="258"/>
      <c r="S3" s="258"/>
      <c r="T3" s="258"/>
      <c r="U3" s="258"/>
      <c r="V3" s="258"/>
      <c r="W3" s="258"/>
      <c r="X3" s="258"/>
      <c r="Y3" s="258"/>
      <c r="Z3" s="258"/>
      <c r="AA3" s="258"/>
      <c r="AB3" s="258"/>
      <c r="AC3" s="258"/>
    </row>
    <row r="4" spans="2:29" s="191" customFormat="1" ht="57.6" x14ac:dyDescent="0.3">
      <c r="B4" s="314" t="s">
        <v>263</v>
      </c>
      <c r="C4" s="314" t="s">
        <v>310</v>
      </c>
      <c r="D4" s="766" t="s">
        <v>771</v>
      </c>
      <c r="E4" s="767" t="s">
        <v>775</v>
      </c>
      <c r="F4" s="767" t="s">
        <v>777</v>
      </c>
      <c r="G4" s="767" t="s">
        <v>2179</v>
      </c>
      <c r="H4" s="767" t="s">
        <v>1873</v>
      </c>
      <c r="I4" s="767" t="s">
        <v>1874</v>
      </c>
      <c r="J4" s="767" t="s">
        <v>1875</v>
      </c>
      <c r="K4" s="767" t="s">
        <v>778</v>
      </c>
      <c r="L4" s="317" t="s">
        <v>1933</v>
      </c>
      <c r="M4" s="767" t="s">
        <v>364</v>
      </c>
      <c r="N4" s="623" t="s">
        <v>359</v>
      </c>
      <c r="Q4" s="768" t="s">
        <v>263</v>
      </c>
      <c r="R4" s="768" t="s">
        <v>772</v>
      </c>
      <c r="S4" s="768" t="s">
        <v>310</v>
      </c>
      <c r="T4" s="768" t="s">
        <v>740</v>
      </c>
      <c r="U4" s="769" t="s">
        <v>678</v>
      </c>
      <c r="V4" s="769" t="s">
        <v>2932</v>
      </c>
      <c r="W4" s="769" t="s">
        <v>738</v>
      </c>
      <c r="X4" s="769" t="s">
        <v>776</v>
      </c>
      <c r="Y4" s="769" t="s">
        <v>2179</v>
      </c>
      <c r="Z4" s="769" t="s">
        <v>1873</v>
      </c>
      <c r="AA4" s="769" t="s">
        <v>1874</v>
      </c>
      <c r="AB4" s="769" t="s">
        <v>1875</v>
      </c>
      <c r="AC4" s="769" t="s">
        <v>739</v>
      </c>
    </row>
    <row r="5" spans="2:29" ht="43.2" x14ac:dyDescent="0.3">
      <c r="B5" s="313">
        <v>1</v>
      </c>
      <c r="C5" s="313" t="s">
        <v>311</v>
      </c>
      <c r="D5" s="770">
        <f>SUMIFS(V5:$V$999356,S5:$S$999356,C5,R5:$R$999356,$D$3)</f>
        <v>146872</v>
      </c>
      <c r="E5" s="771">
        <f>SUMIFS($W5:W$999356,$S5:S$999356,C5,$R5:R$999356,$D$3)</f>
        <v>390</v>
      </c>
      <c r="F5" s="771">
        <f>SUMIFS($X5:X$999356,$S5:S$999356,C5,$R5:R$999356,$D$3)</f>
        <v>311</v>
      </c>
      <c r="G5" s="771">
        <f t="shared" ref="G5:G16" si="0">SUMIFS($Y$5:$Y$999356,$S$5:$S$999356,C5,$R$5:$R$999356,$D$3)</f>
        <v>0</v>
      </c>
      <c r="H5" s="771">
        <f t="shared" ref="H5:H16" si="1">SUMIFS($Z$5:$Z$999356,$S$5:$S$999356,C5,$R$5:$R$999356,$D$3)</f>
        <v>0</v>
      </c>
      <c r="I5" s="771">
        <f t="shared" ref="I5:I16" si="2">SUMIFS($AA$5:$AA$999356,$S$5:$S$999356,C5,$R$5:$R$999356,$D$3)</f>
        <v>0</v>
      </c>
      <c r="J5" s="771">
        <f t="shared" ref="J5:J16" si="3">SUMIFS($AB$5:$AB$999356,$S$5:$S$999356,C5,$R$5:$R$999356,$D$3)</f>
        <v>0</v>
      </c>
      <c r="K5" s="771">
        <f>SUMIFS($AC5:AC$999356,$S5:S$999356,C5,$R5:R$999356,$D$3)</f>
        <v>0</v>
      </c>
      <c r="L5" s="318">
        <f>SUM(E5:K5)</f>
        <v>701</v>
      </c>
      <c r="M5" s="772">
        <f>IFERROR(SUM(E5:K5)/D5,"Tidak Ada Data Pada Tahun dipilih!")</f>
        <v>4.7728634457214446E-3</v>
      </c>
      <c r="N5" s="319" t="s">
        <v>652</v>
      </c>
      <c r="Q5" s="313">
        <v>1</v>
      </c>
      <c r="R5" s="314">
        <v>2024</v>
      </c>
      <c r="S5" s="313" t="s">
        <v>311</v>
      </c>
      <c r="T5" s="313" t="s">
        <v>741</v>
      </c>
      <c r="U5" s="319" t="s">
        <v>679</v>
      </c>
      <c r="V5" s="314">
        <v>5939</v>
      </c>
      <c r="W5" s="314">
        <v>3</v>
      </c>
      <c r="X5" s="314">
        <v>0</v>
      </c>
      <c r="Y5" s="314"/>
      <c r="Z5" s="314"/>
      <c r="AA5" s="314"/>
      <c r="AB5" s="314"/>
      <c r="AC5" s="314">
        <v>0</v>
      </c>
    </row>
    <row r="6" spans="2:29" ht="43.2" x14ac:dyDescent="0.3">
      <c r="B6" s="313">
        <v>2</v>
      </c>
      <c r="C6" s="313" t="s">
        <v>312</v>
      </c>
      <c r="D6" s="770">
        <f>SUMIFS(V5:$V$999356,S5:$S$999356,C6,R5:$R$999356,$D$3)</f>
        <v>89198</v>
      </c>
      <c r="E6" s="771">
        <f>SUMIFS($W5:W$999356,$S5:S$999356,C6,$R5:R$999356,$D$3)</f>
        <v>149</v>
      </c>
      <c r="F6" s="771">
        <f>SUMIFS($X5:X$999356,$S5:S$999356,C6,$R5:R$999356,$D$3)</f>
        <v>69</v>
      </c>
      <c r="G6" s="771">
        <f t="shared" si="0"/>
        <v>0</v>
      </c>
      <c r="H6" s="771">
        <f t="shared" si="1"/>
        <v>0</v>
      </c>
      <c r="I6" s="771">
        <f t="shared" si="2"/>
        <v>0</v>
      </c>
      <c r="J6" s="771">
        <f t="shared" si="3"/>
        <v>0</v>
      </c>
      <c r="K6" s="771">
        <f>SUMIFS($AC5:AC$999356,$S5:S$999356,C6,$R5:R$999356,$D$3)</f>
        <v>26</v>
      </c>
      <c r="L6" s="318">
        <f t="shared" ref="L6:L16" si="4">SUM(E6:K6)</f>
        <v>244</v>
      </c>
      <c r="M6" s="772">
        <f t="shared" ref="M6:M16" si="5">IFERROR(SUM(E6:K6)/D6,"Tidak Ada Data Pada Tahun dipilih!")</f>
        <v>2.735487342765533E-3</v>
      </c>
      <c r="N6" s="319" t="s">
        <v>652</v>
      </c>
      <c r="Q6" s="313">
        <v>2</v>
      </c>
      <c r="R6" s="314">
        <v>2024</v>
      </c>
      <c r="S6" s="313" t="s">
        <v>311</v>
      </c>
      <c r="T6" s="313" t="s">
        <v>741</v>
      </c>
      <c r="U6" s="319" t="s">
        <v>681</v>
      </c>
      <c r="V6" s="314">
        <v>4851</v>
      </c>
      <c r="W6" s="314">
        <v>19</v>
      </c>
      <c r="X6" s="314">
        <v>0</v>
      </c>
      <c r="Y6" s="314"/>
      <c r="Z6" s="314"/>
      <c r="AA6" s="314"/>
      <c r="AB6" s="314"/>
      <c r="AC6" s="314">
        <v>0</v>
      </c>
    </row>
    <row r="7" spans="2:29" ht="43.2" x14ac:dyDescent="0.3">
      <c r="B7" s="313">
        <v>3</v>
      </c>
      <c r="C7" s="313" t="s">
        <v>313</v>
      </c>
      <c r="D7" s="770">
        <f>SUMIFS(V5:$V$999356,S5:$S$999356,C7,R5:$R$999356,$D$3)</f>
        <v>66274</v>
      </c>
      <c r="E7" s="771">
        <f>SUMIFS($W5:W$999356,$S5:S$999356,C7,$R5:R$999356,$D$3)</f>
        <v>35</v>
      </c>
      <c r="F7" s="771">
        <f>SUMIFS($X5:X$999356,$S5:S$999356,C7,$R5:R$999356,$D$3)</f>
        <v>99</v>
      </c>
      <c r="G7" s="771">
        <f t="shared" si="0"/>
        <v>0</v>
      </c>
      <c r="H7" s="771">
        <f t="shared" si="1"/>
        <v>0</v>
      </c>
      <c r="I7" s="771">
        <f t="shared" si="2"/>
        <v>0</v>
      </c>
      <c r="J7" s="771">
        <f t="shared" si="3"/>
        <v>0</v>
      </c>
      <c r="K7" s="771">
        <f>SUMIFS($AC5:AC$999356,$S5:S$999356,C7,$R5:R$999356,$D$3)</f>
        <v>0</v>
      </c>
      <c r="L7" s="318">
        <f t="shared" si="4"/>
        <v>134</v>
      </c>
      <c r="M7" s="772">
        <f>IFERROR(SUM(E7:K7)/D7,"Tidak Ada Data Pada Tahun dipilih!")</f>
        <v>2.0219090442707547E-3</v>
      </c>
      <c r="N7" s="319" t="s">
        <v>652</v>
      </c>
      <c r="Q7" s="313">
        <v>3</v>
      </c>
      <c r="R7" s="314">
        <v>2024</v>
      </c>
      <c r="S7" s="313" t="s">
        <v>311</v>
      </c>
      <c r="T7" s="313" t="s">
        <v>741</v>
      </c>
      <c r="U7" s="319" t="s">
        <v>682</v>
      </c>
      <c r="V7" s="314">
        <v>3573</v>
      </c>
      <c r="W7" s="314">
        <v>12</v>
      </c>
      <c r="X7" s="314">
        <v>0</v>
      </c>
      <c r="Y7" s="314"/>
      <c r="Z7" s="314"/>
      <c r="AA7" s="314"/>
      <c r="AB7" s="314"/>
      <c r="AC7" s="314">
        <v>0</v>
      </c>
    </row>
    <row r="8" spans="2:29" ht="43.2" x14ac:dyDescent="0.3">
      <c r="B8" s="313">
        <v>4</v>
      </c>
      <c r="C8" s="313" t="s">
        <v>314</v>
      </c>
      <c r="D8" s="770">
        <f>SUMIFS(V5:$V$999356,S5:$S$999356,C8,R5:$R$999356,$D$3)</f>
        <v>48356</v>
      </c>
      <c r="E8" s="771">
        <f>SUMIFS($W5:W$999356,$S5:S$999356,C8,$R5:R$999356,$D$3)</f>
        <v>0</v>
      </c>
      <c r="F8" s="771">
        <f>SUMIFS($X5:X$999356,$S5:S$999356,C8,$R5:R$999356,$D$3)</f>
        <v>73</v>
      </c>
      <c r="G8" s="771">
        <f t="shared" si="0"/>
        <v>0</v>
      </c>
      <c r="H8" s="771">
        <f t="shared" si="1"/>
        <v>0</v>
      </c>
      <c r="I8" s="771">
        <f t="shared" si="2"/>
        <v>0</v>
      </c>
      <c r="J8" s="771">
        <f t="shared" si="3"/>
        <v>0</v>
      </c>
      <c r="K8" s="771">
        <f>SUMIFS($AC5:AC$999356,$S5:S$999356,C8,$R5:R$999356,$D$3)</f>
        <v>103</v>
      </c>
      <c r="L8" s="318">
        <f t="shared" si="4"/>
        <v>176</v>
      </c>
      <c r="M8" s="772">
        <f>IFERROR(SUM(E8:K8)/D8,"Tidak Ada Data Pada Tahun dipilih!")</f>
        <v>3.6396724294813468E-3</v>
      </c>
      <c r="N8" s="319" t="s">
        <v>652</v>
      </c>
      <c r="Q8" s="313">
        <v>4</v>
      </c>
      <c r="R8" s="314">
        <v>2024</v>
      </c>
      <c r="S8" s="313" t="s">
        <v>311</v>
      </c>
      <c r="T8" s="313" t="s">
        <v>741</v>
      </c>
      <c r="U8" s="319" t="s">
        <v>683</v>
      </c>
      <c r="V8" s="314">
        <v>6576</v>
      </c>
      <c r="W8" s="314">
        <v>99</v>
      </c>
      <c r="X8" s="314">
        <v>0</v>
      </c>
      <c r="Y8" s="314"/>
      <c r="Z8" s="314"/>
      <c r="AA8" s="314"/>
      <c r="AB8" s="314"/>
      <c r="AC8" s="314">
        <v>0</v>
      </c>
    </row>
    <row r="9" spans="2:29" ht="43.2" x14ac:dyDescent="0.3">
      <c r="B9" s="313">
        <v>5</v>
      </c>
      <c r="C9" s="313" t="s">
        <v>315</v>
      </c>
      <c r="D9" s="770">
        <f>SUMIFS(V5:$V$999356,S5:$S$999356,C9,R5:$R$999356,$D$3)</f>
        <v>46435</v>
      </c>
      <c r="E9" s="771">
        <f>SUMIFS($W5:W$999356,$S5:S$999356,C9,$R5:R$999356,$D$3)</f>
        <v>21</v>
      </c>
      <c r="F9" s="771">
        <f>SUMIFS($X5:X$999356,$S5:S$999356,C9,$R5:R$999356,$D$3)</f>
        <v>8</v>
      </c>
      <c r="G9" s="771">
        <f t="shared" si="0"/>
        <v>0</v>
      </c>
      <c r="H9" s="771">
        <f t="shared" si="1"/>
        <v>24</v>
      </c>
      <c r="I9" s="771">
        <f t="shared" si="2"/>
        <v>39</v>
      </c>
      <c r="J9" s="771">
        <f t="shared" si="3"/>
        <v>22</v>
      </c>
      <c r="K9" s="771">
        <f>SUMIFS($AC5:AC$999356,$S5:S$999356,C9,$R5:R$999356,$D$3)</f>
        <v>236</v>
      </c>
      <c r="L9" s="318">
        <f t="shared" si="4"/>
        <v>350</v>
      </c>
      <c r="M9" s="772">
        <f>IFERROR(SUM(E9:K9)/D9,"Tidak Ada Data Pada Tahun dipilih!")</f>
        <v>7.537417895983633E-3</v>
      </c>
      <c r="N9" s="319" t="s">
        <v>1877</v>
      </c>
      <c r="Q9" s="313">
        <v>5</v>
      </c>
      <c r="R9" s="314">
        <v>2024</v>
      </c>
      <c r="S9" s="313" t="s">
        <v>311</v>
      </c>
      <c r="T9" s="313" t="s">
        <v>741</v>
      </c>
      <c r="U9" s="319" t="s">
        <v>684</v>
      </c>
      <c r="V9" s="314">
        <v>19469</v>
      </c>
      <c r="W9" s="314">
        <v>0</v>
      </c>
      <c r="X9" s="314">
        <v>0</v>
      </c>
      <c r="Y9" s="314"/>
      <c r="Z9" s="314"/>
      <c r="AA9" s="314"/>
      <c r="AB9" s="314"/>
      <c r="AC9" s="314">
        <v>0</v>
      </c>
    </row>
    <row r="10" spans="2:29" ht="43.2" x14ac:dyDescent="0.3">
      <c r="B10" s="313">
        <v>6</v>
      </c>
      <c r="C10" s="313" t="s">
        <v>316</v>
      </c>
      <c r="D10" s="770">
        <f>SUMIFS(V5:$V$999356,S5:$S$999356,C10,R5:$R$999356,$D$3)</f>
        <v>27138</v>
      </c>
      <c r="E10" s="771">
        <f>SUMIFS($W5:W$999356,$S5:S$999356,C10,$R5:R$999356,$D$3)</f>
        <v>16</v>
      </c>
      <c r="F10" s="771">
        <f>SUMIFS($X5:X$999356,$S5:S$999356,C10,$R5:R$999356,$D$3)</f>
        <v>0</v>
      </c>
      <c r="G10" s="771">
        <f t="shared" si="0"/>
        <v>0</v>
      </c>
      <c r="H10" s="771">
        <f t="shared" si="1"/>
        <v>0</v>
      </c>
      <c r="I10" s="771">
        <f t="shared" si="2"/>
        <v>0</v>
      </c>
      <c r="J10" s="771">
        <f t="shared" si="3"/>
        <v>0</v>
      </c>
      <c r="K10" s="771">
        <f>SUMIFS($AC5:AC$999356,$S5:S$999356,C10,$R5:R$999356,$D$3)</f>
        <v>578</v>
      </c>
      <c r="L10" s="318">
        <f t="shared" si="4"/>
        <v>594</v>
      </c>
      <c r="M10" s="772">
        <f t="shared" si="5"/>
        <v>2.1888127349104575E-2</v>
      </c>
      <c r="N10" s="319" t="s">
        <v>1990</v>
      </c>
      <c r="Q10" s="313">
        <v>6</v>
      </c>
      <c r="R10" s="314">
        <v>2024</v>
      </c>
      <c r="S10" s="313" t="s">
        <v>311</v>
      </c>
      <c r="T10" s="313" t="s">
        <v>741</v>
      </c>
      <c r="U10" s="319" t="s">
        <v>685</v>
      </c>
      <c r="V10" s="314">
        <v>4440</v>
      </c>
      <c r="W10" s="314">
        <v>12</v>
      </c>
      <c r="X10" s="314">
        <v>0</v>
      </c>
      <c r="Y10" s="314"/>
      <c r="Z10" s="314"/>
      <c r="AA10" s="314"/>
      <c r="AB10" s="314"/>
      <c r="AC10" s="314">
        <v>0</v>
      </c>
    </row>
    <row r="11" spans="2:29" ht="28.8" x14ac:dyDescent="0.3">
      <c r="B11" s="313">
        <v>7</v>
      </c>
      <c r="C11" s="313" t="s">
        <v>317</v>
      </c>
      <c r="D11" s="770">
        <f>SUMIFS(V5:$V$999356,S5:$S$999356,C11,R5:$R$999356,$D$3)</f>
        <v>70524</v>
      </c>
      <c r="E11" s="771">
        <f>SUMIFS($W5:W$999356,$S5:S$999356,C11,$R5:R$999356,$D$3)</f>
        <v>0</v>
      </c>
      <c r="F11" s="771">
        <f>SUMIFS($X5:X$999356,$S5:S$999356,C11,$R5:R$999356,$D$3)</f>
        <v>52</v>
      </c>
      <c r="G11" s="771">
        <f t="shared" si="0"/>
        <v>60</v>
      </c>
      <c r="H11" s="771">
        <f t="shared" si="1"/>
        <v>0</v>
      </c>
      <c r="I11" s="771">
        <f t="shared" si="2"/>
        <v>5</v>
      </c>
      <c r="J11" s="771">
        <f t="shared" si="3"/>
        <v>12</v>
      </c>
      <c r="K11" s="771">
        <f>SUMIFS($AC5:AC$999356,$S5:S$999356,C11,$R5:R$999356,$D$3)</f>
        <v>0</v>
      </c>
      <c r="L11" s="318">
        <f>SUM(E11:K11)</f>
        <v>129</v>
      </c>
      <c r="M11" s="772">
        <f t="shared" si="5"/>
        <v>1.8291645397311553E-3</v>
      </c>
      <c r="N11" s="319" t="s">
        <v>2182</v>
      </c>
      <c r="Q11" s="313">
        <v>7</v>
      </c>
      <c r="R11" s="314">
        <v>2024</v>
      </c>
      <c r="S11" s="313" t="s">
        <v>311</v>
      </c>
      <c r="T11" s="313" t="s">
        <v>741</v>
      </c>
      <c r="U11" s="319" t="s">
        <v>689</v>
      </c>
      <c r="V11" s="314">
        <v>666</v>
      </c>
      <c r="W11" s="314">
        <v>94</v>
      </c>
      <c r="X11" s="314">
        <v>0</v>
      </c>
      <c r="Y11" s="314"/>
      <c r="Z11" s="314"/>
      <c r="AA11" s="314"/>
      <c r="AB11" s="314"/>
      <c r="AC11" s="314">
        <v>0</v>
      </c>
    </row>
    <row r="12" spans="2:29" ht="115.2" x14ac:dyDescent="0.3">
      <c r="B12" s="313">
        <v>8</v>
      </c>
      <c r="C12" s="313" t="s">
        <v>318</v>
      </c>
      <c r="D12" s="770">
        <f>SUMIFS(V5:$V$999356,S5:$S$999356,C12,R5:$R$999356,$D$3)</f>
        <v>48391</v>
      </c>
      <c r="E12" s="771">
        <f>SUMIFS($W5:W$999356,$S5:S$999356,C12,$R5:R$999356,$D$3)</f>
        <v>0</v>
      </c>
      <c r="F12" s="771">
        <f>SUMIFS($X5:X$999356,$S5:S$999356,C12,$R5:R$999356,$D$3)</f>
        <v>0</v>
      </c>
      <c r="G12" s="771">
        <f t="shared" si="0"/>
        <v>0</v>
      </c>
      <c r="H12" s="771">
        <f t="shared" si="1"/>
        <v>22</v>
      </c>
      <c r="I12" s="771">
        <f t="shared" si="2"/>
        <v>0</v>
      </c>
      <c r="J12" s="771">
        <f t="shared" si="3"/>
        <v>0</v>
      </c>
      <c r="K12" s="771">
        <f>SUMIFS($AC5:AC$999356,$S5:S$999356,C12,$R5:R$999356,$D$3)</f>
        <v>8</v>
      </c>
      <c r="L12" s="318">
        <f t="shared" si="4"/>
        <v>30</v>
      </c>
      <c r="M12" s="772">
        <f t="shared" si="5"/>
        <v>6.1994999070075012E-4</v>
      </c>
      <c r="N12" s="319" t="s">
        <v>2396</v>
      </c>
      <c r="Q12" s="313">
        <v>8</v>
      </c>
      <c r="R12" s="314">
        <v>2024</v>
      </c>
      <c r="S12" s="313" t="s">
        <v>311</v>
      </c>
      <c r="T12" s="313" t="s">
        <v>741</v>
      </c>
      <c r="U12" s="319" t="s">
        <v>691</v>
      </c>
      <c r="V12" s="314">
        <v>978</v>
      </c>
      <c r="W12" s="314">
        <v>0</v>
      </c>
      <c r="X12" s="314">
        <v>0</v>
      </c>
      <c r="Y12" s="314"/>
      <c r="Z12" s="314"/>
      <c r="AA12" s="314"/>
      <c r="AB12" s="314"/>
      <c r="AC12" s="314">
        <v>0</v>
      </c>
    </row>
    <row r="13" spans="2:29" ht="144" x14ac:dyDescent="0.3">
      <c r="B13" s="313">
        <v>9</v>
      </c>
      <c r="C13" s="313" t="s">
        <v>319</v>
      </c>
      <c r="D13" s="770">
        <f>SUMIFS(V5:$V$999356,S5:$S$999356,C13,R5:$R$999356,$D$3)</f>
        <v>58562</v>
      </c>
      <c r="E13" s="771">
        <f>SUMIFS($W5:W$999356,$S5:S$999356,C13,$R5:R$999356,$D$3)</f>
        <v>0</v>
      </c>
      <c r="F13" s="771">
        <f>SUMIFS($X5:X$999356,$S5:S$999356,C13,$R5:R$999356,$D$3)</f>
        <v>111</v>
      </c>
      <c r="G13" s="771">
        <f t="shared" si="0"/>
        <v>0</v>
      </c>
      <c r="H13" s="771">
        <f t="shared" si="1"/>
        <v>24</v>
      </c>
      <c r="I13" s="771">
        <f t="shared" si="2"/>
        <v>0</v>
      </c>
      <c r="J13" s="771">
        <f t="shared" si="3"/>
        <v>0</v>
      </c>
      <c r="K13" s="771">
        <f>SUMIFS($AC5:AC$999356,$S5:S$999356,C13,$R5:R$999356,$D$3)</f>
        <v>0</v>
      </c>
      <c r="L13" s="318">
        <f t="shared" si="4"/>
        <v>135</v>
      </c>
      <c r="M13" s="772">
        <f t="shared" si="5"/>
        <v>2.3052491376660631E-3</v>
      </c>
      <c r="N13" s="319" t="s">
        <v>2498</v>
      </c>
      <c r="Q13" s="313">
        <v>9</v>
      </c>
      <c r="R13" s="314">
        <v>2024</v>
      </c>
      <c r="S13" s="313" t="s">
        <v>311</v>
      </c>
      <c r="T13" s="313" t="s">
        <v>741</v>
      </c>
      <c r="U13" s="319" t="s">
        <v>698</v>
      </c>
      <c r="V13" s="314">
        <v>1030</v>
      </c>
      <c r="W13" s="314">
        <v>0</v>
      </c>
      <c r="X13" s="314">
        <v>0</v>
      </c>
      <c r="Y13" s="314"/>
      <c r="Z13" s="314"/>
      <c r="AA13" s="314"/>
      <c r="AB13" s="314"/>
      <c r="AC13" s="314">
        <v>0</v>
      </c>
    </row>
    <row r="14" spans="2:29" ht="201.6" x14ac:dyDescent="0.3">
      <c r="B14" s="313">
        <v>10</v>
      </c>
      <c r="C14" s="313" t="s">
        <v>320</v>
      </c>
      <c r="D14" s="770">
        <f>SUMIFS(V5:$V$999356,S5:$S$999356,C14,R5:$R$999356,$D$3)</f>
        <v>101332</v>
      </c>
      <c r="E14" s="771">
        <f>SUMIFS($W5:W$999356,$S5:S$999356,C14,$R5:R$999356,$D$3)</f>
        <v>0</v>
      </c>
      <c r="F14" s="771">
        <f>SUMIFS($X5:X$999356,$S5:S$999356,C14,$R5:R$999356,$D$3)</f>
        <v>304</v>
      </c>
      <c r="G14" s="771">
        <f t="shared" si="0"/>
        <v>0</v>
      </c>
      <c r="H14" s="771">
        <f t="shared" si="1"/>
        <v>0</v>
      </c>
      <c r="I14" s="771">
        <f t="shared" si="2"/>
        <v>77</v>
      </c>
      <c r="J14" s="771">
        <f t="shared" si="3"/>
        <v>41</v>
      </c>
      <c r="K14" s="771">
        <f>SUMIFS($AC5:AC$999356,$S5:S$999356,C14,$R5:R$999356,$D$3)</f>
        <v>0</v>
      </c>
      <c r="L14" s="318">
        <f t="shared" si="4"/>
        <v>422</v>
      </c>
      <c r="M14" s="772">
        <f t="shared" si="5"/>
        <v>4.1645284806379034E-3</v>
      </c>
      <c r="N14" s="319" t="s">
        <v>2723</v>
      </c>
      <c r="Q14" s="313">
        <v>10</v>
      </c>
      <c r="R14" s="314">
        <v>2024</v>
      </c>
      <c r="S14" s="313" t="s">
        <v>311</v>
      </c>
      <c r="T14" s="313" t="s">
        <v>741</v>
      </c>
      <c r="U14" s="319" t="s">
        <v>706</v>
      </c>
      <c r="V14" s="314">
        <v>45</v>
      </c>
      <c r="W14" s="314">
        <v>0</v>
      </c>
      <c r="X14" s="314">
        <v>0</v>
      </c>
      <c r="Y14" s="314"/>
      <c r="Z14" s="314"/>
      <c r="AA14" s="314"/>
      <c r="AB14" s="314"/>
      <c r="AC14" s="314">
        <v>0</v>
      </c>
    </row>
    <row r="15" spans="2:29" x14ac:dyDescent="0.3">
      <c r="B15" s="313">
        <v>11</v>
      </c>
      <c r="C15" s="313" t="s">
        <v>321</v>
      </c>
      <c r="D15" s="770">
        <f>SUMIFS(V5:$V$999356,S5:$S$999356,C15,R5:$R$999356,$D$3)</f>
        <v>161471</v>
      </c>
      <c r="E15" s="771">
        <f>SUMIFS($W5:W$999356,$S5:S$999356,C15,$R5:R$999356,$D$3)</f>
        <v>0</v>
      </c>
      <c r="F15" s="771">
        <f>SUMIFS($X5:X$999356,$S5:S$999356,C15,$R5:R$999356,$D$3)</f>
        <v>62</v>
      </c>
      <c r="G15" s="771">
        <f t="shared" si="0"/>
        <v>0</v>
      </c>
      <c r="H15" s="771">
        <f t="shared" si="1"/>
        <v>0</v>
      </c>
      <c r="I15" s="771">
        <f t="shared" si="2"/>
        <v>282</v>
      </c>
      <c r="J15" s="771">
        <f t="shared" si="3"/>
        <v>56</v>
      </c>
      <c r="K15" s="771">
        <f>SUMIFS($AC5:AC$999356,$S5:S$999356,C15,$R5:R$999356,$D$3)</f>
        <v>0</v>
      </c>
      <c r="L15" s="318">
        <f t="shared" si="4"/>
        <v>400</v>
      </c>
      <c r="M15" s="772">
        <f t="shared" si="5"/>
        <v>2.4772250125409518E-3</v>
      </c>
      <c r="N15" s="319" t="s">
        <v>2934</v>
      </c>
      <c r="Q15" s="313">
        <v>11</v>
      </c>
      <c r="R15" s="314">
        <v>2024</v>
      </c>
      <c r="S15" s="313" t="s">
        <v>311</v>
      </c>
      <c r="T15" s="313" t="s">
        <v>741</v>
      </c>
      <c r="U15" s="319" t="s">
        <v>707</v>
      </c>
      <c r="V15" s="314">
        <v>107</v>
      </c>
      <c r="W15" s="314">
        <v>6</v>
      </c>
      <c r="X15" s="314">
        <v>0</v>
      </c>
      <c r="Y15" s="314"/>
      <c r="Z15" s="314"/>
      <c r="AA15" s="314"/>
      <c r="AB15" s="314"/>
      <c r="AC15" s="314">
        <v>0</v>
      </c>
    </row>
    <row r="16" spans="2:29" x14ac:dyDescent="0.3">
      <c r="B16" s="313">
        <v>12</v>
      </c>
      <c r="C16" s="313" t="s">
        <v>322</v>
      </c>
      <c r="D16" s="770">
        <f>SUMIFS(V5:$V$999356,S5:$S$999356,C16,R5:$R$999356,$D$3)</f>
        <v>46253</v>
      </c>
      <c r="E16" s="771">
        <f>SUMIFS($W5:W$999356,$S5:S$999356,C16,$R5:R$999356,$D$3)</f>
        <v>0</v>
      </c>
      <c r="F16" s="771">
        <f>SUMIFS($X5:X$999356,$S5:S$999356,C16,$R5:R$999356,$D$3)</f>
        <v>74</v>
      </c>
      <c r="G16" s="771">
        <f t="shared" si="0"/>
        <v>0</v>
      </c>
      <c r="H16" s="771">
        <f t="shared" si="1"/>
        <v>0</v>
      </c>
      <c r="I16" s="771">
        <f t="shared" si="2"/>
        <v>83</v>
      </c>
      <c r="J16" s="771">
        <f t="shared" si="3"/>
        <v>39</v>
      </c>
      <c r="K16" s="771">
        <f>SUMIFS($AC5:AC$999356,$S5:S$999356,C16,$R5:R$999356,$D$3)</f>
        <v>0</v>
      </c>
      <c r="L16" s="318">
        <f t="shared" si="4"/>
        <v>196</v>
      </c>
      <c r="M16" s="772">
        <f t="shared" si="5"/>
        <v>4.2375629688885044E-3</v>
      </c>
      <c r="N16" s="319" t="s">
        <v>2934</v>
      </c>
      <c r="Q16" s="313">
        <v>12</v>
      </c>
      <c r="R16" s="314">
        <v>2024</v>
      </c>
      <c r="S16" s="313" t="s">
        <v>311</v>
      </c>
      <c r="T16" s="313" t="s">
        <v>741</v>
      </c>
      <c r="U16" s="319" t="s">
        <v>708</v>
      </c>
      <c r="V16" s="314">
        <v>110</v>
      </c>
      <c r="W16" s="314">
        <v>5</v>
      </c>
      <c r="X16" s="314">
        <v>0</v>
      </c>
      <c r="Y16" s="314"/>
      <c r="Z16" s="314"/>
      <c r="AA16" s="314"/>
      <c r="AB16" s="314"/>
      <c r="AC16" s="314">
        <v>0</v>
      </c>
    </row>
    <row r="17" spans="3:29" x14ac:dyDescent="0.3">
      <c r="Q17" s="313">
        <v>13</v>
      </c>
      <c r="R17" s="314">
        <v>2024</v>
      </c>
      <c r="S17" s="313" t="s">
        <v>311</v>
      </c>
      <c r="T17" s="313" t="s">
        <v>741</v>
      </c>
      <c r="U17" s="319" t="s">
        <v>710</v>
      </c>
      <c r="V17" s="314">
        <v>170</v>
      </c>
      <c r="W17" s="314">
        <v>0</v>
      </c>
      <c r="X17" s="314">
        <v>0</v>
      </c>
      <c r="Y17" s="314"/>
      <c r="Z17" s="314"/>
      <c r="AA17" s="314"/>
      <c r="AB17" s="314"/>
      <c r="AC17" s="314">
        <v>0</v>
      </c>
    </row>
    <row r="18" spans="3:29" x14ac:dyDescent="0.3">
      <c r="C18" s="195" t="s">
        <v>2010</v>
      </c>
      <c r="D18" s="257">
        <f>SUM(D5:D11)</f>
        <v>494797</v>
      </c>
      <c r="E18" s="257">
        <f>SUM(E5:E10)</f>
        <v>611</v>
      </c>
      <c r="F18" s="257">
        <f t="shared" ref="F18:K18" si="6">SUM(F5:F10)</f>
        <v>560</v>
      </c>
      <c r="H18" s="257">
        <f t="shared" si="6"/>
        <v>24</v>
      </c>
      <c r="I18" s="257">
        <f t="shared" si="6"/>
        <v>39</v>
      </c>
      <c r="J18" s="257">
        <f t="shared" si="6"/>
        <v>22</v>
      </c>
      <c r="K18" s="257">
        <f t="shared" si="6"/>
        <v>943</v>
      </c>
      <c r="L18" s="257">
        <f>SUM(L5:L10)</f>
        <v>2199</v>
      </c>
      <c r="M18" s="336">
        <f>L18/D18</f>
        <v>4.4442468325394053E-3</v>
      </c>
      <c r="Q18" s="313">
        <v>14</v>
      </c>
      <c r="R18" s="314">
        <v>2024</v>
      </c>
      <c r="S18" s="313" t="s">
        <v>311</v>
      </c>
      <c r="T18" s="313" t="s">
        <v>741</v>
      </c>
      <c r="U18" s="319" t="s">
        <v>711</v>
      </c>
      <c r="V18" s="314">
        <v>222</v>
      </c>
      <c r="W18" s="314">
        <v>0</v>
      </c>
      <c r="X18" s="314">
        <v>0</v>
      </c>
      <c r="Y18" s="314"/>
      <c r="Z18" s="314"/>
      <c r="AA18" s="314"/>
      <c r="AB18" s="314"/>
      <c r="AC18" s="314">
        <v>0</v>
      </c>
    </row>
    <row r="19" spans="3:29" x14ac:dyDescent="0.3">
      <c r="C19" s="195" t="s">
        <v>308</v>
      </c>
      <c r="D19" s="257">
        <f>SUM(D5:D16)</f>
        <v>910806</v>
      </c>
      <c r="E19" s="257">
        <f t="shared" ref="E19:L19" si="7">SUM(E5:E16)</f>
        <v>611</v>
      </c>
      <c r="F19" s="257">
        <f t="shared" si="7"/>
        <v>1163</v>
      </c>
      <c r="G19" s="257">
        <f t="shared" si="7"/>
        <v>60</v>
      </c>
      <c r="H19" s="257">
        <f t="shared" si="7"/>
        <v>70</v>
      </c>
      <c r="I19" s="257">
        <f t="shared" si="7"/>
        <v>486</v>
      </c>
      <c r="J19" s="257">
        <f t="shared" si="7"/>
        <v>170</v>
      </c>
      <c r="K19" s="257">
        <f t="shared" si="7"/>
        <v>951</v>
      </c>
      <c r="L19" s="257">
        <f t="shared" si="7"/>
        <v>3511</v>
      </c>
      <c r="M19" s="336">
        <f>L19/D19</f>
        <v>3.8548274824715691E-3</v>
      </c>
      <c r="Q19" s="313">
        <v>15</v>
      </c>
      <c r="R19" s="314">
        <v>2024</v>
      </c>
      <c r="S19" s="313" t="s">
        <v>311</v>
      </c>
      <c r="T19" s="313" t="s">
        <v>741</v>
      </c>
      <c r="U19" s="319" t="s">
        <v>713</v>
      </c>
      <c r="V19" s="314">
        <v>100</v>
      </c>
      <c r="W19" s="314">
        <v>0</v>
      </c>
      <c r="X19" s="314">
        <v>0</v>
      </c>
      <c r="Y19" s="314"/>
      <c r="Z19" s="314"/>
      <c r="AA19" s="314"/>
      <c r="AB19" s="314"/>
      <c r="AC19" s="314">
        <v>0</v>
      </c>
    </row>
    <row r="20" spans="3:29" x14ac:dyDescent="0.3">
      <c r="Q20" s="313">
        <v>16</v>
      </c>
      <c r="R20" s="314">
        <v>2024</v>
      </c>
      <c r="S20" s="313" t="s">
        <v>311</v>
      </c>
      <c r="T20" s="313" t="s">
        <v>741</v>
      </c>
      <c r="U20" s="319" t="s">
        <v>714</v>
      </c>
      <c r="V20" s="314">
        <v>154</v>
      </c>
      <c r="W20" s="314">
        <v>0</v>
      </c>
      <c r="X20" s="314">
        <v>0</v>
      </c>
      <c r="Y20" s="314"/>
      <c r="Z20" s="314"/>
      <c r="AA20" s="314"/>
      <c r="AB20" s="314"/>
      <c r="AC20" s="314">
        <v>0</v>
      </c>
    </row>
    <row r="21" spans="3:29" x14ac:dyDescent="0.3">
      <c r="Q21" s="313">
        <v>17</v>
      </c>
      <c r="R21" s="314">
        <v>2024</v>
      </c>
      <c r="S21" s="313" t="s">
        <v>311</v>
      </c>
      <c r="T21" s="313" t="s">
        <v>741</v>
      </c>
      <c r="U21" s="319" t="s">
        <v>715</v>
      </c>
      <c r="V21" s="314">
        <v>119</v>
      </c>
      <c r="W21" s="314">
        <v>0</v>
      </c>
      <c r="X21" s="314">
        <v>0</v>
      </c>
      <c r="Y21" s="314"/>
      <c r="Z21" s="314"/>
      <c r="AA21" s="314"/>
      <c r="AB21" s="314"/>
      <c r="AC21" s="314">
        <v>0</v>
      </c>
    </row>
    <row r="22" spans="3:29" x14ac:dyDescent="0.3">
      <c r="Q22" s="313">
        <v>18</v>
      </c>
      <c r="R22" s="314">
        <v>2024</v>
      </c>
      <c r="S22" s="313" t="s">
        <v>311</v>
      </c>
      <c r="T22" s="313" t="s">
        <v>741</v>
      </c>
      <c r="U22" s="319" t="s">
        <v>718</v>
      </c>
      <c r="V22" s="314">
        <v>106</v>
      </c>
      <c r="W22" s="314">
        <v>0</v>
      </c>
      <c r="X22" s="314">
        <v>0</v>
      </c>
      <c r="Y22" s="314"/>
      <c r="Z22" s="314"/>
      <c r="AA22" s="314"/>
      <c r="AB22" s="314"/>
      <c r="AC22" s="314">
        <v>0</v>
      </c>
    </row>
    <row r="23" spans="3:29" x14ac:dyDescent="0.3">
      <c r="Q23" s="313">
        <v>19</v>
      </c>
      <c r="R23" s="314">
        <v>2024</v>
      </c>
      <c r="S23" s="313" t="s">
        <v>311</v>
      </c>
      <c r="T23" s="313" t="s">
        <v>741</v>
      </c>
      <c r="U23" s="319" t="s">
        <v>719</v>
      </c>
      <c r="V23" s="314">
        <v>12396</v>
      </c>
      <c r="W23" s="314">
        <v>72</v>
      </c>
      <c r="X23" s="314">
        <v>0</v>
      </c>
      <c r="Y23" s="314"/>
      <c r="Z23" s="314"/>
      <c r="AA23" s="314"/>
      <c r="AB23" s="314"/>
      <c r="AC23" s="314">
        <v>0</v>
      </c>
    </row>
    <row r="24" spans="3:29" x14ac:dyDescent="0.3">
      <c r="Q24" s="313">
        <v>20</v>
      </c>
      <c r="R24" s="314">
        <v>2024</v>
      </c>
      <c r="S24" s="313" t="s">
        <v>311</v>
      </c>
      <c r="T24" s="313" t="s">
        <v>741</v>
      </c>
      <c r="U24" s="319" t="s">
        <v>720</v>
      </c>
      <c r="V24" s="314">
        <v>8919</v>
      </c>
      <c r="W24" s="314">
        <v>36</v>
      </c>
      <c r="X24" s="314">
        <v>0</v>
      </c>
      <c r="Y24" s="314"/>
      <c r="Z24" s="314"/>
      <c r="AA24" s="314"/>
      <c r="AB24" s="314"/>
      <c r="AC24" s="314">
        <v>0</v>
      </c>
    </row>
    <row r="25" spans="3:29" x14ac:dyDescent="0.3">
      <c r="Q25" s="313">
        <v>21</v>
      </c>
      <c r="R25" s="314">
        <v>2024</v>
      </c>
      <c r="S25" s="313" t="s">
        <v>311</v>
      </c>
      <c r="T25" s="313" t="s">
        <v>741</v>
      </c>
      <c r="U25" s="319" t="s">
        <v>721</v>
      </c>
      <c r="V25" s="314">
        <v>11625</v>
      </c>
      <c r="W25" s="314">
        <v>32</v>
      </c>
      <c r="X25" s="314">
        <v>0</v>
      </c>
      <c r="Y25" s="314"/>
      <c r="Z25" s="314"/>
      <c r="AA25" s="314"/>
      <c r="AB25" s="314"/>
      <c r="AC25" s="314">
        <v>0</v>
      </c>
    </row>
    <row r="26" spans="3:29" x14ac:dyDescent="0.3">
      <c r="Q26" s="313">
        <v>22</v>
      </c>
      <c r="R26" s="314">
        <v>2024</v>
      </c>
      <c r="S26" s="313" t="s">
        <v>311</v>
      </c>
      <c r="T26" s="313" t="s">
        <v>741</v>
      </c>
      <c r="U26" s="319" t="s">
        <v>725</v>
      </c>
      <c r="V26" s="314">
        <v>3711</v>
      </c>
      <c r="W26" s="314">
        <v>0</v>
      </c>
      <c r="X26" s="314">
        <v>0</v>
      </c>
      <c r="Y26" s="314"/>
      <c r="Z26" s="314"/>
      <c r="AA26" s="314"/>
      <c r="AB26" s="314"/>
      <c r="AC26" s="314">
        <v>0</v>
      </c>
    </row>
    <row r="27" spans="3:29" x14ac:dyDescent="0.3">
      <c r="Q27" s="313">
        <v>23</v>
      </c>
      <c r="R27" s="314">
        <v>2024</v>
      </c>
      <c r="S27" s="313" t="s">
        <v>311</v>
      </c>
      <c r="T27" s="313" t="s">
        <v>741</v>
      </c>
      <c r="U27" s="319" t="s">
        <v>728</v>
      </c>
      <c r="V27" s="314">
        <v>71</v>
      </c>
      <c r="W27" s="314">
        <v>0</v>
      </c>
      <c r="X27" s="314">
        <v>0</v>
      </c>
      <c r="Y27" s="314"/>
      <c r="Z27" s="314"/>
      <c r="AA27" s="314"/>
      <c r="AB27" s="314"/>
      <c r="AC27" s="314">
        <v>0</v>
      </c>
    </row>
    <row r="28" spans="3:29" x14ac:dyDescent="0.3">
      <c r="Q28" s="313">
        <v>24</v>
      </c>
      <c r="R28" s="314">
        <v>2024</v>
      </c>
      <c r="S28" s="313" t="s">
        <v>311</v>
      </c>
      <c r="T28" s="313" t="s">
        <v>741</v>
      </c>
      <c r="U28" s="319" t="s">
        <v>729</v>
      </c>
      <c r="V28" s="314">
        <v>47</v>
      </c>
      <c r="W28" s="314">
        <v>0</v>
      </c>
      <c r="X28" s="314">
        <v>0</v>
      </c>
      <c r="Y28" s="314"/>
      <c r="Z28" s="314"/>
      <c r="AA28" s="314"/>
      <c r="AB28" s="314"/>
      <c r="AC28" s="314">
        <v>0</v>
      </c>
    </row>
    <row r="29" spans="3:29" x14ac:dyDescent="0.3">
      <c r="Q29" s="313">
        <v>25</v>
      </c>
      <c r="R29" s="314">
        <v>2024</v>
      </c>
      <c r="S29" s="313" t="s">
        <v>311</v>
      </c>
      <c r="T29" s="313" t="s">
        <v>741</v>
      </c>
      <c r="U29" s="319" t="s">
        <v>730</v>
      </c>
      <c r="V29" s="314">
        <v>102</v>
      </c>
      <c r="W29" s="314">
        <v>0</v>
      </c>
      <c r="X29" s="314">
        <v>0</v>
      </c>
      <c r="Y29" s="314"/>
      <c r="Z29" s="314"/>
      <c r="AA29" s="314"/>
      <c r="AB29" s="314"/>
      <c r="AC29" s="314">
        <v>0</v>
      </c>
    </row>
    <row r="30" spans="3:29" x14ac:dyDescent="0.3">
      <c r="Q30" s="313">
        <v>26</v>
      </c>
      <c r="R30" s="314">
        <v>2024</v>
      </c>
      <c r="S30" s="313" t="s">
        <v>311</v>
      </c>
      <c r="T30" s="313" t="s">
        <v>741</v>
      </c>
      <c r="U30" s="319" t="s">
        <v>731</v>
      </c>
      <c r="V30" s="314">
        <v>49</v>
      </c>
      <c r="W30" s="314">
        <v>0</v>
      </c>
      <c r="X30" s="314">
        <v>0</v>
      </c>
      <c r="Y30" s="314"/>
      <c r="Z30" s="314"/>
      <c r="AA30" s="314"/>
      <c r="AB30" s="314"/>
      <c r="AC30" s="314">
        <v>0</v>
      </c>
    </row>
    <row r="31" spans="3:29" x14ac:dyDescent="0.3">
      <c r="Q31" s="313">
        <v>27</v>
      </c>
      <c r="R31" s="314">
        <v>2024</v>
      </c>
      <c r="S31" s="313" t="s">
        <v>311</v>
      </c>
      <c r="T31" s="313" t="s">
        <v>741</v>
      </c>
      <c r="U31" s="319" t="s">
        <v>732</v>
      </c>
      <c r="V31" s="314">
        <v>210</v>
      </c>
      <c r="W31" s="314">
        <v>0</v>
      </c>
      <c r="X31" s="314">
        <v>0</v>
      </c>
      <c r="Y31" s="314"/>
      <c r="Z31" s="314"/>
      <c r="AA31" s="314"/>
      <c r="AB31" s="314"/>
      <c r="AC31" s="314">
        <v>0</v>
      </c>
    </row>
    <row r="32" spans="3:29" x14ac:dyDescent="0.3">
      <c r="Q32" s="313">
        <v>28</v>
      </c>
      <c r="R32" s="314">
        <v>2024</v>
      </c>
      <c r="S32" s="313" t="s">
        <v>311</v>
      </c>
      <c r="T32" s="313" t="s">
        <v>770</v>
      </c>
      <c r="U32" s="319" t="s">
        <v>688</v>
      </c>
      <c r="V32" s="314">
        <v>15561</v>
      </c>
      <c r="W32" s="314"/>
      <c r="X32" s="314">
        <v>138</v>
      </c>
      <c r="Y32" s="314"/>
      <c r="Z32" s="314"/>
      <c r="AA32" s="314"/>
      <c r="AB32" s="314"/>
      <c r="AC32" s="314">
        <v>0</v>
      </c>
    </row>
    <row r="33" spans="17:29" x14ac:dyDescent="0.3">
      <c r="Q33" s="313">
        <v>29</v>
      </c>
      <c r="R33" s="314">
        <v>2024</v>
      </c>
      <c r="S33" s="313" t="s">
        <v>311</v>
      </c>
      <c r="T33" s="313" t="s">
        <v>770</v>
      </c>
      <c r="U33" s="319" t="s">
        <v>748</v>
      </c>
      <c r="V33" s="314">
        <v>24355</v>
      </c>
      <c r="W33" s="314"/>
      <c r="X33" s="314">
        <v>141</v>
      </c>
      <c r="Y33" s="314"/>
      <c r="Z33" s="314"/>
      <c r="AA33" s="314"/>
      <c r="AB33" s="314"/>
      <c r="AC33" s="314">
        <v>0</v>
      </c>
    </row>
    <row r="34" spans="17:29" x14ac:dyDescent="0.3">
      <c r="Q34" s="313">
        <v>30</v>
      </c>
      <c r="R34" s="314">
        <v>2024</v>
      </c>
      <c r="S34" s="313" t="s">
        <v>311</v>
      </c>
      <c r="T34" s="313" t="s">
        <v>770</v>
      </c>
      <c r="U34" s="319" t="s">
        <v>749</v>
      </c>
      <c r="V34" s="314">
        <v>7262</v>
      </c>
      <c r="W34" s="314"/>
      <c r="X34" s="314">
        <v>20</v>
      </c>
      <c r="Y34" s="314"/>
      <c r="Z34" s="314"/>
      <c r="AA34" s="314"/>
      <c r="AB34" s="314"/>
      <c r="AC34" s="314">
        <v>0</v>
      </c>
    </row>
    <row r="35" spans="17:29" x14ac:dyDescent="0.3">
      <c r="Q35" s="313">
        <v>31</v>
      </c>
      <c r="R35" s="314">
        <v>2024</v>
      </c>
      <c r="S35" s="313" t="s">
        <v>311</v>
      </c>
      <c r="T35" s="313" t="s">
        <v>770</v>
      </c>
      <c r="U35" s="319" t="s">
        <v>750</v>
      </c>
      <c r="V35" s="314">
        <v>13909</v>
      </c>
      <c r="W35" s="314"/>
      <c r="X35" s="314">
        <v>12</v>
      </c>
      <c r="Y35" s="314"/>
      <c r="Z35" s="314"/>
      <c r="AA35" s="314"/>
      <c r="AB35" s="314"/>
      <c r="AC35" s="314">
        <v>0</v>
      </c>
    </row>
    <row r="36" spans="17:29" x14ac:dyDescent="0.3">
      <c r="Q36" s="313">
        <v>32</v>
      </c>
      <c r="R36" s="314">
        <v>2024</v>
      </c>
      <c r="S36" s="313" t="s">
        <v>312</v>
      </c>
      <c r="T36" s="313" t="s">
        <v>741</v>
      </c>
      <c r="U36" s="319" t="s">
        <v>679</v>
      </c>
      <c r="V36" s="314">
        <v>1470</v>
      </c>
      <c r="W36" s="314">
        <v>0</v>
      </c>
      <c r="X36" s="314">
        <v>0</v>
      </c>
      <c r="Y36" s="314"/>
      <c r="Z36" s="314"/>
      <c r="AA36" s="314"/>
      <c r="AB36" s="314"/>
      <c r="AC36" s="314">
        <v>0</v>
      </c>
    </row>
    <row r="37" spans="17:29" x14ac:dyDescent="0.3">
      <c r="Q37" s="313">
        <v>33</v>
      </c>
      <c r="R37" s="314">
        <v>2024</v>
      </c>
      <c r="S37" s="313" t="s">
        <v>312</v>
      </c>
      <c r="T37" s="313" t="s">
        <v>741</v>
      </c>
      <c r="U37" s="319" t="s">
        <v>681</v>
      </c>
      <c r="V37" s="771">
        <v>2297</v>
      </c>
      <c r="W37" s="314">
        <v>0</v>
      </c>
      <c r="X37" s="314">
        <v>4</v>
      </c>
      <c r="Y37" s="314"/>
      <c r="Z37" s="314"/>
      <c r="AA37" s="314"/>
      <c r="AB37" s="314"/>
      <c r="AC37" s="314">
        <v>2</v>
      </c>
    </row>
    <row r="38" spans="17:29" x14ac:dyDescent="0.3">
      <c r="Q38" s="313">
        <v>34</v>
      </c>
      <c r="R38" s="314">
        <v>2024</v>
      </c>
      <c r="S38" s="313" t="s">
        <v>312</v>
      </c>
      <c r="T38" s="313" t="s">
        <v>741</v>
      </c>
      <c r="U38" s="319" t="s">
        <v>682</v>
      </c>
      <c r="V38" s="314">
        <v>1725</v>
      </c>
      <c r="W38" s="314">
        <v>0</v>
      </c>
      <c r="X38" s="314">
        <v>0</v>
      </c>
      <c r="Y38" s="314"/>
      <c r="Z38" s="314"/>
      <c r="AA38" s="314"/>
      <c r="AB38" s="314"/>
      <c r="AC38" s="314">
        <v>0</v>
      </c>
    </row>
    <row r="39" spans="17:29" x14ac:dyDescent="0.3">
      <c r="Q39" s="313">
        <v>35</v>
      </c>
      <c r="R39" s="314">
        <v>2024</v>
      </c>
      <c r="S39" s="313" t="s">
        <v>312</v>
      </c>
      <c r="T39" s="313" t="s">
        <v>741</v>
      </c>
      <c r="U39" s="319" t="s">
        <v>683</v>
      </c>
      <c r="V39" s="314">
        <v>981</v>
      </c>
      <c r="W39" s="314">
        <v>22</v>
      </c>
      <c r="X39" s="314">
        <v>0</v>
      </c>
      <c r="Y39" s="314"/>
      <c r="Z39" s="314"/>
      <c r="AA39" s="314"/>
      <c r="AB39" s="314"/>
      <c r="AC39" s="314">
        <v>0</v>
      </c>
    </row>
    <row r="40" spans="17:29" x14ac:dyDescent="0.3">
      <c r="Q40" s="313">
        <v>36</v>
      </c>
      <c r="R40" s="314">
        <v>2024</v>
      </c>
      <c r="S40" s="313" t="s">
        <v>312</v>
      </c>
      <c r="T40" s="313" t="s">
        <v>741</v>
      </c>
      <c r="U40" s="319" t="s">
        <v>684</v>
      </c>
      <c r="V40" s="314">
        <v>9885</v>
      </c>
      <c r="W40" s="314">
        <v>0</v>
      </c>
      <c r="X40" s="314">
        <v>0</v>
      </c>
      <c r="Y40" s="314"/>
      <c r="Z40" s="314"/>
      <c r="AA40" s="314"/>
      <c r="AB40" s="314"/>
      <c r="AC40" s="314">
        <v>0</v>
      </c>
    </row>
    <row r="41" spans="17:29" x14ac:dyDescent="0.3">
      <c r="Q41" s="313">
        <v>37</v>
      </c>
      <c r="R41" s="314">
        <v>2024</v>
      </c>
      <c r="S41" s="313" t="s">
        <v>312</v>
      </c>
      <c r="T41" s="313" t="s">
        <v>741</v>
      </c>
      <c r="U41" s="319" t="s">
        <v>685</v>
      </c>
      <c r="V41" s="314">
        <v>626</v>
      </c>
      <c r="W41" s="314">
        <v>0</v>
      </c>
      <c r="X41" s="314">
        <v>0</v>
      </c>
      <c r="Y41" s="314"/>
      <c r="Z41" s="314"/>
      <c r="AA41" s="314"/>
      <c r="AB41" s="314"/>
      <c r="AC41" s="314">
        <v>0</v>
      </c>
    </row>
    <row r="42" spans="17:29" x14ac:dyDescent="0.3">
      <c r="Q42" s="313">
        <v>38</v>
      </c>
      <c r="R42" s="314">
        <v>2024</v>
      </c>
      <c r="S42" s="313" t="s">
        <v>312</v>
      </c>
      <c r="T42" s="313" t="s">
        <v>741</v>
      </c>
      <c r="U42" s="319" t="s">
        <v>686</v>
      </c>
      <c r="V42" s="314">
        <v>522</v>
      </c>
      <c r="W42" s="314">
        <v>0</v>
      </c>
      <c r="X42" s="314">
        <v>0</v>
      </c>
      <c r="Y42" s="314"/>
      <c r="Z42" s="314"/>
      <c r="AA42" s="314"/>
      <c r="AB42" s="314"/>
      <c r="AC42" s="314">
        <v>0</v>
      </c>
    </row>
    <row r="43" spans="17:29" x14ac:dyDescent="0.3">
      <c r="Q43" s="313">
        <v>39</v>
      </c>
      <c r="R43" s="314">
        <v>2024</v>
      </c>
      <c r="S43" s="313" t="s">
        <v>312</v>
      </c>
      <c r="T43" s="313" t="s">
        <v>741</v>
      </c>
      <c r="U43" s="319" t="s">
        <v>688</v>
      </c>
      <c r="V43" s="314">
        <v>15</v>
      </c>
      <c r="W43" s="314">
        <v>0</v>
      </c>
      <c r="X43" s="314">
        <v>0</v>
      </c>
      <c r="Y43" s="314"/>
      <c r="Z43" s="314"/>
      <c r="AA43" s="314"/>
      <c r="AB43" s="314"/>
      <c r="AC43" s="314">
        <v>0</v>
      </c>
    </row>
    <row r="44" spans="17:29" x14ac:dyDescent="0.3">
      <c r="Q44" s="313">
        <v>40</v>
      </c>
      <c r="R44" s="314">
        <v>2024</v>
      </c>
      <c r="S44" s="313" t="s">
        <v>312</v>
      </c>
      <c r="T44" s="313" t="s">
        <v>741</v>
      </c>
      <c r="U44" s="319" t="s">
        <v>689</v>
      </c>
      <c r="V44" s="314">
        <v>633</v>
      </c>
      <c r="W44" s="314">
        <v>33</v>
      </c>
      <c r="X44" s="314">
        <v>0</v>
      </c>
      <c r="Y44" s="314"/>
      <c r="Z44" s="314"/>
      <c r="AA44" s="314"/>
      <c r="AB44" s="314"/>
      <c r="AC44" s="314">
        <v>0</v>
      </c>
    </row>
    <row r="45" spans="17:29" x14ac:dyDescent="0.3">
      <c r="Q45" s="313">
        <v>41</v>
      </c>
      <c r="R45" s="314">
        <v>2024</v>
      </c>
      <c r="S45" s="313" t="s">
        <v>312</v>
      </c>
      <c r="T45" s="313" t="s">
        <v>741</v>
      </c>
      <c r="U45" s="319" t="s">
        <v>691</v>
      </c>
      <c r="V45" s="314">
        <v>58</v>
      </c>
      <c r="W45" s="314">
        <v>0</v>
      </c>
      <c r="X45" s="314">
        <v>0</v>
      </c>
      <c r="Y45" s="314"/>
      <c r="Z45" s="314"/>
      <c r="AA45" s="314"/>
      <c r="AB45" s="314"/>
      <c r="AC45" s="314">
        <v>0</v>
      </c>
    </row>
    <row r="46" spans="17:29" x14ac:dyDescent="0.3">
      <c r="Q46" s="313">
        <v>42</v>
      </c>
      <c r="R46" s="314">
        <v>2024</v>
      </c>
      <c r="S46" s="313" t="s">
        <v>312</v>
      </c>
      <c r="T46" s="313" t="s">
        <v>741</v>
      </c>
      <c r="U46" s="319" t="s">
        <v>693</v>
      </c>
      <c r="V46" s="314">
        <v>32</v>
      </c>
      <c r="W46" s="314">
        <v>0</v>
      </c>
      <c r="X46" s="314">
        <v>0</v>
      </c>
      <c r="Y46" s="314"/>
      <c r="Z46" s="314"/>
      <c r="AA46" s="314"/>
      <c r="AB46" s="314"/>
      <c r="AC46" s="314">
        <v>0</v>
      </c>
    </row>
    <row r="47" spans="17:29" x14ac:dyDescent="0.3">
      <c r="Q47" s="313">
        <v>43</v>
      </c>
      <c r="R47" s="314">
        <v>2024</v>
      </c>
      <c r="S47" s="313" t="s">
        <v>312</v>
      </c>
      <c r="T47" s="313" t="s">
        <v>741</v>
      </c>
      <c r="U47" s="319" t="s">
        <v>698</v>
      </c>
      <c r="V47" s="314">
        <v>99</v>
      </c>
      <c r="W47" s="314">
        <v>0</v>
      </c>
      <c r="X47" s="314">
        <v>0</v>
      </c>
      <c r="Y47" s="314"/>
      <c r="Z47" s="314"/>
      <c r="AA47" s="314"/>
      <c r="AB47" s="314"/>
      <c r="AC47" s="314">
        <v>0</v>
      </c>
    </row>
    <row r="48" spans="17:29" x14ac:dyDescent="0.3">
      <c r="Q48" s="313">
        <v>44</v>
      </c>
      <c r="R48" s="314">
        <v>2024</v>
      </c>
      <c r="S48" s="313" t="s">
        <v>312</v>
      </c>
      <c r="T48" s="313" t="s">
        <v>741</v>
      </c>
      <c r="U48" s="319" t="s">
        <v>699</v>
      </c>
      <c r="V48" s="314">
        <v>533</v>
      </c>
      <c r="W48" s="314">
        <v>0</v>
      </c>
      <c r="X48" s="314">
        <v>0</v>
      </c>
      <c r="Y48" s="314"/>
      <c r="Z48" s="314"/>
      <c r="AA48" s="314"/>
      <c r="AB48" s="314"/>
      <c r="AC48" s="314">
        <v>0</v>
      </c>
    </row>
    <row r="49" spans="17:29" x14ac:dyDescent="0.3">
      <c r="Q49" s="313">
        <v>45</v>
      </c>
      <c r="R49" s="314">
        <v>2024</v>
      </c>
      <c r="S49" s="313" t="s">
        <v>312</v>
      </c>
      <c r="T49" s="313" t="s">
        <v>741</v>
      </c>
      <c r="U49" s="319" t="s">
        <v>700</v>
      </c>
      <c r="V49" s="314">
        <v>501</v>
      </c>
      <c r="W49" s="314">
        <v>0</v>
      </c>
      <c r="X49" s="314">
        <v>0</v>
      </c>
      <c r="Y49" s="314"/>
      <c r="Z49" s="314"/>
      <c r="AA49" s="314"/>
      <c r="AB49" s="314"/>
      <c r="AC49" s="314">
        <v>0</v>
      </c>
    </row>
    <row r="50" spans="17:29" x14ac:dyDescent="0.3">
      <c r="Q50" s="313">
        <v>46</v>
      </c>
      <c r="R50" s="314">
        <v>2024</v>
      </c>
      <c r="S50" s="313" t="s">
        <v>312</v>
      </c>
      <c r="T50" s="313" t="s">
        <v>741</v>
      </c>
      <c r="U50" s="319" t="s">
        <v>701</v>
      </c>
      <c r="V50" s="314">
        <v>611</v>
      </c>
      <c r="W50" s="314">
        <v>0</v>
      </c>
      <c r="X50" s="314">
        <v>0</v>
      </c>
      <c r="Y50" s="314"/>
      <c r="Z50" s="314"/>
      <c r="AA50" s="314"/>
      <c r="AB50" s="314"/>
      <c r="AC50" s="314">
        <v>0</v>
      </c>
    </row>
    <row r="51" spans="17:29" x14ac:dyDescent="0.3">
      <c r="Q51" s="313">
        <v>47</v>
      </c>
      <c r="R51" s="314">
        <v>2024</v>
      </c>
      <c r="S51" s="313" t="s">
        <v>312</v>
      </c>
      <c r="T51" s="313" t="s">
        <v>741</v>
      </c>
      <c r="U51" s="319" t="s">
        <v>702</v>
      </c>
      <c r="V51" s="314">
        <v>575</v>
      </c>
      <c r="W51" s="314">
        <v>0</v>
      </c>
      <c r="X51" s="314">
        <v>0</v>
      </c>
      <c r="Y51" s="314"/>
      <c r="Z51" s="314"/>
      <c r="AA51" s="314"/>
      <c r="AB51" s="314"/>
      <c r="AC51" s="314">
        <v>0</v>
      </c>
    </row>
    <row r="52" spans="17:29" x14ac:dyDescent="0.3">
      <c r="Q52" s="313">
        <v>48</v>
      </c>
      <c r="R52" s="314">
        <v>2024</v>
      </c>
      <c r="S52" s="313" t="s">
        <v>312</v>
      </c>
      <c r="T52" s="313" t="s">
        <v>741</v>
      </c>
      <c r="U52" s="319" t="s">
        <v>703</v>
      </c>
      <c r="V52" s="314">
        <v>535</v>
      </c>
      <c r="W52" s="314">
        <v>0</v>
      </c>
      <c r="X52" s="314">
        <v>0</v>
      </c>
      <c r="Y52" s="314"/>
      <c r="Z52" s="314"/>
      <c r="AA52" s="314"/>
      <c r="AB52" s="314"/>
      <c r="AC52" s="314">
        <v>0</v>
      </c>
    </row>
    <row r="53" spans="17:29" x14ac:dyDescent="0.3">
      <c r="Q53" s="313">
        <v>49</v>
      </c>
      <c r="R53" s="314">
        <v>2024</v>
      </c>
      <c r="S53" s="313" t="s">
        <v>312</v>
      </c>
      <c r="T53" s="313" t="s">
        <v>741</v>
      </c>
      <c r="U53" s="319" t="s">
        <v>704</v>
      </c>
      <c r="V53" s="314">
        <v>31</v>
      </c>
      <c r="W53" s="314">
        <v>0</v>
      </c>
      <c r="X53" s="314">
        <v>0</v>
      </c>
      <c r="Y53" s="314"/>
      <c r="Z53" s="314"/>
      <c r="AA53" s="314"/>
      <c r="AB53" s="314"/>
      <c r="AC53" s="314">
        <v>0</v>
      </c>
    </row>
    <row r="54" spans="17:29" x14ac:dyDescent="0.3">
      <c r="Q54" s="313">
        <v>50</v>
      </c>
      <c r="R54" s="314">
        <v>2024</v>
      </c>
      <c r="S54" s="313" t="s">
        <v>312</v>
      </c>
      <c r="T54" s="313" t="s">
        <v>741</v>
      </c>
      <c r="U54" s="319" t="s">
        <v>711</v>
      </c>
      <c r="V54" s="314">
        <v>528</v>
      </c>
      <c r="W54" s="314">
        <v>0</v>
      </c>
      <c r="X54" s="314">
        <v>0</v>
      </c>
      <c r="Y54" s="314"/>
      <c r="Z54" s="314"/>
      <c r="AA54" s="314"/>
      <c r="AB54" s="314"/>
      <c r="AC54" s="314">
        <v>0</v>
      </c>
    </row>
    <row r="55" spans="17:29" x14ac:dyDescent="0.3">
      <c r="Q55" s="313">
        <v>51</v>
      </c>
      <c r="R55" s="314">
        <v>2024</v>
      </c>
      <c r="S55" s="313" t="s">
        <v>312</v>
      </c>
      <c r="T55" s="313" t="s">
        <v>741</v>
      </c>
      <c r="U55" s="319" t="s">
        <v>718</v>
      </c>
      <c r="V55" s="314">
        <v>153</v>
      </c>
      <c r="W55" s="314">
        <v>0</v>
      </c>
      <c r="X55" s="314">
        <v>0</v>
      </c>
      <c r="Y55" s="314"/>
      <c r="Z55" s="314"/>
      <c r="AA55" s="314"/>
      <c r="AB55" s="314"/>
      <c r="AC55" s="314">
        <v>0</v>
      </c>
    </row>
    <row r="56" spans="17:29" x14ac:dyDescent="0.3">
      <c r="Q56" s="313">
        <v>52</v>
      </c>
      <c r="R56" s="314">
        <v>2024</v>
      </c>
      <c r="S56" s="313" t="s">
        <v>312</v>
      </c>
      <c r="T56" s="313" t="s">
        <v>741</v>
      </c>
      <c r="U56" s="319" t="s">
        <v>719</v>
      </c>
      <c r="V56" s="314">
        <v>16644</v>
      </c>
      <c r="W56" s="314">
        <v>68</v>
      </c>
      <c r="X56" s="314">
        <v>16</v>
      </c>
      <c r="Y56" s="314"/>
      <c r="Z56" s="314"/>
      <c r="AA56" s="314"/>
      <c r="AB56" s="314"/>
      <c r="AC56" s="314">
        <v>0</v>
      </c>
    </row>
    <row r="57" spans="17:29" x14ac:dyDescent="0.3">
      <c r="Q57" s="313">
        <v>53</v>
      </c>
      <c r="R57" s="314">
        <v>2024</v>
      </c>
      <c r="S57" s="313" t="s">
        <v>312</v>
      </c>
      <c r="T57" s="313" t="s">
        <v>741</v>
      </c>
      <c r="U57" s="319" t="s">
        <v>720</v>
      </c>
      <c r="V57" s="314">
        <v>9269</v>
      </c>
      <c r="W57" s="314">
        <v>0</v>
      </c>
      <c r="X57" s="314">
        <v>0</v>
      </c>
      <c r="Y57" s="314"/>
      <c r="Z57" s="314"/>
      <c r="AA57" s="314"/>
      <c r="AB57" s="314"/>
      <c r="AC57" s="314">
        <v>24</v>
      </c>
    </row>
    <row r="58" spans="17:29" x14ac:dyDescent="0.3">
      <c r="Q58" s="313">
        <v>54</v>
      </c>
      <c r="R58" s="314">
        <v>2024</v>
      </c>
      <c r="S58" s="313" t="s">
        <v>312</v>
      </c>
      <c r="T58" s="313" t="s">
        <v>741</v>
      </c>
      <c r="U58" s="319" t="s">
        <v>721</v>
      </c>
      <c r="V58" s="314">
        <v>14587</v>
      </c>
      <c r="W58" s="314">
        <v>0</v>
      </c>
      <c r="X58" s="314">
        <v>12</v>
      </c>
      <c r="Y58" s="314"/>
      <c r="Z58" s="314"/>
      <c r="AA58" s="314"/>
      <c r="AB58" s="314"/>
      <c r="AC58" s="314">
        <v>0</v>
      </c>
    </row>
    <row r="59" spans="17:29" x14ac:dyDescent="0.3">
      <c r="Q59" s="313">
        <v>55</v>
      </c>
      <c r="R59" s="314">
        <v>2024</v>
      </c>
      <c r="S59" s="313" t="s">
        <v>312</v>
      </c>
      <c r="T59" s="313" t="s">
        <v>741</v>
      </c>
      <c r="U59" s="319" t="s">
        <v>722</v>
      </c>
      <c r="V59" s="314">
        <v>474</v>
      </c>
      <c r="W59" s="314">
        <v>0</v>
      </c>
      <c r="X59" s="314">
        <v>0</v>
      </c>
      <c r="Y59" s="314"/>
      <c r="Z59" s="314"/>
      <c r="AA59" s="314"/>
      <c r="AB59" s="314"/>
      <c r="AC59" s="314">
        <v>0</v>
      </c>
    </row>
    <row r="60" spans="17:29" x14ac:dyDescent="0.3">
      <c r="Q60" s="313">
        <v>56</v>
      </c>
      <c r="R60" s="314">
        <v>2024</v>
      </c>
      <c r="S60" s="313" t="s">
        <v>312</v>
      </c>
      <c r="T60" s="313" t="s">
        <v>741</v>
      </c>
      <c r="U60" s="319" t="s">
        <v>723</v>
      </c>
      <c r="V60" s="314">
        <v>74</v>
      </c>
      <c r="W60" s="314">
        <v>26</v>
      </c>
      <c r="X60" s="314">
        <v>2</v>
      </c>
      <c r="Y60" s="314"/>
      <c r="Z60" s="314"/>
      <c r="AA60" s="314"/>
      <c r="AB60" s="314"/>
      <c r="AC60" s="314">
        <v>0</v>
      </c>
    </row>
    <row r="61" spans="17:29" x14ac:dyDescent="0.3">
      <c r="Q61" s="313">
        <v>57</v>
      </c>
      <c r="R61" s="314">
        <v>2024</v>
      </c>
      <c r="S61" s="313" t="s">
        <v>312</v>
      </c>
      <c r="T61" s="313" t="s">
        <v>741</v>
      </c>
      <c r="U61" s="319" t="s">
        <v>725</v>
      </c>
      <c r="V61" s="314">
        <v>2329</v>
      </c>
      <c r="W61" s="314">
        <v>0</v>
      </c>
      <c r="X61" s="314">
        <v>0</v>
      </c>
      <c r="Y61" s="314"/>
      <c r="Z61" s="314"/>
      <c r="AA61" s="314"/>
      <c r="AB61" s="314"/>
      <c r="AC61" s="314">
        <v>0</v>
      </c>
    </row>
    <row r="62" spans="17:29" x14ac:dyDescent="0.3">
      <c r="Q62" s="313">
        <v>58</v>
      </c>
      <c r="R62" s="314">
        <v>2024</v>
      </c>
      <c r="S62" s="313" t="s">
        <v>312</v>
      </c>
      <c r="T62" s="313" t="s">
        <v>741</v>
      </c>
      <c r="U62" s="319" t="s">
        <v>727</v>
      </c>
      <c r="V62" s="314">
        <v>104</v>
      </c>
      <c r="W62" s="314">
        <v>0</v>
      </c>
      <c r="X62" s="314">
        <v>0</v>
      </c>
      <c r="Y62" s="314"/>
      <c r="Z62" s="314"/>
      <c r="AA62" s="314"/>
      <c r="AB62" s="314"/>
      <c r="AC62" s="314">
        <v>0</v>
      </c>
    </row>
    <row r="63" spans="17:29" x14ac:dyDescent="0.3">
      <c r="Q63" s="313">
        <v>59</v>
      </c>
      <c r="R63" s="314">
        <v>2024</v>
      </c>
      <c r="S63" s="313" t="s">
        <v>312</v>
      </c>
      <c r="T63" s="313" t="s">
        <v>741</v>
      </c>
      <c r="U63" s="319" t="s">
        <v>735</v>
      </c>
      <c r="V63" s="314">
        <v>216</v>
      </c>
      <c r="W63" s="314">
        <v>0</v>
      </c>
      <c r="X63" s="314">
        <v>0</v>
      </c>
      <c r="Y63" s="314"/>
      <c r="Z63" s="314"/>
      <c r="AA63" s="314"/>
      <c r="AB63" s="314"/>
      <c r="AC63" s="314">
        <v>0</v>
      </c>
    </row>
    <row r="64" spans="17:29" x14ac:dyDescent="0.3">
      <c r="Q64" s="313">
        <v>60</v>
      </c>
      <c r="R64" s="314">
        <v>2024</v>
      </c>
      <c r="S64" s="313" t="s">
        <v>312</v>
      </c>
      <c r="T64" s="313" t="s">
        <v>741</v>
      </c>
      <c r="U64" s="319" t="s">
        <v>737</v>
      </c>
      <c r="V64" s="314">
        <v>44</v>
      </c>
      <c r="W64" s="314">
        <v>0</v>
      </c>
      <c r="X64" s="314">
        <v>0</v>
      </c>
      <c r="Y64" s="314"/>
      <c r="Z64" s="314"/>
      <c r="AA64" s="314"/>
      <c r="AB64" s="314"/>
      <c r="AC64" s="314">
        <v>0</v>
      </c>
    </row>
    <row r="65" spans="17:29" x14ac:dyDescent="0.3">
      <c r="Q65" s="313">
        <v>61</v>
      </c>
      <c r="R65" s="314">
        <v>2024</v>
      </c>
      <c r="S65" s="313" t="s">
        <v>312</v>
      </c>
      <c r="T65" s="313" t="s">
        <v>770</v>
      </c>
      <c r="U65" s="319" t="s">
        <v>688</v>
      </c>
      <c r="V65" s="314">
        <v>3555</v>
      </c>
      <c r="W65" s="314"/>
      <c r="X65" s="314">
        <v>35</v>
      </c>
      <c r="Y65" s="314"/>
      <c r="Z65" s="314"/>
      <c r="AA65" s="314"/>
      <c r="AB65" s="314"/>
      <c r="AC65" s="314">
        <v>0</v>
      </c>
    </row>
    <row r="66" spans="17:29" x14ac:dyDescent="0.3">
      <c r="Q66" s="313">
        <v>62</v>
      </c>
      <c r="R66" s="314">
        <v>2024</v>
      </c>
      <c r="S66" s="313" t="s">
        <v>312</v>
      </c>
      <c r="T66" s="313" t="s">
        <v>770</v>
      </c>
      <c r="U66" s="319" t="s">
        <v>748</v>
      </c>
      <c r="V66" s="314">
        <v>13644</v>
      </c>
      <c r="W66" s="314"/>
      <c r="X66" s="314"/>
      <c r="Y66" s="314"/>
      <c r="Z66" s="314"/>
      <c r="AA66" s="314"/>
      <c r="AB66" s="314"/>
      <c r="AC66" s="314">
        <v>0</v>
      </c>
    </row>
    <row r="67" spans="17:29" x14ac:dyDescent="0.3">
      <c r="Q67" s="313">
        <v>63</v>
      </c>
      <c r="R67" s="314">
        <v>2024</v>
      </c>
      <c r="S67" s="313" t="s">
        <v>312</v>
      </c>
      <c r="T67" s="313" t="s">
        <v>770</v>
      </c>
      <c r="U67" s="319" t="s">
        <v>750</v>
      </c>
      <c r="V67" s="314">
        <v>5344</v>
      </c>
      <c r="W67" s="314"/>
      <c r="X67" s="314">
        <v>0</v>
      </c>
      <c r="Y67" s="314"/>
      <c r="Z67" s="314"/>
      <c r="AA67" s="314"/>
      <c r="AB67" s="314"/>
      <c r="AC67" s="314">
        <v>0</v>
      </c>
    </row>
    <row r="68" spans="17:29" x14ac:dyDescent="0.3">
      <c r="Q68" s="313">
        <v>64</v>
      </c>
      <c r="R68" s="314">
        <v>2024</v>
      </c>
      <c r="S68" s="313" t="s">
        <v>312</v>
      </c>
      <c r="T68" s="313" t="s">
        <v>770</v>
      </c>
      <c r="U68" s="319" t="s">
        <v>704</v>
      </c>
      <c r="V68" s="314">
        <v>1104</v>
      </c>
      <c r="W68" s="314"/>
      <c r="X68" s="314">
        <v>0</v>
      </c>
      <c r="Y68" s="314"/>
      <c r="Z68" s="314"/>
      <c r="AA68" s="314"/>
      <c r="AB68" s="314"/>
      <c r="AC68" s="314">
        <v>0</v>
      </c>
    </row>
    <row r="69" spans="17:29" x14ac:dyDescent="0.3">
      <c r="Q69" s="313">
        <v>65</v>
      </c>
      <c r="R69" s="314">
        <v>2024</v>
      </c>
      <c r="S69" s="313" t="s">
        <v>313</v>
      </c>
      <c r="T69" s="313" t="s">
        <v>741</v>
      </c>
      <c r="U69" s="319" t="s">
        <v>680</v>
      </c>
      <c r="V69" s="314">
        <v>3198</v>
      </c>
      <c r="W69" s="314">
        <v>0</v>
      </c>
      <c r="X69" s="314">
        <v>0</v>
      </c>
      <c r="Y69" s="314"/>
      <c r="Z69" s="314"/>
      <c r="AA69" s="314"/>
      <c r="AB69" s="314"/>
      <c r="AC69" s="314">
        <v>0</v>
      </c>
    </row>
    <row r="70" spans="17:29" x14ac:dyDescent="0.3">
      <c r="Q70" s="313">
        <v>66</v>
      </c>
      <c r="R70" s="314">
        <v>2024</v>
      </c>
      <c r="S70" s="313" t="s">
        <v>313</v>
      </c>
      <c r="T70" s="313" t="s">
        <v>741</v>
      </c>
      <c r="U70" s="319" t="s">
        <v>682</v>
      </c>
      <c r="V70" s="314">
        <v>1951</v>
      </c>
      <c r="W70" s="314">
        <v>0</v>
      </c>
      <c r="X70" s="314">
        <v>0</v>
      </c>
      <c r="Y70" s="314"/>
      <c r="Z70" s="314"/>
      <c r="AA70" s="314"/>
      <c r="AB70" s="314"/>
      <c r="AC70" s="314">
        <v>0</v>
      </c>
    </row>
    <row r="71" spans="17:29" x14ac:dyDescent="0.3">
      <c r="Q71" s="313">
        <v>67</v>
      </c>
      <c r="R71" s="314">
        <v>2024</v>
      </c>
      <c r="S71" s="313" t="s">
        <v>313</v>
      </c>
      <c r="T71" s="313" t="s">
        <v>741</v>
      </c>
      <c r="U71" s="319" t="s">
        <v>683</v>
      </c>
      <c r="V71" s="314">
        <v>2148</v>
      </c>
      <c r="W71" s="314">
        <v>0</v>
      </c>
      <c r="X71" s="314">
        <v>0</v>
      </c>
      <c r="Y71" s="314"/>
      <c r="Z71" s="314"/>
      <c r="AA71" s="314"/>
      <c r="AB71" s="314"/>
      <c r="AC71" s="314">
        <v>0</v>
      </c>
    </row>
    <row r="72" spans="17:29" x14ac:dyDescent="0.3">
      <c r="Q72" s="313">
        <v>68</v>
      </c>
      <c r="R72" s="314">
        <v>2024</v>
      </c>
      <c r="S72" s="313" t="s">
        <v>313</v>
      </c>
      <c r="T72" s="313" t="s">
        <v>741</v>
      </c>
      <c r="U72" s="319" t="s">
        <v>684</v>
      </c>
      <c r="V72" s="314">
        <v>1881</v>
      </c>
      <c r="W72" s="314">
        <v>0</v>
      </c>
      <c r="X72" s="314">
        <v>2</v>
      </c>
      <c r="Y72" s="314"/>
      <c r="Z72" s="314"/>
      <c r="AA72" s="314"/>
      <c r="AB72" s="314"/>
      <c r="AC72" s="314">
        <v>0</v>
      </c>
    </row>
    <row r="73" spans="17:29" x14ac:dyDescent="0.3">
      <c r="Q73" s="313">
        <v>69</v>
      </c>
      <c r="R73" s="314">
        <v>2024</v>
      </c>
      <c r="S73" s="313" t="s">
        <v>313</v>
      </c>
      <c r="T73" s="313" t="s">
        <v>741</v>
      </c>
      <c r="U73" s="319" t="s">
        <v>685</v>
      </c>
      <c r="V73" s="314">
        <v>5549</v>
      </c>
      <c r="W73" s="314">
        <v>0</v>
      </c>
      <c r="X73" s="314">
        <v>0</v>
      </c>
      <c r="Y73" s="314"/>
      <c r="Z73" s="314"/>
      <c r="AA73" s="314"/>
      <c r="AB73" s="314"/>
      <c r="AC73" s="314">
        <v>0</v>
      </c>
    </row>
    <row r="74" spans="17:29" x14ac:dyDescent="0.3">
      <c r="Q74" s="313">
        <v>70</v>
      </c>
      <c r="R74" s="314">
        <v>2024</v>
      </c>
      <c r="S74" s="313" t="s">
        <v>313</v>
      </c>
      <c r="T74" s="313" t="s">
        <v>741</v>
      </c>
      <c r="U74" s="319" t="s">
        <v>686</v>
      </c>
      <c r="V74" s="314">
        <v>2051</v>
      </c>
      <c r="W74" s="314">
        <v>0</v>
      </c>
      <c r="X74" s="314">
        <v>1</v>
      </c>
      <c r="Y74" s="314"/>
      <c r="Z74" s="314"/>
      <c r="AA74" s="314"/>
      <c r="AB74" s="314"/>
      <c r="AC74" s="314">
        <v>0</v>
      </c>
    </row>
    <row r="75" spans="17:29" x14ac:dyDescent="0.3">
      <c r="Q75" s="313">
        <v>71</v>
      </c>
      <c r="R75" s="314">
        <v>2024</v>
      </c>
      <c r="S75" s="313" t="s">
        <v>313</v>
      </c>
      <c r="T75" s="313" t="s">
        <v>741</v>
      </c>
      <c r="U75" s="319" t="s">
        <v>687</v>
      </c>
      <c r="V75" s="314">
        <v>1140</v>
      </c>
      <c r="W75" s="314">
        <v>0</v>
      </c>
      <c r="X75" s="314">
        <v>0</v>
      </c>
      <c r="Y75" s="314"/>
      <c r="Z75" s="314"/>
      <c r="AA75" s="314"/>
      <c r="AB75" s="314"/>
      <c r="AC75" s="314">
        <v>0</v>
      </c>
    </row>
    <row r="76" spans="17:29" x14ac:dyDescent="0.3">
      <c r="Q76" s="313">
        <v>72</v>
      </c>
      <c r="R76" s="314">
        <v>2024</v>
      </c>
      <c r="S76" s="313" t="s">
        <v>313</v>
      </c>
      <c r="T76" s="313" t="s">
        <v>741</v>
      </c>
      <c r="U76" s="319" t="s">
        <v>689</v>
      </c>
      <c r="V76" s="314">
        <v>5254</v>
      </c>
      <c r="W76" s="314">
        <v>32</v>
      </c>
      <c r="X76" s="314">
        <v>0</v>
      </c>
      <c r="Y76" s="314"/>
      <c r="Z76" s="314"/>
      <c r="AA76" s="314"/>
      <c r="AB76" s="314"/>
      <c r="AC76" s="314">
        <v>0</v>
      </c>
    </row>
    <row r="77" spans="17:29" x14ac:dyDescent="0.3">
      <c r="Q77" s="313">
        <v>73</v>
      </c>
      <c r="R77" s="314">
        <v>2024</v>
      </c>
      <c r="S77" s="313" t="s">
        <v>313</v>
      </c>
      <c r="T77" s="313" t="s">
        <v>741</v>
      </c>
      <c r="U77" s="319" t="s">
        <v>690</v>
      </c>
      <c r="V77" s="314">
        <v>208</v>
      </c>
      <c r="W77" s="314">
        <v>0</v>
      </c>
      <c r="X77" s="314">
        <v>0</v>
      </c>
      <c r="Y77" s="314"/>
      <c r="Z77" s="314"/>
      <c r="AA77" s="314"/>
      <c r="AB77" s="314"/>
      <c r="AC77" s="314">
        <v>0</v>
      </c>
    </row>
    <row r="78" spans="17:29" x14ac:dyDescent="0.3">
      <c r="Q78" s="313">
        <v>74</v>
      </c>
      <c r="R78" s="314">
        <v>2024</v>
      </c>
      <c r="S78" s="313" t="s">
        <v>313</v>
      </c>
      <c r="T78" s="313" t="s">
        <v>741</v>
      </c>
      <c r="U78" s="319" t="s">
        <v>692</v>
      </c>
      <c r="V78" s="314">
        <v>610</v>
      </c>
      <c r="W78" s="314">
        <v>0</v>
      </c>
      <c r="X78" s="314">
        <v>0</v>
      </c>
      <c r="Y78" s="314"/>
      <c r="Z78" s="314"/>
      <c r="AA78" s="314"/>
      <c r="AB78" s="314"/>
      <c r="AC78" s="314">
        <v>0</v>
      </c>
    </row>
    <row r="79" spans="17:29" x14ac:dyDescent="0.3">
      <c r="Q79" s="313">
        <v>75</v>
      </c>
      <c r="R79" s="314">
        <v>2024</v>
      </c>
      <c r="S79" s="313" t="s">
        <v>313</v>
      </c>
      <c r="T79" s="313" t="s">
        <v>741</v>
      </c>
      <c r="U79" s="319" t="s">
        <v>700</v>
      </c>
      <c r="V79" s="314">
        <v>1072</v>
      </c>
      <c r="W79" s="314">
        <v>0</v>
      </c>
      <c r="X79" s="314">
        <v>0</v>
      </c>
      <c r="Y79" s="314"/>
      <c r="Z79" s="314"/>
      <c r="AA79" s="314"/>
      <c r="AB79" s="314"/>
      <c r="AC79" s="314">
        <v>0</v>
      </c>
    </row>
    <row r="80" spans="17:29" x14ac:dyDescent="0.3">
      <c r="Q80" s="313">
        <v>76</v>
      </c>
      <c r="R80" s="314">
        <v>2024</v>
      </c>
      <c r="S80" s="313" t="s">
        <v>313</v>
      </c>
      <c r="T80" s="313" t="s">
        <v>741</v>
      </c>
      <c r="U80" s="319" t="s">
        <v>701</v>
      </c>
      <c r="V80" s="314">
        <v>164</v>
      </c>
      <c r="W80" s="314">
        <v>0</v>
      </c>
      <c r="X80" s="314">
        <v>10</v>
      </c>
      <c r="Y80" s="314"/>
      <c r="Z80" s="314"/>
      <c r="AA80" s="314"/>
      <c r="AB80" s="314"/>
      <c r="AC80" s="314">
        <v>0</v>
      </c>
    </row>
    <row r="81" spans="17:29" x14ac:dyDescent="0.3">
      <c r="Q81" s="313">
        <v>77</v>
      </c>
      <c r="R81" s="314">
        <v>2024</v>
      </c>
      <c r="S81" s="313" t="s">
        <v>313</v>
      </c>
      <c r="T81" s="313" t="s">
        <v>741</v>
      </c>
      <c r="U81" s="319" t="s">
        <v>702</v>
      </c>
      <c r="V81" s="314">
        <v>70</v>
      </c>
      <c r="W81" s="314">
        <v>0</v>
      </c>
      <c r="X81" s="314">
        <v>0</v>
      </c>
      <c r="Y81" s="314"/>
      <c r="Z81" s="314"/>
      <c r="AA81" s="314"/>
      <c r="AB81" s="314"/>
      <c r="AC81" s="314">
        <v>0</v>
      </c>
    </row>
    <row r="82" spans="17:29" x14ac:dyDescent="0.3">
      <c r="Q82" s="313">
        <v>78</v>
      </c>
      <c r="R82" s="314">
        <v>2024</v>
      </c>
      <c r="S82" s="313" t="s">
        <v>313</v>
      </c>
      <c r="T82" s="313" t="s">
        <v>741</v>
      </c>
      <c r="U82" s="319" t="s">
        <v>703</v>
      </c>
      <c r="V82" s="314">
        <v>26</v>
      </c>
      <c r="W82" s="314">
        <v>0</v>
      </c>
      <c r="X82" s="314">
        <v>0</v>
      </c>
      <c r="Y82" s="314"/>
      <c r="Z82" s="314"/>
      <c r="AA82" s="314"/>
      <c r="AB82" s="314"/>
      <c r="AC82" s="314">
        <v>0</v>
      </c>
    </row>
    <row r="83" spans="17:29" x14ac:dyDescent="0.3">
      <c r="Q83" s="313">
        <v>79</v>
      </c>
      <c r="R83" s="314">
        <v>2024</v>
      </c>
      <c r="S83" s="313" t="s">
        <v>313</v>
      </c>
      <c r="T83" s="313" t="s">
        <v>741</v>
      </c>
      <c r="U83" s="319" t="s">
        <v>705</v>
      </c>
      <c r="V83" s="314">
        <v>106</v>
      </c>
      <c r="W83" s="314">
        <v>0</v>
      </c>
      <c r="X83" s="314">
        <v>0</v>
      </c>
      <c r="Y83" s="314"/>
      <c r="Z83" s="314"/>
      <c r="AA83" s="314"/>
      <c r="AB83" s="314"/>
      <c r="AC83" s="314">
        <v>0</v>
      </c>
    </row>
    <row r="84" spans="17:29" x14ac:dyDescent="0.3">
      <c r="Q84" s="313">
        <v>80</v>
      </c>
      <c r="R84" s="314">
        <v>2024</v>
      </c>
      <c r="S84" s="313" t="s">
        <v>313</v>
      </c>
      <c r="T84" s="313" t="s">
        <v>741</v>
      </c>
      <c r="U84" s="319" t="s">
        <v>712</v>
      </c>
      <c r="V84" s="314">
        <v>131</v>
      </c>
      <c r="W84" s="314">
        <v>0</v>
      </c>
      <c r="X84" s="314">
        <v>0</v>
      </c>
      <c r="Y84" s="314"/>
      <c r="Z84" s="314"/>
      <c r="AA84" s="314"/>
      <c r="AB84" s="314"/>
      <c r="AC84" s="314">
        <v>0</v>
      </c>
    </row>
    <row r="85" spans="17:29" x14ac:dyDescent="0.3">
      <c r="Q85" s="313">
        <v>81</v>
      </c>
      <c r="R85" s="314">
        <v>2024</v>
      </c>
      <c r="S85" s="313" t="s">
        <v>313</v>
      </c>
      <c r="T85" s="313" t="s">
        <v>741</v>
      </c>
      <c r="U85" s="319" t="s">
        <v>718</v>
      </c>
      <c r="V85" s="314">
        <v>20</v>
      </c>
      <c r="W85" s="314">
        <v>0</v>
      </c>
      <c r="X85" s="314">
        <v>0</v>
      </c>
      <c r="Y85" s="314"/>
      <c r="Z85" s="314"/>
      <c r="AA85" s="314"/>
      <c r="AB85" s="314"/>
      <c r="AC85" s="314">
        <v>0</v>
      </c>
    </row>
    <row r="86" spans="17:29" x14ac:dyDescent="0.3">
      <c r="Q86" s="313">
        <v>82</v>
      </c>
      <c r="R86" s="314">
        <v>2024</v>
      </c>
      <c r="S86" s="313" t="s">
        <v>313</v>
      </c>
      <c r="T86" s="313" t="s">
        <v>741</v>
      </c>
      <c r="U86" s="319" t="s">
        <v>719</v>
      </c>
      <c r="V86" s="314">
        <v>726</v>
      </c>
      <c r="W86" s="314">
        <v>0</v>
      </c>
      <c r="X86" s="314">
        <v>7</v>
      </c>
      <c r="Y86" s="314"/>
      <c r="Z86" s="314"/>
      <c r="AA86" s="314"/>
      <c r="AB86" s="314"/>
      <c r="AC86" s="314">
        <v>0</v>
      </c>
    </row>
    <row r="87" spans="17:29" x14ac:dyDescent="0.3">
      <c r="Q87" s="313">
        <v>83</v>
      </c>
      <c r="R87" s="314">
        <v>2024</v>
      </c>
      <c r="S87" s="313" t="s">
        <v>313</v>
      </c>
      <c r="T87" s="313" t="s">
        <v>741</v>
      </c>
      <c r="U87" s="319" t="s">
        <v>720</v>
      </c>
      <c r="V87" s="314">
        <v>19338</v>
      </c>
      <c r="W87" s="314">
        <v>0</v>
      </c>
      <c r="X87" s="314">
        <v>27</v>
      </c>
      <c r="Y87" s="314"/>
      <c r="Z87" s="314"/>
      <c r="AA87" s="314"/>
      <c r="AB87" s="314"/>
      <c r="AC87" s="314">
        <v>0</v>
      </c>
    </row>
    <row r="88" spans="17:29" x14ac:dyDescent="0.3">
      <c r="Q88" s="313">
        <v>84</v>
      </c>
      <c r="R88" s="314">
        <v>2024</v>
      </c>
      <c r="S88" s="313" t="s">
        <v>313</v>
      </c>
      <c r="T88" s="313" t="s">
        <v>741</v>
      </c>
      <c r="U88" s="319" t="s">
        <v>721</v>
      </c>
      <c r="V88" s="314">
        <v>8873</v>
      </c>
      <c r="W88" s="314">
        <v>0</v>
      </c>
      <c r="X88" s="314">
        <v>38</v>
      </c>
      <c r="Y88" s="314"/>
      <c r="Z88" s="314"/>
      <c r="AA88" s="314"/>
      <c r="AB88" s="314"/>
      <c r="AC88" s="314">
        <v>0</v>
      </c>
    </row>
    <row r="89" spans="17:29" x14ac:dyDescent="0.3">
      <c r="Q89" s="313">
        <v>85</v>
      </c>
      <c r="R89" s="314">
        <v>2024</v>
      </c>
      <c r="S89" s="313" t="s">
        <v>313</v>
      </c>
      <c r="T89" s="313" t="s">
        <v>741</v>
      </c>
      <c r="U89" s="319" t="s">
        <v>722</v>
      </c>
      <c r="V89" s="314">
        <v>9981</v>
      </c>
      <c r="W89" s="314">
        <v>3</v>
      </c>
      <c r="X89" s="314">
        <v>14</v>
      </c>
      <c r="Y89" s="314"/>
      <c r="Z89" s="314"/>
      <c r="AA89" s="314"/>
      <c r="AB89" s="314"/>
      <c r="AC89" s="314">
        <v>0</v>
      </c>
    </row>
    <row r="90" spans="17:29" x14ac:dyDescent="0.3">
      <c r="Q90" s="313">
        <v>86</v>
      </c>
      <c r="R90" s="314">
        <v>2024</v>
      </c>
      <c r="S90" s="313" t="s">
        <v>313</v>
      </c>
      <c r="T90" s="313" t="s">
        <v>741</v>
      </c>
      <c r="U90" s="319" t="s">
        <v>723</v>
      </c>
      <c r="V90" s="314">
        <v>79</v>
      </c>
      <c r="W90" s="314">
        <v>0</v>
      </c>
      <c r="X90" s="314">
        <v>0</v>
      </c>
      <c r="Y90" s="314"/>
      <c r="Z90" s="314"/>
      <c r="AA90" s="314"/>
      <c r="AB90" s="314"/>
      <c r="AC90" s="314">
        <v>0</v>
      </c>
    </row>
    <row r="91" spans="17:29" x14ac:dyDescent="0.3">
      <c r="Q91" s="313">
        <v>87</v>
      </c>
      <c r="R91" s="314">
        <v>2024</v>
      </c>
      <c r="S91" s="313" t="s">
        <v>313</v>
      </c>
      <c r="T91" s="313" t="s">
        <v>741</v>
      </c>
      <c r="U91" s="319" t="s">
        <v>724</v>
      </c>
      <c r="V91" s="314">
        <v>10</v>
      </c>
      <c r="W91" s="314">
        <v>0</v>
      </c>
      <c r="X91" s="314">
        <v>0</v>
      </c>
      <c r="Y91" s="314"/>
      <c r="Z91" s="314"/>
      <c r="AA91" s="314"/>
      <c r="AB91" s="314"/>
      <c r="AC91" s="314">
        <v>0</v>
      </c>
    </row>
    <row r="92" spans="17:29" x14ac:dyDescent="0.3">
      <c r="Q92" s="313">
        <v>88</v>
      </c>
      <c r="R92" s="314">
        <v>2024</v>
      </c>
      <c r="S92" s="313" t="s">
        <v>313</v>
      </c>
      <c r="T92" s="313" t="s">
        <v>741</v>
      </c>
      <c r="U92" s="319" t="s">
        <v>726</v>
      </c>
      <c r="V92" s="314">
        <v>1586</v>
      </c>
      <c r="W92" s="314">
        <v>0</v>
      </c>
      <c r="X92" s="314">
        <v>0</v>
      </c>
      <c r="Y92" s="314"/>
      <c r="Z92" s="314"/>
      <c r="AA92" s="314"/>
      <c r="AB92" s="314"/>
      <c r="AC92" s="314">
        <v>0</v>
      </c>
    </row>
    <row r="93" spans="17:29" x14ac:dyDescent="0.3">
      <c r="Q93" s="313">
        <v>89</v>
      </c>
      <c r="R93" s="314">
        <v>2024</v>
      </c>
      <c r="S93" s="313" t="s">
        <v>313</v>
      </c>
      <c r="T93" s="313" t="s">
        <v>741</v>
      </c>
      <c r="U93" s="319" t="s">
        <v>735</v>
      </c>
      <c r="V93" s="314">
        <v>54</v>
      </c>
      <c r="W93" s="314">
        <v>0</v>
      </c>
      <c r="X93" s="314">
        <v>0</v>
      </c>
      <c r="Y93" s="314"/>
      <c r="Z93" s="314"/>
      <c r="AA93" s="314"/>
      <c r="AB93" s="314"/>
      <c r="AC93" s="314">
        <v>0</v>
      </c>
    </row>
    <row r="94" spans="17:29" x14ac:dyDescent="0.3">
      <c r="Q94" s="313">
        <v>90</v>
      </c>
      <c r="R94" s="314">
        <v>2024</v>
      </c>
      <c r="S94" s="313" t="s">
        <v>313</v>
      </c>
      <c r="T94" s="313" t="s">
        <v>741</v>
      </c>
      <c r="U94" s="319" t="s">
        <v>736</v>
      </c>
      <c r="V94" s="314">
        <v>48</v>
      </c>
      <c r="W94" s="314">
        <v>0</v>
      </c>
      <c r="X94" s="314">
        <v>0</v>
      </c>
      <c r="Y94" s="314"/>
      <c r="Z94" s="314"/>
      <c r="AA94" s="314"/>
      <c r="AB94" s="314"/>
      <c r="AC94" s="314">
        <v>0</v>
      </c>
    </row>
    <row r="95" spans="17:29" x14ac:dyDescent="0.3">
      <c r="Q95" s="313">
        <v>91</v>
      </c>
      <c r="R95" s="314">
        <v>2024</v>
      </c>
      <c r="S95" s="313" t="s">
        <v>314</v>
      </c>
      <c r="T95" s="313" t="s">
        <v>741</v>
      </c>
      <c r="U95" s="319" t="s">
        <v>679</v>
      </c>
      <c r="V95" s="314">
        <v>1291</v>
      </c>
      <c r="W95" s="314">
        <v>0</v>
      </c>
      <c r="X95" s="314">
        <v>0</v>
      </c>
      <c r="Y95" s="314"/>
      <c r="Z95" s="314"/>
      <c r="AA95" s="314"/>
      <c r="AB95" s="314"/>
      <c r="AC95" s="314">
        <v>32</v>
      </c>
    </row>
    <row r="96" spans="17:29" x14ac:dyDescent="0.3">
      <c r="Q96" s="313">
        <v>92</v>
      </c>
      <c r="R96" s="314">
        <v>2024</v>
      </c>
      <c r="S96" s="313" t="s">
        <v>314</v>
      </c>
      <c r="T96" s="313" t="s">
        <v>741</v>
      </c>
      <c r="U96" s="319" t="s">
        <v>682</v>
      </c>
      <c r="V96" s="314">
        <v>48</v>
      </c>
      <c r="W96" s="314">
        <v>0</v>
      </c>
      <c r="X96" s="314">
        <v>20</v>
      </c>
      <c r="Y96" s="314"/>
      <c r="Z96" s="314"/>
      <c r="AA96" s="314"/>
      <c r="AB96" s="314"/>
      <c r="AC96" s="314">
        <v>0</v>
      </c>
    </row>
    <row r="97" spans="17:29" x14ac:dyDescent="0.3">
      <c r="Q97" s="313">
        <v>93</v>
      </c>
      <c r="R97" s="314">
        <v>2024</v>
      </c>
      <c r="S97" s="313" t="s">
        <v>314</v>
      </c>
      <c r="T97" s="313" t="s">
        <v>741</v>
      </c>
      <c r="U97" s="319" t="s">
        <v>683</v>
      </c>
      <c r="V97" s="314">
        <v>885</v>
      </c>
      <c r="W97" s="314">
        <v>0</v>
      </c>
      <c r="X97" s="314">
        <v>1</v>
      </c>
      <c r="Y97" s="314"/>
      <c r="Z97" s="314"/>
      <c r="AA97" s="314"/>
      <c r="AB97" s="314"/>
      <c r="AC97" s="314">
        <v>0</v>
      </c>
    </row>
    <row r="98" spans="17:29" x14ac:dyDescent="0.3">
      <c r="Q98" s="313">
        <v>94</v>
      </c>
      <c r="R98" s="314">
        <v>2024</v>
      </c>
      <c r="S98" s="313" t="s">
        <v>314</v>
      </c>
      <c r="T98" s="313" t="s">
        <v>741</v>
      </c>
      <c r="U98" s="319" t="s">
        <v>684</v>
      </c>
      <c r="V98" s="314">
        <v>4091</v>
      </c>
      <c r="W98" s="314">
        <v>0</v>
      </c>
      <c r="X98" s="314">
        <v>0</v>
      </c>
      <c r="Y98" s="314"/>
      <c r="Z98" s="314"/>
      <c r="AA98" s="314"/>
      <c r="AB98" s="314"/>
      <c r="AC98" s="314">
        <v>0</v>
      </c>
    </row>
    <row r="99" spans="17:29" x14ac:dyDescent="0.3">
      <c r="Q99" s="313">
        <v>95</v>
      </c>
      <c r="R99" s="314">
        <v>2024</v>
      </c>
      <c r="S99" s="313" t="s">
        <v>314</v>
      </c>
      <c r="T99" s="313" t="s">
        <v>741</v>
      </c>
      <c r="U99" s="319" t="s">
        <v>685</v>
      </c>
      <c r="V99" s="314">
        <v>197</v>
      </c>
      <c r="W99" s="314">
        <v>0</v>
      </c>
      <c r="X99" s="314">
        <v>0</v>
      </c>
      <c r="Y99" s="314"/>
      <c r="Z99" s="314"/>
      <c r="AA99" s="314"/>
      <c r="AB99" s="314"/>
      <c r="AC99" s="314">
        <v>0</v>
      </c>
    </row>
    <row r="100" spans="17:29" x14ac:dyDescent="0.3">
      <c r="Q100" s="313">
        <v>96</v>
      </c>
      <c r="R100" s="314">
        <v>2024</v>
      </c>
      <c r="S100" s="313" t="s">
        <v>314</v>
      </c>
      <c r="T100" s="313" t="s">
        <v>741</v>
      </c>
      <c r="U100" s="319" t="s">
        <v>686</v>
      </c>
      <c r="V100" s="314">
        <v>43</v>
      </c>
      <c r="W100" s="314">
        <v>0</v>
      </c>
      <c r="X100" s="314">
        <v>0</v>
      </c>
      <c r="Y100" s="314"/>
      <c r="Z100" s="314"/>
      <c r="AA100" s="314"/>
      <c r="AB100" s="314"/>
      <c r="AC100" s="314">
        <v>0</v>
      </c>
    </row>
    <row r="101" spans="17:29" x14ac:dyDescent="0.3">
      <c r="Q101" s="313">
        <v>97</v>
      </c>
      <c r="R101" s="314">
        <v>2024</v>
      </c>
      <c r="S101" s="313" t="s">
        <v>314</v>
      </c>
      <c r="T101" s="313" t="s">
        <v>741</v>
      </c>
      <c r="U101" s="319" t="s">
        <v>689</v>
      </c>
      <c r="V101" s="314">
        <v>1264</v>
      </c>
      <c r="W101" s="314">
        <v>0</v>
      </c>
      <c r="X101" s="314">
        <v>0</v>
      </c>
      <c r="Y101" s="314"/>
      <c r="Z101" s="314"/>
      <c r="AA101" s="314"/>
      <c r="AB101" s="314"/>
      <c r="AC101" s="314">
        <v>0</v>
      </c>
    </row>
    <row r="102" spans="17:29" x14ac:dyDescent="0.3">
      <c r="Q102" s="313">
        <v>98</v>
      </c>
      <c r="R102" s="314">
        <v>2024</v>
      </c>
      <c r="S102" s="313" t="s">
        <v>314</v>
      </c>
      <c r="T102" s="313" t="s">
        <v>741</v>
      </c>
      <c r="U102" s="319" t="s">
        <v>703</v>
      </c>
      <c r="V102" s="314">
        <v>110</v>
      </c>
      <c r="W102" s="314">
        <v>0</v>
      </c>
      <c r="X102" s="314">
        <v>0</v>
      </c>
      <c r="Y102" s="314"/>
      <c r="Z102" s="314"/>
      <c r="AA102" s="314"/>
      <c r="AB102" s="314"/>
      <c r="AC102" s="314">
        <v>0</v>
      </c>
    </row>
    <row r="103" spans="17:29" x14ac:dyDescent="0.3">
      <c r="Q103" s="313">
        <v>99</v>
      </c>
      <c r="R103" s="314">
        <v>2024</v>
      </c>
      <c r="S103" s="313" t="s">
        <v>314</v>
      </c>
      <c r="T103" s="313" t="s">
        <v>741</v>
      </c>
      <c r="U103" s="319" t="s">
        <v>704</v>
      </c>
      <c r="V103" s="314">
        <v>152</v>
      </c>
      <c r="W103" s="314">
        <v>0</v>
      </c>
      <c r="X103" s="314">
        <v>0</v>
      </c>
      <c r="Y103" s="314"/>
      <c r="Z103" s="314"/>
      <c r="AA103" s="314"/>
      <c r="AB103" s="314"/>
      <c r="AC103" s="314">
        <v>0</v>
      </c>
    </row>
    <row r="104" spans="17:29" x14ac:dyDescent="0.3">
      <c r="Q104" s="313">
        <v>100</v>
      </c>
      <c r="R104" s="314">
        <v>2024</v>
      </c>
      <c r="S104" s="313" t="s">
        <v>314</v>
      </c>
      <c r="T104" s="313" t="s">
        <v>741</v>
      </c>
      <c r="U104" s="319" t="s">
        <v>719</v>
      </c>
      <c r="V104" s="314">
        <v>7899</v>
      </c>
      <c r="W104" s="314">
        <v>0</v>
      </c>
      <c r="X104" s="314">
        <v>0</v>
      </c>
      <c r="Y104" s="314"/>
      <c r="Z104" s="314"/>
      <c r="AA104" s="314"/>
      <c r="AB104" s="314"/>
      <c r="AC104" s="314">
        <v>0</v>
      </c>
    </row>
    <row r="105" spans="17:29" x14ac:dyDescent="0.3">
      <c r="Q105" s="313">
        <v>101</v>
      </c>
      <c r="R105" s="314">
        <v>2024</v>
      </c>
      <c r="S105" s="313" t="s">
        <v>314</v>
      </c>
      <c r="T105" s="313" t="s">
        <v>741</v>
      </c>
      <c r="U105" s="319" t="s">
        <v>720</v>
      </c>
      <c r="V105" s="314">
        <v>2101</v>
      </c>
      <c r="W105" s="314">
        <v>0</v>
      </c>
      <c r="X105" s="314">
        <v>0</v>
      </c>
      <c r="Y105" s="314"/>
      <c r="Z105" s="314"/>
      <c r="AA105" s="314"/>
      <c r="AB105" s="314"/>
      <c r="AC105" s="314">
        <v>0</v>
      </c>
    </row>
    <row r="106" spans="17:29" x14ac:dyDescent="0.3">
      <c r="Q106" s="313">
        <v>102</v>
      </c>
      <c r="R106" s="314">
        <v>2024</v>
      </c>
      <c r="S106" s="313" t="s">
        <v>314</v>
      </c>
      <c r="T106" s="313" t="s">
        <v>741</v>
      </c>
      <c r="U106" s="319" t="s">
        <v>721</v>
      </c>
      <c r="V106" s="314">
        <v>857</v>
      </c>
      <c r="W106" s="314">
        <v>0</v>
      </c>
      <c r="X106" s="314">
        <v>0</v>
      </c>
      <c r="Y106" s="314"/>
      <c r="Z106" s="314"/>
      <c r="AA106" s="314"/>
      <c r="AB106" s="314"/>
      <c r="AC106" s="314">
        <v>0</v>
      </c>
    </row>
    <row r="107" spans="17:29" x14ac:dyDescent="0.3">
      <c r="Q107" s="313">
        <v>103</v>
      </c>
      <c r="R107" s="314">
        <v>2024</v>
      </c>
      <c r="S107" s="313" t="s">
        <v>314</v>
      </c>
      <c r="T107" s="313" t="s">
        <v>741</v>
      </c>
      <c r="U107" s="319" t="s">
        <v>722</v>
      </c>
      <c r="V107" s="314">
        <v>120</v>
      </c>
      <c r="W107" s="314">
        <v>0</v>
      </c>
      <c r="X107" s="314">
        <v>0</v>
      </c>
      <c r="Y107" s="314"/>
      <c r="Z107" s="314"/>
      <c r="AA107" s="314"/>
      <c r="AB107" s="314"/>
      <c r="AC107" s="314">
        <v>0</v>
      </c>
    </row>
    <row r="108" spans="17:29" x14ac:dyDescent="0.3">
      <c r="Q108" s="313">
        <v>104</v>
      </c>
      <c r="R108" s="314">
        <v>2024</v>
      </c>
      <c r="S108" s="313" t="s">
        <v>314</v>
      </c>
      <c r="T108" s="313" t="s">
        <v>741</v>
      </c>
      <c r="U108" s="319" t="s">
        <v>727</v>
      </c>
      <c r="V108" s="314">
        <v>148</v>
      </c>
      <c r="W108" s="314">
        <v>0</v>
      </c>
      <c r="X108" s="314">
        <v>0</v>
      </c>
      <c r="Y108" s="314"/>
      <c r="Z108" s="314"/>
      <c r="AA108" s="314"/>
      <c r="AB108" s="314"/>
      <c r="AC108" s="314">
        <v>0</v>
      </c>
    </row>
    <row r="109" spans="17:29" x14ac:dyDescent="0.3">
      <c r="Q109" s="313">
        <v>105</v>
      </c>
      <c r="R109" s="314">
        <v>2024</v>
      </c>
      <c r="S109" s="313" t="s">
        <v>314</v>
      </c>
      <c r="T109" s="313" t="s">
        <v>770</v>
      </c>
      <c r="U109" s="319" t="s">
        <v>742</v>
      </c>
      <c r="V109" s="314">
        <v>820</v>
      </c>
      <c r="W109" s="314">
        <v>0</v>
      </c>
      <c r="X109" s="314">
        <v>0</v>
      </c>
      <c r="Y109" s="314"/>
      <c r="Z109" s="314"/>
      <c r="AA109" s="314"/>
      <c r="AB109" s="314"/>
      <c r="AC109" s="314">
        <v>0</v>
      </c>
    </row>
    <row r="110" spans="17:29" x14ac:dyDescent="0.3">
      <c r="Q110" s="313">
        <v>106</v>
      </c>
      <c r="R110" s="314">
        <v>2024</v>
      </c>
      <c r="S110" s="313" t="s">
        <v>314</v>
      </c>
      <c r="T110" s="313" t="s">
        <v>770</v>
      </c>
      <c r="U110" s="319" t="s">
        <v>780</v>
      </c>
      <c r="V110" s="314">
        <v>1241</v>
      </c>
      <c r="W110" s="314">
        <v>0</v>
      </c>
      <c r="X110" s="314">
        <v>0</v>
      </c>
      <c r="Y110" s="314"/>
      <c r="Z110" s="314"/>
      <c r="AA110" s="314"/>
      <c r="AB110" s="314"/>
      <c r="AC110" s="314">
        <v>0</v>
      </c>
    </row>
    <row r="111" spans="17:29" x14ac:dyDescent="0.3">
      <c r="Q111" s="313">
        <v>107</v>
      </c>
      <c r="R111" s="314">
        <v>2024</v>
      </c>
      <c r="S111" s="313" t="s">
        <v>314</v>
      </c>
      <c r="T111" s="313" t="s">
        <v>770</v>
      </c>
      <c r="U111" s="319" t="s">
        <v>743</v>
      </c>
      <c r="V111" s="314">
        <v>634</v>
      </c>
      <c r="W111" s="314">
        <v>0</v>
      </c>
      <c r="X111" s="314">
        <v>0</v>
      </c>
      <c r="Y111" s="314"/>
      <c r="Z111" s="314"/>
      <c r="AA111" s="314"/>
      <c r="AB111" s="314"/>
      <c r="AC111" s="314">
        <v>0</v>
      </c>
    </row>
    <row r="112" spans="17:29" x14ac:dyDescent="0.3">
      <c r="Q112" s="313">
        <v>108</v>
      </c>
      <c r="R112" s="314">
        <v>2024</v>
      </c>
      <c r="S112" s="313" t="s">
        <v>314</v>
      </c>
      <c r="T112" s="313" t="s">
        <v>770</v>
      </c>
      <c r="U112" s="319" t="s">
        <v>744</v>
      </c>
      <c r="V112" s="314">
        <v>905</v>
      </c>
      <c r="W112" s="314">
        <v>0</v>
      </c>
      <c r="X112" s="314">
        <v>0</v>
      </c>
      <c r="Y112" s="314"/>
      <c r="Z112" s="314"/>
      <c r="AA112" s="314"/>
      <c r="AB112" s="314"/>
      <c r="AC112" s="314">
        <v>0</v>
      </c>
    </row>
    <row r="113" spans="17:29" x14ac:dyDescent="0.3">
      <c r="Q113" s="313">
        <v>109</v>
      </c>
      <c r="R113" s="314">
        <v>2024</v>
      </c>
      <c r="S113" s="313" t="s">
        <v>314</v>
      </c>
      <c r="T113" s="313" t="s">
        <v>770</v>
      </c>
      <c r="U113" s="319" t="s">
        <v>745</v>
      </c>
      <c r="V113" s="314">
        <v>293</v>
      </c>
      <c r="W113" s="314">
        <v>0</v>
      </c>
      <c r="X113" s="314">
        <v>0</v>
      </c>
      <c r="Y113" s="314"/>
      <c r="Z113" s="314"/>
      <c r="AA113" s="314"/>
      <c r="AB113" s="314"/>
      <c r="AC113" s="314">
        <v>0</v>
      </c>
    </row>
    <row r="114" spans="17:29" x14ac:dyDescent="0.3">
      <c r="Q114" s="313">
        <v>110</v>
      </c>
      <c r="R114" s="314">
        <v>2024</v>
      </c>
      <c r="S114" s="313" t="s">
        <v>314</v>
      </c>
      <c r="T114" s="313" t="s">
        <v>770</v>
      </c>
      <c r="U114" s="319" t="s">
        <v>746</v>
      </c>
      <c r="V114" s="314">
        <v>644</v>
      </c>
      <c r="W114" s="314">
        <v>0</v>
      </c>
      <c r="X114" s="314">
        <v>0</v>
      </c>
      <c r="Y114" s="314"/>
      <c r="Z114" s="314"/>
      <c r="AA114" s="314"/>
      <c r="AB114" s="314"/>
      <c r="AC114" s="314">
        <v>0</v>
      </c>
    </row>
    <row r="115" spans="17:29" x14ac:dyDescent="0.3">
      <c r="Q115" s="313">
        <v>111</v>
      </c>
      <c r="R115" s="314">
        <v>2024</v>
      </c>
      <c r="S115" s="313" t="s">
        <v>314</v>
      </c>
      <c r="T115" s="313" t="s">
        <v>770</v>
      </c>
      <c r="U115" s="319" t="s">
        <v>747</v>
      </c>
      <c r="V115" s="314">
        <v>131</v>
      </c>
      <c r="W115" s="314">
        <v>0</v>
      </c>
      <c r="X115" s="314">
        <v>0</v>
      </c>
      <c r="Y115" s="314"/>
      <c r="Z115" s="314"/>
      <c r="AA115" s="314"/>
      <c r="AB115" s="314"/>
      <c r="AC115" s="314">
        <v>0</v>
      </c>
    </row>
    <row r="116" spans="17:29" x14ac:dyDescent="0.3">
      <c r="Q116" s="313">
        <v>112</v>
      </c>
      <c r="R116" s="314">
        <v>2024</v>
      </c>
      <c r="S116" s="313" t="s">
        <v>314</v>
      </c>
      <c r="T116" s="313" t="s">
        <v>770</v>
      </c>
      <c r="U116" s="319" t="s">
        <v>748</v>
      </c>
      <c r="V116" s="314">
        <v>9883</v>
      </c>
      <c r="W116" s="314">
        <v>0</v>
      </c>
      <c r="X116" s="314">
        <v>20</v>
      </c>
      <c r="Y116" s="314"/>
      <c r="Z116" s="314"/>
      <c r="AA116" s="314"/>
      <c r="AB116" s="314"/>
      <c r="AC116" s="314">
        <v>0</v>
      </c>
    </row>
    <row r="117" spans="17:29" x14ac:dyDescent="0.3">
      <c r="Q117" s="313">
        <v>113</v>
      </c>
      <c r="R117" s="314">
        <v>2024</v>
      </c>
      <c r="S117" s="313" t="s">
        <v>314</v>
      </c>
      <c r="T117" s="313" t="s">
        <v>770</v>
      </c>
      <c r="U117" s="319" t="s">
        <v>749</v>
      </c>
      <c r="V117" s="314">
        <v>6012</v>
      </c>
      <c r="W117" s="314">
        <v>0</v>
      </c>
      <c r="X117" s="314">
        <v>0</v>
      </c>
      <c r="Y117" s="314"/>
      <c r="Z117" s="314"/>
      <c r="AA117" s="314"/>
      <c r="AB117" s="314"/>
      <c r="AC117" s="314">
        <v>35</v>
      </c>
    </row>
    <row r="118" spans="17:29" x14ac:dyDescent="0.3">
      <c r="Q118" s="313">
        <v>114</v>
      </c>
      <c r="R118" s="314">
        <v>2024</v>
      </c>
      <c r="S118" s="313" t="s">
        <v>314</v>
      </c>
      <c r="T118" s="313" t="s">
        <v>770</v>
      </c>
      <c r="U118" s="319" t="s">
        <v>750</v>
      </c>
      <c r="V118" s="314">
        <v>6516</v>
      </c>
      <c r="W118" s="314">
        <v>0</v>
      </c>
      <c r="X118" s="314">
        <v>0</v>
      </c>
      <c r="Y118" s="314"/>
      <c r="Z118" s="314"/>
      <c r="AA118" s="314"/>
      <c r="AB118" s="314"/>
      <c r="AC118" s="314">
        <v>36</v>
      </c>
    </row>
    <row r="119" spans="17:29" x14ac:dyDescent="0.3">
      <c r="Q119" s="313">
        <v>115</v>
      </c>
      <c r="R119" s="314">
        <v>2024</v>
      </c>
      <c r="S119" s="313" t="s">
        <v>314</v>
      </c>
      <c r="T119" s="313" t="s">
        <v>770</v>
      </c>
      <c r="U119" s="319" t="s">
        <v>751</v>
      </c>
      <c r="V119" s="314">
        <v>107</v>
      </c>
      <c r="W119" s="314">
        <v>0</v>
      </c>
      <c r="X119" s="314">
        <v>0</v>
      </c>
      <c r="Y119" s="314"/>
      <c r="Z119" s="314"/>
      <c r="AA119" s="314"/>
      <c r="AB119" s="314"/>
      <c r="AC119" s="314">
        <v>0</v>
      </c>
    </row>
    <row r="120" spans="17:29" x14ac:dyDescent="0.3">
      <c r="Q120" s="313">
        <v>116</v>
      </c>
      <c r="R120" s="314">
        <v>2024</v>
      </c>
      <c r="S120" s="313" t="s">
        <v>314</v>
      </c>
      <c r="T120" s="313" t="s">
        <v>770</v>
      </c>
      <c r="U120" s="319" t="s">
        <v>695</v>
      </c>
      <c r="V120" s="314">
        <v>67</v>
      </c>
      <c r="W120" s="314">
        <v>0</v>
      </c>
      <c r="X120" s="314">
        <v>0</v>
      </c>
      <c r="Y120" s="314"/>
      <c r="Z120" s="314"/>
      <c r="AA120" s="314"/>
      <c r="AB120" s="314"/>
      <c r="AC120" s="314">
        <v>0</v>
      </c>
    </row>
    <row r="121" spans="17:29" x14ac:dyDescent="0.3">
      <c r="Q121" s="313">
        <v>117</v>
      </c>
      <c r="R121" s="314">
        <v>2024</v>
      </c>
      <c r="S121" s="313" t="s">
        <v>314</v>
      </c>
      <c r="T121" s="313" t="s">
        <v>770</v>
      </c>
      <c r="U121" s="319" t="s">
        <v>752</v>
      </c>
      <c r="V121" s="314">
        <v>102</v>
      </c>
      <c r="W121" s="314">
        <v>0</v>
      </c>
      <c r="X121" s="314">
        <v>0</v>
      </c>
      <c r="Y121" s="314"/>
      <c r="Z121" s="314"/>
      <c r="AA121" s="314"/>
      <c r="AB121" s="314"/>
      <c r="AC121" s="314">
        <v>0</v>
      </c>
    </row>
    <row r="122" spans="17:29" x14ac:dyDescent="0.3">
      <c r="Q122" s="313">
        <v>118</v>
      </c>
      <c r="R122" s="314">
        <v>2024</v>
      </c>
      <c r="S122" s="313" t="s">
        <v>314</v>
      </c>
      <c r="T122" s="313" t="s">
        <v>770</v>
      </c>
      <c r="U122" s="319" t="s">
        <v>753</v>
      </c>
      <c r="V122" s="314">
        <v>62</v>
      </c>
      <c r="W122" s="314">
        <v>0</v>
      </c>
      <c r="X122" s="314">
        <v>0</v>
      </c>
      <c r="Y122" s="314"/>
      <c r="Z122" s="314"/>
      <c r="AA122" s="314"/>
      <c r="AB122" s="314"/>
      <c r="AC122" s="314">
        <v>0</v>
      </c>
    </row>
    <row r="123" spans="17:29" x14ac:dyDescent="0.3">
      <c r="Q123" s="313">
        <v>119</v>
      </c>
      <c r="R123" s="314">
        <v>2024</v>
      </c>
      <c r="S123" s="313" t="s">
        <v>314</v>
      </c>
      <c r="T123" s="313" t="s">
        <v>770</v>
      </c>
      <c r="U123" s="319" t="s">
        <v>696</v>
      </c>
      <c r="V123" s="314">
        <v>400</v>
      </c>
      <c r="W123" s="314">
        <v>0</v>
      </c>
      <c r="X123" s="314">
        <v>0</v>
      </c>
      <c r="Y123" s="314"/>
      <c r="Z123" s="314"/>
      <c r="AA123" s="314"/>
      <c r="AB123" s="314"/>
      <c r="AC123" s="314">
        <v>0</v>
      </c>
    </row>
    <row r="124" spans="17:29" x14ac:dyDescent="0.3">
      <c r="Q124" s="313">
        <v>120</v>
      </c>
      <c r="R124" s="314">
        <v>2024</v>
      </c>
      <c r="S124" s="313" t="s">
        <v>314</v>
      </c>
      <c r="T124" s="313" t="s">
        <v>770</v>
      </c>
      <c r="U124" s="319" t="s">
        <v>755</v>
      </c>
      <c r="V124" s="314">
        <v>108</v>
      </c>
      <c r="W124" s="314">
        <v>0</v>
      </c>
      <c r="X124" s="314">
        <v>0</v>
      </c>
      <c r="Y124" s="314"/>
      <c r="Z124" s="314"/>
      <c r="AA124" s="314"/>
      <c r="AB124" s="314"/>
      <c r="AC124" s="314">
        <v>0</v>
      </c>
    </row>
    <row r="125" spans="17:29" x14ac:dyDescent="0.3">
      <c r="Q125" s="313">
        <v>121</v>
      </c>
      <c r="R125" s="314">
        <v>2024</v>
      </c>
      <c r="S125" s="313" t="s">
        <v>314</v>
      </c>
      <c r="T125" s="313" t="s">
        <v>770</v>
      </c>
      <c r="U125" s="319" t="s">
        <v>701</v>
      </c>
      <c r="V125" s="314">
        <v>46</v>
      </c>
      <c r="W125" s="314">
        <v>0</v>
      </c>
      <c r="X125" s="314">
        <v>0</v>
      </c>
      <c r="Y125" s="314"/>
      <c r="Z125" s="314"/>
      <c r="AA125" s="314"/>
      <c r="AB125" s="314"/>
      <c r="AC125" s="314">
        <v>0</v>
      </c>
    </row>
    <row r="126" spans="17:29" x14ac:dyDescent="0.3">
      <c r="Q126" s="313">
        <v>122</v>
      </c>
      <c r="R126" s="314">
        <v>2024</v>
      </c>
      <c r="S126" s="313" t="s">
        <v>314</v>
      </c>
      <c r="T126" s="313" t="s">
        <v>770</v>
      </c>
      <c r="U126" s="319" t="s">
        <v>699</v>
      </c>
      <c r="V126" s="314">
        <v>118</v>
      </c>
      <c r="W126" s="314">
        <v>0</v>
      </c>
      <c r="X126" s="314">
        <v>32</v>
      </c>
      <c r="Y126" s="314"/>
      <c r="Z126" s="314"/>
      <c r="AA126" s="314"/>
      <c r="AB126" s="314"/>
      <c r="AC126" s="314">
        <v>0</v>
      </c>
    </row>
    <row r="127" spans="17:29" x14ac:dyDescent="0.3">
      <c r="Q127" s="313">
        <v>123</v>
      </c>
      <c r="R127" s="314">
        <v>2024</v>
      </c>
      <c r="S127" s="313" t="s">
        <v>314</v>
      </c>
      <c r="T127" s="313" t="s">
        <v>770</v>
      </c>
      <c r="U127" s="319" t="s">
        <v>704</v>
      </c>
      <c r="V127" s="314">
        <v>40</v>
      </c>
      <c r="W127" s="314">
        <v>0</v>
      </c>
      <c r="X127" s="314">
        <v>0</v>
      </c>
      <c r="Y127" s="314"/>
      <c r="Z127" s="314"/>
      <c r="AA127" s="314"/>
      <c r="AB127" s="314"/>
      <c r="AC127" s="314">
        <v>0</v>
      </c>
    </row>
    <row r="128" spans="17:29" x14ac:dyDescent="0.3">
      <c r="Q128" s="313">
        <v>124</v>
      </c>
      <c r="R128" s="314">
        <v>2024</v>
      </c>
      <c r="S128" s="313" t="s">
        <v>314</v>
      </c>
      <c r="T128" s="313" t="s">
        <v>770</v>
      </c>
      <c r="U128" s="319" t="s">
        <v>702</v>
      </c>
      <c r="V128" s="314">
        <v>108</v>
      </c>
      <c r="W128" s="314">
        <v>0</v>
      </c>
      <c r="X128" s="314">
        <v>0</v>
      </c>
      <c r="Y128" s="314"/>
      <c r="Z128" s="314"/>
      <c r="AA128" s="314"/>
      <c r="AB128" s="314"/>
      <c r="AC128" s="314">
        <v>0</v>
      </c>
    </row>
    <row r="129" spans="17:29" x14ac:dyDescent="0.3">
      <c r="Q129" s="313">
        <v>125</v>
      </c>
      <c r="R129" s="314">
        <v>2024</v>
      </c>
      <c r="S129" s="313" t="s">
        <v>314</v>
      </c>
      <c r="T129" s="313" t="s">
        <v>770</v>
      </c>
      <c r="U129" s="319" t="s">
        <v>757</v>
      </c>
      <c r="V129" s="314">
        <v>69</v>
      </c>
      <c r="W129" s="314">
        <v>0</v>
      </c>
      <c r="X129" s="314">
        <v>0</v>
      </c>
      <c r="Y129" s="314"/>
      <c r="Z129" s="314"/>
      <c r="AA129" s="314"/>
      <c r="AB129" s="314"/>
      <c r="AC129" s="314">
        <v>0</v>
      </c>
    </row>
    <row r="130" spans="17:29" x14ac:dyDescent="0.3">
      <c r="Q130" s="313">
        <v>126</v>
      </c>
      <c r="R130" s="314">
        <v>2024</v>
      </c>
      <c r="S130" s="313" t="s">
        <v>314</v>
      </c>
      <c r="T130" s="313" t="s">
        <v>770</v>
      </c>
      <c r="U130" s="319" t="s">
        <v>758</v>
      </c>
      <c r="V130" s="314">
        <v>349</v>
      </c>
      <c r="W130" s="314">
        <v>0</v>
      </c>
      <c r="X130" s="314">
        <v>0</v>
      </c>
      <c r="Y130" s="314"/>
      <c r="Z130" s="314"/>
      <c r="AA130" s="314"/>
      <c r="AB130" s="314"/>
      <c r="AC130" s="314">
        <v>0</v>
      </c>
    </row>
    <row r="131" spans="17:29" x14ac:dyDescent="0.3">
      <c r="Q131" s="313">
        <v>127</v>
      </c>
      <c r="R131" s="314">
        <v>2024</v>
      </c>
      <c r="S131" s="313" t="s">
        <v>314</v>
      </c>
      <c r="T131" s="313" t="s">
        <v>770</v>
      </c>
      <c r="U131" s="319" t="s">
        <v>718</v>
      </c>
      <c r="V131" s="314">
        <v>223</v>
      </c>
      <c r="W131" s="314">
        <v>0</v>
      </c>
      <c r="X131" s="314">
        <v>0</v>
      </c>
      <c r="Y131" s="314"/>
      <c r="Z131" s="314"/>
      <c r="AA131" s="314"/>
      <c r="AB131" s="314"/>
      <c r="AC131" s="314">
        <v>0</v>
      </c>
    </row>
    <row r="132" spans="17:29" x14ac:dyDescent="0.3">
      <c r="Q132" s="313">
        <v>128</v>
      </c>
      <c r="R132" s="314">
        <v>2024</v>
      </c>
      <c r="S132" s="313" t="s">
        <v>314</v>
      </c>
      <c r="T132" s="313" t="s">
        <v>770</v>
      </c>
      <c r="U132" s="319" t="s">
        <v>735</v>
      </c>
      <c r="V132" s="314">
        <v>272</v>
      </c>
      <c r="W132" s="314">
        <v>0</v>
      </c>
      <c r="X132" s="314">
        <v>0</v>
      </c>
      <c r="Y132" s="314"/>
      <c r="Z132" s="314"/>
      <c r="AA132" s="314"/>
      <c r="AB132" s="314"/>
      <c r="AC132" s="314">
        <v>0</v>
      </c>
    </row>
    <row r="133" spans="17:29" x14ac:dyDescent="0.3">
      <c r="Q133" s="313">
        <v>129</v>
      </c>
      <c r="R133" s="314">
        <v>2024</v>
      </c>
      <c r="S133" s="313" t="s">
        <v>315</v>
      </c>
      <c r="T133" s="315" t="s">
        <v>741</v>
      </c>
      <c r="U133" s="315" t="s">
        <v>697</v>
      </c>
      <c r="V133" s="314">
        <v>36</v>
      </c>
      <c r="W133" s="314"/>
      <c r="X133" s="314"/>
      <c r="Y133" s="314"/>
      <c r="Z133" s="314"/>
      <c r="AA133" s="314"/>
      <c r="AB133" s="314"/>
      <c r="AC133" s="314"/>
    </row>
    <row r="134" spans="17:29" x14ac:dyDescent="0.3">
      <c r="Q134" s="313">
        <v>130</v>
      </c>
      <c r="R134" s="314">
        <v>2024</v>
      </c>
      <c r="S134" s="313" t="s">
        <v>315</v>
      </c>
      <c r="T134" s="315" t="s">
        <v>741</v>
      </c>
      <c r="U134" s="315" t="s">
        <v>681</v>
      </c>
      <c r="V134" s="314">
        <v>1529</v>
      </c>
      <c r="W134" s="314"/>
      <c r="X134" s="314"/>
      <c r="Y134" s="314"/>
      <c r="Z134" s="314"/>
      <c r="AA134" s="314"/>
      <c r="AB134" s="314"/>
      <c r="AC134" s="314"/>
    </row>
    <row r="135" spans="17:29" x14ac:dyDescent="0.3">
      <c r="Q135" s="313">
        <v>131</v>
      </c>
      <c r="R135" s="314">
        <v>2024</v>
      </c>
      <c r="S135" s="313" t="s">
        <v>315</v>
      </c>
      <c r="T135" s="315" t="s">
        <v>741</v>
      </c>
      <c r="U135" s="315" t="s">
        <v>721</v>
      </c>
      <c r="V135" s="314">
        <v>1206</v>
      </c>
      <c r="W135" s="314"/>
      <c r="X135" s="314">
        <v>8</v>
      </c>
      <c r="Y135" s="314"/>
      <c r="Z135" s="314"/>
      <c r="AA135" s="314"/>
      <c r="AB135" s="314"/>
      <c r="AC135" s="314"/>
    </row>
    <row r="136" spans="17:29" x14ac:dyDescent="0.3">
      <c r="Q136" s="313">
        <v>132</v>
      </c>
      <c r="R136" s="314">
        <v>2024</v>
      </c>
      <c r="S136" s="313" t="s">
        <v>315</v>
      </c>
      <c r="T136" s="315" t="s">
        <v>741</v>
      </c>
      <c r="U136" s="315" t="s">
        <v>693</v>
      </c>
      <c r="V136" s="314">
        <v>7</v>
      </c>
      <c r="W136" s="314"/>
      <c r="X136" s="314"/>
      <c r="Y136" s="314"/>
      <c r="Z136" s="314"/>
      <c r="AA136" s="314"/>
      <c r="AB136" s="314"/>
      <c r="AC136" s="314"/>
    </row>
    <row r="137" spans="17:29" x14ac:dyDescent="0.3">
      <c r="Q137" s="313">
        <v>133</v>
      </c>
      <c r="R137" s="314">
        <v>2024</v>
      </c>
      <c r="S137" s="313" t="s">
        <v>315</v>
      </c>
      <c r="T137" s="315" t="s">
        <v>741</v>
      </c>
      <c r="U137" s="315" t="s">
        <v>688</v>
      </c>
      <c r="V137" s="314">
        <v>25</v>
      </c>
      <c r="W137" s="314"/>
      <c r="X137" s="314"/>
      <c r="Y137" s="314"/>
      <c r="Z137" s="314"/>
      <c r="AA137" s="314"/>
      <c r="AB137" s="314"/>
      <c r="AC137" s="314"/>
    </row>
    <row r="138" spans="17:29" x14ac:dyDescent="0.3">
      <c r="Q138" s="313">
        <v>134</v>
      </c>
      <c r="R138" s="314">
        <v>2024</v>
      </c>
      <c r="S138" s="313" t="s">
        <v>315</v>
      </c>
      <c r="T138" s="315" t="s">
        <v>741</v>
      </c>
      <c r="U138" s="315" t="s">
        <v>698</v>
      </c>
      <c r="V138" s="314">
        <v>473</v>
      </c>
      <c r="W138" s="314"/>
      <c r="X138" s="314"/>
      <c r="Y138" s="314"/>
      <c r="Z138" s="314"/>
      <c r="AA138" s="314"/>
      <c r="AB138" s="314"/>
      <c r="AC138" s="314"/>
    </row>
    <row r="139" spans="17:29" x14ac:dyDescent="0.3">
      <c r="Q139" s="313">
        <v>135</v>
      </c>
      <c r="R139" s="314">
        <v>2024</v>
      </c>
      <c r="S139" s="313" t="s">
        <v>315</v>
      </c>
      <c r="T139" s="315" t="s">
        <v>741</v>
      </c>
      <c r="U139" s="315" t="s">
        <v>1876</v>
      </c>
      <c r="V139" s="314">
        <v>20</v>
      </c>
      <c r="W139" s="314"/>
      <c r="X139" s="314"/>
      <c r="Y139" s="314"/>
      <c r="Z139" s="314"/>
      <c r="AA139" s="314"/>
      <c r="AB139" s="314"/>
      <c r="AC139" s="314"/>
    </row>
    <row r="140" spans="17:29" x14ac:dyDescent="0.3">
      <c r="Q140" s="313">
        <v>136</v>
      </c>
      <c r="R140" s="314">
        <v>2024</v>
      </c>
      <c r="S140" s="313" t="s">
        <v>315</v>
      </c>
      <c r="T140" s="315" t="s">
        <v>741</v>
      </c>
      <c r="U140" s="315" t="s">
        <v>691</v>
      </c>
      <c r="V140" s="314">
        <v>710</v>
      </c>
      <c r="W140" s="314"/>
      <c r="X140" s="314"/>
      <c r="Y140" s="314"/>
      <c r="Z140" s="314"/>
      <c r="AA140" s="314"/>
      <c r="AB140" s="314"/>
      <c r="AC140" s="314"/>
    </row>
    <row r="141" spans="17:29" x14ac:dyDescent="0.3">
      <c r="Q141" s="313">
        <v>137</v>
      </c>
      <c r="R141" s="314">
        <v>2024</v>
      </c>
      <c r="S141" s="313" t="s">
        <v>315</v>
      </c>
      <c r="T141" s="315" t="s">
        <v>741</v>
      </c>
      <c r="U141" s="315" t="s">
        <v>684</v>
      </c>
      <c r="V141" s="314">
        <v>980</v>
      </c>
      <c r="W141" s="314"/>
      <c r="X141" s="314"/>
      <c r="Y141" s="314"/>
      <c r="Z141" s="314"/>
      <c r="AA141" s="314"/>
      <c r="AB141" s="314"/>
      <c r="AC141" s="314"/>
    </row>
    <row r="142" spans="17:29" x14ac:dyDescent="0.3">
      <c r="Q142" s="313">
        <v>138</v>
      </c>
      <c r="R142" s="314">
        <v>2024</v>
      </c>
      <c r="S142" s="313" t="s">
        <v>315</v>
      </c>
      <c r="T142" s="315" t="s">
        <v>741</v>
      </c>
      <c r="U142" s="315" t="s">
        <v>716</v>
      </c>
      <c r="V142" s="314">
        <v>61</v>
      </c>
      <c r="W142" s="314"/>
      <c r="X142" s="314"/>
      <c r="Y142" s="314"/>
      <c r="Z142" s="314"/>
      <c r="AA142" s="314"/>
      <c r="AB142" s="314"/>
      <c r="AC142" s="314"/>
    </row>
    <row r="143" spans="17:29" x14ac:dyDescent="0.3">
      <c r="Q143" s="313">
        <v>139</v>
      </c>
      <c r="R143" s="314">
        <v>2024</v>
      </c>
      <c r="S143" s="313" t="s">
        <v>315</v>
      </c>
      <c r="T143" s="315" t="s">
        <v>741</v>
      </c>
      <c r="U143" s="315" t="s">
        <v>683</v>
      </c>
      <c r="V143" s="314">
        <v>202</v>
      </c>
      <c r="W143" s="314"/>
      <c r="X143" s="314"/>
      <c r="Y143" s="314"/>
      <c r="Z143" s="314"/>
      <c r="AA143" s="314"/>
      <c r="AB143" s="314"/>
      <c r="AC143" s="314"/>
    </row>
    <row r="144" spans="17:29" x14ac:dyDescent="0.3">
      <c r="Q144" s="313">
        <v>140</v>
      </c>
      <c r="R144" s="314">
        <v>2024</v>
      </c>
      <c r="S144" s="313" t="s">
        <v>315</v>
      </c>
      <c r="T144" s="315" t="s">
        <v>741</v>
      </c>
      <c r="U144" s="315" t="s">
        <v>686</v>
      </c>
      <c r="V144" s="314">
        <v>326</v>
      </c>
      <c r="W144" s="314"/>
      <c r="X144" s="314"/>
      <c r="Y144" s="314"/>
      <c r="Z144" s="314"/>
      <c r="AA144" s="314"/>
      <c r="AB144" s="314"/>
      <c r="AC144" s="314"/>
    </row>
    <row r="145" spans="17:29" x14ac:dyDescent="0.3">
      <c r="Q145" s="313">
        <v>141</v>
      </c>
      <c r="R145" s="314">
        <v>2024</v>
      </c>
      <c r="S145" s="313" t="s">
        <v>315</v>
      </c>
      <c r="T145" s="315" t="s">
        <v>741</v>
      </c>
      <c r="U145" s="315" t="s">
        <v>685</v>
      </c>
      <c r="V145" s="314">
        <v>1560</v>
      </c>
      <c r="W145" s="314"/>
      <c r="X145" s="314"/>
      <c r="Y145" s="314"/>
      <c r="Z145" s="314"/>
      <c r="AA145" s="314"/>
      <c r="AB145" s="314"/>
      <c r="AC145" s="314"/>
    </row>
    <row r="146" spans="17:29" x14ac:dyDescent="0.3">
      <c r="Q146" s="313">
        <v>142</v>
      </c>
      <c r="R146" s="314">
        <v>2024</v>
      </c>
      <c r="S146" s="313" t="s">
        <v>315</v>
      </c>
      <c r="T146" s="315" t="s">
        <v>741</v>
      </c>
      <c r="U146" s="315" t="s">
        <v>679</v>
      </c>
      <c r="V146" s="314">
        <v>1287</v>
      </c>
      <c r="W146" s="314"/>
      <c r="X146" s="314"/>
      <c r="Y146" s="314"/>
      <c r="Z146" s="314"/>
      <c r="AA146" s="314"/>
      <c r="AB146" s="314"/>
      <c r="AC146" s="314"/>
    </row>
    <row r="147" spans="17:29" x14ac:dyDescent="0.3">
      <c r="Q147" s="313">
        <v>143</v>
      </c>
      <c r="R147" s="314">
        <v>2024</v>
      </c>
      <c r="S147" s="313" t="s">
        <v>315</v>
      </c>
      <c r="T147" s="315" t="s">
        <v>741</v>
      </c>
      <c r="U147" s="315" t="s">
        <v>682</v>
      </c>
      <c r="V147" s="314">
        <v>2652</v>
      </c>
      <c r="W147" s="314"/>
      <c r="X147" s="314"/>
      <c r="Y147" s="314"/>
      <c r="Z147" s="314"/>
      <c r="AA147" s="314"/>
      <c r="AB147" s="314"/>
      <c r="AC147" s="314"/>
    </row>
    <row r="148" spans="17:29" x14ac:dyDescent="0.3">
      <c r="Q148" s="313">
        <v>144</v>
      </c>
      <c r="R148" s="314">
        <v>2024</v>
      </c>
      <c r="S148" s="313" t="s">
        <v>315</v>
      </c>
      <c r="T148" s="315" t="s">
        <v>741</v>
      </c>
      <c r="U148" s="315" t="s">
        <v>700</v>
      </c>
      <c r="V148" s="314">
        <v>32</v>
      </c>
      <c r="W148" s="314"/>
      <c r="X148" s="314"/>
      <c r="Y148" s="314"/>
      <c r="Z148" s="314"/>
      <c r="AA148" s="314"/>
      <c r="AB148" s="314"/>
      <c r="AC148" s="314"/>
    </row>
    <row r="149" spans="17:29" x14ac:dyDescent="0.3">
      <c r="Q149" s="313">
        <v>145</v>
      </c>
      <c r="R149" s="314">
        <v>2024</v>
      </c>
      <c r="S149" s="313" t="s">
        <v>315</v>
      </c>
      <c r="T149" s="315" t="s">
        <v>741</v>
      </c>
      <c r="U149" s="315" t="s">
        <v>728</v>
      </c>
      <c r="V149" s="314">
        <v>270</v>
      </c>
      <c r="W149" s="314"/>
      <c r="X149" s="314"/>
      <c r="Y149" s="314"/>
      <c r="Z149" s="314"/>
      <c r="AA149" s="314"/>
      <c r="AB149" s="314"/>
      <c r="AC149" s="314"/>
    </row>
    <row r="150" spans="17:29" x14ac:dyDescent="0.3">
      <c r="Q150" s="313">
        <v>146</v>
      </c>
      <c r="R150" s="314">
        <v>2024</v>
      </c>
      <c r="S150" s="313" t="s">
        <v>315</v>
      </c>
      <c r="T150" s="315" t="s">
        <v>741</v>
      </c>
      <c r="U150" s="315" t="s">
        <v>722</v>
      </c>
      <c r="V150" s="314">
        <v>43</v>
      </c>
      <c r="W150" s="314"/>
      <c r="X150" s="314"/>
      <c r="Y150" s="314"/>
      <c r="Z150" s="314"/>
      <c r="AA150" s="314"/>
      <c r="AB150" s="314"/>
      <c r="AC150" s="314"/>
    </row>
    <row r="151" spans="17:29" x14ac:dyDescent="0.3">
      <c r="Q151" s="313">
        <v>147</v>
      </c>
      <c r="R151" s="314">
        <v>2024</v>
      </c>
      <c r="S151" s="313" t="s">
        <v>315</v>
      </c>
      <c r="T151" s="315" t="s">
        <v>741</v>
      </c>
      <c r="U151" s="315" t="s">
        <v>717</v>
      </c>
      <c r="V151" s="314">
        <v>142</v>
      </c>
      <c r="W151" s="314"/>
      <c r="X151" s="314"/>
      <c r="Y151" s="314"/>
      <c r="Z151" s="314"/>
      <c r="AA151" s="314"/>
      <c r="AB151" s="314"/>
      <c r="AC151" s="314"/>
    </row>
    <row r="152" spans="17:29" x14ac:dyDescent="0.3">
      <c r="Q152" s="313">
        <v>148</v>
      </c>
      <c r="R152" s="314">
        <v>2024</v>
      </c>
      <c r="S152" s="313" t="s">
        <v>315</v>
      </c>
      <c r="T152" s="315" t="s">
        <v>741</v>
      </c>
      <c r="U152" s="315" t="s">
        <v>712</v>
      </c>
      <c r="V152" s="314">
        <v>60</v>
      </c>
      <c r="W152" s="314"/>
      <c r="X152" s="314"/>
      <c r="Y152" s="314"/>
      <c r="Z152" s="314"/>
      <c r="AA152" s="314"/>
      <c r="AB152" s="314"/>
      <c r="AC152" s="314"/>
    </row>
    <row r="153" spans="17:29" x14ac:dyDescent="0.3">
      <c r="Q153" s="313">
        <v>149</v>
      </c>
      <c r="R153" s="314">
        <v>2024</v>
      </c>
      <c r="S153" s="313" t="s">
        <v>315</v>
      </c>
      <c r="T153" s="315" t="s">
        <v>741</v>
      </c>
      <c r="U153" s="315" t="s">
        <v>729</v>
      </c>
      <c r="V153" s="314">
        <v>64</v>
      </c>
      <c r="W153" s="314"/>
      <c r="X153" s="314"/>
      <c r="Y153" s="314"/>
      <c r="Z153" s="314"/>
      <c r="AA153" s="314"/>
      <c r="AB153" s="314"/>
      <c r="AC153" s="314"/>
    </row>
    <row r="154" spans="17:29" x14ac:dyDescent="0.3">
      <c r="Q154" s="313">
        <v>150</v>
      </c>
      <c r="R154" s="314">
        <v>2024</v>
      </c>
      <c r="S154" s="313" t="s">
        <v>315</v>
      </c>
      <c r="T154" s="315" t="s">
        <v>770</v>
      </c>
      <c r="U154" s="315" t="s">
        <v>719</v>
      </c>
      <c r="V154" s="314">
        <v>736</v>
      </c>
      <c r="W154" s="314"/>
      <c r="X154" s="314"/>
      <c r="Y154" s="314"/>
      <c r="Z154" s="314"/>
      <c r="AA154" s="314"/>
      <c r="AB154" s="314"/>
      <c r="AC154" s="314">
        <v>32</v>
      </c>
    </row>
    <row r="155" spans="17:29" x14ac:dyDescent="0.3">
      <c r="Q155" s="313">
        <v>151</v>
      </c>
      <c r="R155" s="314">
        <v>2024</v>
      </c>
      <c r="S155" s="313" t="s">
        <v>315</v>
      </c>
      <c r="T155" s="315" t="s">
        <v>741</v>
      </c>
      <c r="U155" s="315" t="s">
        <v>689</v>
      </c>
      <c r="V155" s="314">
        <v>1060</v>
      </c>
      <c r="W155" s="314"/>
      <c r="X155" s="314"/>
      <c r="Y155" s="314"/>
      <c r="Z155" s="314"/>
      <c r="AA155" s="314"/>
      <c r="AB155" s="314"/>
      <c r="AC155" s="314"/>
    </row>
    <row r="156" spans="17:29" x14ac:dyDescent="0.3">
      <c r="Q156" s="313">
        <v>152</v>
      </c>
      <c r="R156" s="314">
        <v>2024</v>
      </c>
      <c r="S156" s="313" t="s">
        <v>315</v>
      </c>
      <c r="T156" s="315" t="s">
        <v>770</v>
      </c>
      <c r="U156" s="315" t="s">
        <v>720</v>
      </c>
      <c r="V156" s="314">
        <v>1443</v>
      </c>
      <c r="W156" s="314"/>
      <c r="X156" s="314"/>
      <c r="Y156" s="314"/>
      <c r="Z156" s="314"/>
      <c r="AA156" s="314"/>
      <c r="AB156" s="314">
        <v>6</v>
      </c>
      <c r="AC156" s="314"/>
    </row>
    <row r="157" spans="17:29" x14ac:dyDescent="0.3">
      <c r="Q157" s="313">
        <v>153</v>
      </c>
      <c r="R157" s="314">
        <v>2024</v>
      </c>
      <c r="S157" s="313" t="s">
        <v>315</v>
      </c>
      <c r="T157" s="315" t="s">
        <v>741</v>
      </c>
      <c r="U157" s="315" t="s">
        <v>694</v>
      </c>
      <c r="V157" s="314">
        <v>382</v>
      </c>
      <c r="W157" s="314"/>
      <c r="X157" s="314"/>
      <c r="Y157" s="314"/>
      <c r="Z157" s="314"/>
      <c r="AA157" s="314"/>
      <c r="AB157" s="314"/>
      <c r="AC157" s="314"/>
    </row>
    <row r="158" spans="17:29" x14ac:dyDescent="0.3">
      <c r="Q158" s="313">
        <v>154</v>
      </c>
      <c r="R158" s="314">
        <v>2024</v>
      </c>
      <c r="S158" s="313" t="s">
        <v>315</v>
      </c>
      <c r="T158" s="315" t="s">
        <v>741</v>
      </c>
      <c r="U158" s="315" t="s">
        <v>727</v>
      </c>
      <c r="V158" s="314">
        <v>65</v>
      </c>
      <c r="W158" s="314"/>
      <c r="X158" s="314"/>
      <c r="Y158" s="314"/>
      <c r="Z158" s="314"/>
      <c r="AA158" s="314"/>
      <c r="AB158" s="314"/>
      <c r="AC158" s="314"/>
    </row>
    <row r="159" spans="17:29" x14ac:dyDescent="0.3">
      <c r="Q159" s="313">
        <v>155</v>
      </c>
      <c r="R159" s="314">
        <v>2024</v>
      </c>
      <c r="S159" s="313" t="s">
        <v>315</v>
      </c>
      <c r="T159" s="315" t="s">
        <v>770</v>
      </c>
      <c r="U159" s="315" t="s">
        <v>710</v>
      </c>
      <c r="V159" s="314">
        <v>796</v>
      </c>
      <c r="W159" s="314"/>
      <c r="X159" s="314"/>
      <c r="Y159" s="314"/>
      <c r="Z159" s="314"/>
      <c r="AA159" s="314"/>
      <c r="AB159" s="314"/>
      <c r="AC159" s="314"/>
    </row>
    <row r="160" spans="17:29" x14ac:dyDescent="0.3">
      <c r="Q160" s="313">
        <v>156</v>
      </c>
      <c r="R160" s="314">
        <v>2024</v>
      </c>
      <c r="S160" s="313" t="s">
        <v>315</v>
      </c>
      <c r="T160" s="315" t="s">
        <v>770</v>
      </c>
      <c r="U160" s="315" t="s">
        <v>742</v>
      </c>
      <c r="V160" s="314">
        <v>1963</v>
      </c>
      <c r="W160" s="314"/>
      <c r="X160" s="314"/>
      <c r="Y160" s="314"/>
      <c r="Z160" s="314"/>
      <c r="AA160" s="314"/>
      <c r="AB160" s="314"/>
      <c r="AC160" s="314"/>
    </row>
    <row r="161" spans="17:29" x14ac:dyDescent="0.3">
      <c r="Q161" s="313">
        <v>157</v>
      </c>
      <c r="R161" s="314">
        <v>2024</v>
      </c>
      <c r="S161" s="313" t="s">
        <v>315</v>
      </c>
      <c r="T161" s="315" t="s">
        <v>770</v>
      </c>
      <c r="U161" s="315" t="s">
        <v>756</v>
      </c>
      <c r="V161" s="314">
        <v>389</v>
      </c>
      <c r="W161" s="314"/>
      <c r="X161" s="314"/>
      <c r="Y161" s="314"/>
      <c r="Z161" s="314"/>
      <c r="AA161" s="314"/>
      <c r="AB161" s="314"/>
      <c r="AC161" s="314"/>
    </row>
    <row r="162" spans="17:29" x14ac:dyDescent="0.3">
      <c r="Q162" s="313">
        <v>158</v>
      </c>
      <c r="R162" s="314">
        <v>2024</v>
      </c>
      <c r="S162" s="313" t="s">
        <v>315</v>
      </c>
      <c r="T162" s="315" t="s">
        <v>770</v>
      </c>
      <c r="U162" s="315" t="s">
        <v>749</v>
      </c>
      <c r="V162" s="314">
        <v>5783</v>
      </c>
      <c r="W162" s="314"/>
      <c r="X162" s="314"/>
      <c r="Y162" s="314"/>
      <c r="Z162" s="314"/>
      <c r="AA162" s="314"/>
      <c r="AB162" s="314"/>
      <c r="AC162" s="314">
        <v>14</v>
      </c>
    </row>
    <row r="163" spans="17:29" x14ac:dyDescent="0.3">
      <c r="Q163" s="313">
        <v>159</v>
      </c>
      <c r="R163" s="314">
        <v>2024</v>
      </c>
      <c r="S163" s="313" t="s">
        <v>315</v>
      </c>
      <c r="T163" s="315" t="s">
        <v>770</v>
      </c>
      <c r="U163" s="315" t="s">
        <v>688</v>
      </c>
      <c r="V163" s="314">
        <v>4140</v>
      </c>
      <c r="W163" s="314">
        <v>21</v>
      </c>
      <c r="X163" s="314"/>
      <c r="Y163" s="314"/>
      <c r="Z163" s="314"/>
      <c r="AA163" s="314"/>
      <c r="AB163" s="314"/>
      <c r="AC163" s="314">
        <v>32</v>
      </c>
    </row>
    <row r="164" spans="17:29" x14ac:dyDescent="0.3">
      <c r="Q164" s="313">
        <v>160</v>
      </c>
      <c r="R164" s="314">
        <v>2024</v>
      </c>
      <c r="S164" s="313" t="s">
        <v>315</v>
      </c>
      <c r="T164" s="315" t="s">
        <v>770</v>
      </c>
      <c r="U164" s="315" t="s">
        <v>698</v>
      </c>
      <c r="V164" s="314">
        <v>102</v>
      </c>
      <c r="W164" s="314"/>
      <c r="X164" s="314"/>
      <c r="Y164" s="314"/>
      <c r="Z164" s="314"/>
      <c r="AA164" s="314"/>
      <c r="AB164" s="314"/>
      <c r="AC164" s="314"/>
    </row>
    <row r="165" spans="17:29" x14ac:dyDescent="0.3">
      <c r="Q165" s="313">
        <v>161</v>
      </c>
      <c r="R165" s="314">
        <v>2024</v>
      </c>
      <c r="S165" s="313" t="s">
        <v>315</v>
      </c>
      <c r="T165" s="315" t="s">
        <v>770</v>
      </c>
      <c r="U165" s="315" t="s">
        <v>754</v>
      </c>
      <c r="V165" s="314">
        <v>110</v>
      </c>
      <c r="W165" s="314"/>
      <c r="X165" s="314"/>
      <c r="Y165" s="314"/>
      <c r="Z165" s="314"/>
      <c r="AA165" s="314"/>
      <c r="AB165" s="314"/>
      <c r="AC165" s="314"/>
    </row>
    <row r="166" spans="17:29" x14ac:dyDescent="0.3">
      <c r="Q166" s="313">
        <v>162</v>
      </c>
      <c r="R166" s="314">
        <v>2024</v>
      </c>
      <c r="S166" s="313" t="s">
        <v>315</v>
      </c>
      <c r="T166" s="315" t="s">
        <v>770</v>
      </c>
      <c r="U166" s="315" t="s">
        <v>780</v>
      </c>
      <c r="V166" s="314">
        <v>3150</v>
      </c>
      <c r="W166" s="314"/>
      <c r="X166" s="314"/>
      <c r="Y166" s="314"/>
      <c r="Z166" s="314"/>
      <c r="AA166" s="314"/>
      <c r="AB166" s="314"/>
      <c r="AC166" s="314">
        <v>139</v>
      </c>
    </row>
    <row r="167" spans="17:29" x14ac:dyDescent="0.3">
      <c r="Q167" s="313">
        <v>163</v>
      </c>
      <c r="R167" s="314">
        <v>2024</v>
      </c>
      <c r="S167" s="313" t="s">
        <v>315</v>
      </c>
      <c r="T167" s="315" t="s">
        <v>770</v>
      </c>
      <c r="U167" s="315" t="s">
        <v>747</v>
      </c>
      <c r="V167" s="314">
        <v>1107</v>
      </c>
      <c r="W167" s="314"/>
      <c r="X167" s="314"/>
      <c r="Y167" s="314"/>
      <c r="Z167" s="314"/>
      <c r="AA167" s="314">
        <v>38</v>
      </c>
      <c r="AB167" s="314"/>
      <c r="AC167" s="314"/>
    </row>
    <row r="168" spans="17:29" x14ac:dyDescent="0.3">
      <c r="Q168" s="313">
        <v>164</v>
      </c>
      <c r="R168" s="314">
        <v>2024</v>
      </c>
      <c r="S168" s="313" t="s">
        <v>315</v>
      </c>
      <c r="T168" s="315" t="s">
        <v>770</v>
      </c>
      <c r="U168" s="315" t="s">
        <v>745</v>
      </c>
      <c r="V168" s="314">
        <v>868</v>
      </c>
      <c r="W168" s="314"/>
      <c r="X168" s="314"/>
      <c r="Y168" s="314"/>
      <c r="Z168" s="314"/>
      <c r="AA168" s="314"/>
      <c r="AB168" s="314"/>
      <c r="AC168" s="314"/>
    </row>
    <row r="169" spans="17:29" x14ac:dyDescent="0.3">
      <c r="Q169" s="313">
        <v>165</v>
      </c>
      <c r="R169" s="314">
        <v>2024</v>
      </c>
      <c r="S169" s="313" t="s">
        <v>315</v>
      </c>
      <c r="T169" s="315" t="s">
        <v>770</v>
      </c>
      <c r="U169" s="315" t="s">
        <v>748</v>
      </c>
      <c r="V169" s="314">
        <v>8295</v>
      </c>
      <c r="W169" s="314"/>
      <c r="X169" s="314"/>
      <c r="Y169" s="314"/>
      <c r="Z169" s="314"/>
      <c r="AA169" s="314"/>
      <c r="AB169" s="314"/>
      <c r="AC169" s="314">
        <v>12</v>
      </c>
    </row>
    <row r="170" spans="17:29" x14ac:dyDescent="0.3">
      <c r="Q170" s="313">
        <v>166</v>
      </c>
      <c r="R170" s="314">
        <v>2024</v>
      </c>
      <c r="S170" s="313" t="s">
        <v>315</v>
      </c>
      <c r="T170" s="315" t="s">
        <v>770</v>
      </c>
      <c r="U170" s="315" t="s">
        <v>765</v>
      </c>
      <c r="V170" s="314">
        <v>3</v>
      </c>
      <c r="W170" s="314"/>
      <c r="X170" s="314"/>
      <c r="Y170" s="314"/>
      <c r="Z170" s="314"/>
      <c r="AA170" s="314"/>
      <c r="AB170" s="314"/>
      <c r="AC170" s="314"/>
    </row>
    <row r="171" spans="17:29" x14ac:dyDescent="0.3">
      <c r="Q171" s="313">
        <v>167</v>
      </c>
      <c r="R171" s="314">
        <v>2024</v>
      </c>
      <c r="S171" s="313" t="s">
        <v>315</v>
      </c>
      <c r="T171" s="315" t="s">
        <v>770</v>
      </c>
      <c r="U171" s="315" t="s">
        <v>761</v>
      </c>
      <c r="V171" s="314">
        <v>40</v>
      </c>
      <c r="W171" s="314"/>
      <c r="X171" s="314"/>
      <c r="Y171" s="314"/>
      <c r="Z171" s="314"/>
      <c r="AA171" s="314"/>
      <c r="AB171" s="314"/>
      <c r="AC171" s="314"/>
    </row>
    <row r="172" spans="17:29" x14ac:dyDescent="0.3">
      <c r="Q172" s="313">
        <v>168</v>
      </c>
      <c r="R172" s="314">
        <v>2024</v>
      </c>
      <c r="S172" s="313" t="s">
        <v>315</v>
      </c>
      <c r="T172" s="315" t="s">
        <v>770</v>
      </c>
      <c r="U172" s="315" t="s">
        <v>764</v>
      </c>
      <c r="V172" s="314">
        <v>20</v>
      </c>
      <c r="W172" s="314"/>
      <c r="X172" s="314"/>
      <c r="Y172" s="314"/>
      <c r="Z172" s="314"/>
      <c r="AA172" s="314"/>
      <c r="AB172" s="314"/>
      <c r="AC172" s="314"/>
    </row>
    <row r="173" spans="17:29" x14ac:dyDescent="0.3">
      <c r="Q173" s="313">
        <v>169</v>
      </c>
      <c r="R173" s="314">
        <v>2024</v>
      </c>
      <c r="S173" s="313" t="s">
        <v>315</v>
      </c>
      <c r="T173" s="315" t="s">
        <v>770</v>
      </c>
      <c r="U173" s="315" t="s">
        <v>767</v>
      </c>
      <c r="V173" s="314">
        <v>18</v>
      </c>
      <c r="W173" s="314"/>
      <c r="X173" s="314"/>
      <c r="Y173" s="314"/>
      <c r="Z173" s="314"/>
      <c r="AA173" s="314"/>
      <c r="AB173" s="314"/>
      <c r="AC173" s="314"/>
    </row>
    <row r="174" spans="17:29" x14ac:dyDescent="0.3">
      <c r="Q174" s="313">
        <v>170</v>
      </c>
      <c r="R174" s="314">
        <v>2024</v>
      </c>
      <c r="S174" s="313" t="s">
        <v>315</v>
      </c>
      <c r="T174" s="315" t="s">
        <v>770</v>
      </c>
      <c r="U174" s="315" t="s">
        <v>762</v>
      </c>
      <c r="V174" s="314">
        <v>38</v>
      </c>
      <c r="W174" s="314"/>
      <c r="X174" s="314"/>
      <c r="Y174" s="314"/>
      <c r="Z174" s="314"/>
      <c r="AA174" s="314"/>
      <c r="AB174" s="314"/>
      <c r="AC174" s="314"/>
    </row>
    <row r="175" spans="17:29" x14ac:dyDescent="0.3">
      <c r="Q175" s="313">
        <v>171</v>
      </c>
      <c r="R175" s="314">
        <v>2024</v>
      </c>
      <c r="S175" s="313" t="s">
        <v>315</v>
      </c>
      <c r="T175" s="315" t="s">
        <v>770</v>
      </c>
      <c r="U175" s="315" t="s">
        <v>709</v>
      </c>
      <c r="V175" s="314">
        <v>403</v>
      </c>
      <c r="W175" s="314"/>
      <c r="X175" s="314"/>
      <c r="Y175" s="314"/>
      <c r="Z175" s="314"/>
      <c r="AA175" s="314">
        <v>1</v>
      </c>
      <c r="AB175" s="314"/>
      <c r="AC175" s="314">
        <v>7</v>
      </c>
    </row>
    <row r="176" spans="17:29" x14ac:dyDescent="0.3">
      <c r="Q176" s="313">
        <v>172</v>
      </c>
      <c r="R176" s="314">
        <v>2024</v>
      </c>
      <c r="S176" s="313" t="s">
        <v>315</v>
      </c>
      <c r="T176" s="315" t="s">
        <v>770</v>
      </c>
      <c r="U176" s="315" t="s">
        <v>766</v>
      </c>
      <c r="V176" s="314">
        <v>60</v>
      </c>
      <c r="W176" s="314"/>
      <c r="X176" s="314"/>
      <c r="Y176" s="314"/>
      <c r="Z176" s="314"/>
      <c r="AA176" s="314"/>
      <c r="AB176" s="314"/>
      <c r="AC176" s="314"/>
    </row>
    <row r="177" spans="17:29" x14ac:dyDescent="0.3">
      <c r="Q177" s="313">
        <v>173</v>
      </c>
      <c r="R177" s="314">
        <v>2024</v>
      </c>
      <c r="S177" s="313" t="s">
        <v>315</v>
      </c>
      <c r="T177" s="315" t="s">
        <v>770</v>
      </c>
      <c r="U177" s="315" t="s">
        <v>711</v>
      </c>
      <c r="V177" s="314">
        <v>412</v>
      </c>
      <c r="W177" s="314"/>
      <c r="X177" s="314"/>
      <c r="Y177" s="314"/>
      <c r="Z177" s="314"/>
      <c r="AA177" s="314"/>
      <c r="AB177" s="314"/>
      <c r="AC177" s="314"/>
    </row>
    <row r="178" spans="17:29" x14ac:dyDescent="0.3">
      <c r="Q178" s="313">
        <v>174</v>
      </c>
      <c r="R178" s="314">
        <v>2024</v>
      </c>
      <c r="S178" s="313" t="s">
        <v>315</v>
      </c>
      <c r="T178" s="315" t="s">
        <v>770</v>
      </c>
      <c r="U178" s="315" t="s">
        <v>718</v>
      </c>
      <c r="V178" s="314">
        <v>63</v>
      </c>
      <c r="W178" s="314"/>
      <c r="X178" s="314"/>
      <c r="Y178" s="314"/>
      <c r="Z178" s="314"/>
      <c r="AA178" s="314"/>
      <c r="AB178" s="314"/>
      <c r="AC178" s="314"/>
    </row>
    <row r="179" spans="17:29" x14ac:dyDescent="0.3">
      <c r="Q179" s="313">
        <v>175</v>
      </c>
      <c r="R179" s="314">
        <v>2024</v>
      </c>
      <c r="S179" s="313" t="s">
        <v>315</v>
      </c>
      <c r="T179" s="315" t="s">
        <v>770</v>
      </c>
      <c r="U179" s="315" t="s">
        <v>750</v>
      </c>
      <c r="V179" s="314">
        <v>2561</v>
      </c>
      <c r="W179" s="314"/>
      <c r="X179" s="314"/>
      <c r="Y179" s="314"/>
      <c r="Z179" s="314"/>
      <c r="AA179" s="314"/>
      <c r="AB179" s="314">
        <v>16</v>
      </c>
      <c r="AC179" s="314"/>
    </row>
    <row r="180" spans="17:29" x14ac:dyDescent="0.3">
      <c r="Q180" s="313">
        <v>176</v>
      </c>
      <c r="R180" s="314">
        <v>2024</v>
      </c>
      <c r="S180" s="313" t="s">
        <v>315</v>
      </c>
      <c r="T180" s="315" t="s">
        <v>770</v>
      </c>
      <c r="U180" s="315" t="s">
        <v>760</v>
      </c>
      <c r="V180" s="314">
        <v>30</v>
      </c>
      <c r="W180" s="314"/>
      <c r="X180" s="314"/>
      <c r="Y180" s="314"/>
      <c r="Z180" s="314"/>
      <c r="AA180" s="314"/>
      <c r="AB180" s="314"/>
      <c r="AC180" s="314"/>
    </row>
    <row r="181" spans="17:29" x14ac:dyDescent="0.3">
      <c r="Q181" s="313">
        <v>177</v>
      </c>
      <c r="R181" s="314">
        <v>2024</v>
      </c>
      <c r="S181" s="313" t="s">
        <v>315</v>
      </c>
      <c r="T181" s="315" t="s">
        <v>770</v>
      </c>
      <c r="U181" s="315" t="s">
        <v>759</v>
      </c>
      <c r="V181" s="314">
        <v>24</v>
      </c>
      <c r="W181" s="314"/>
      <c r="X181" s="314"/>
      <c r="Y181" s="314"/>
      <c r="Z181" s="314"/>
      <c r="AA181" s="314"/>
      <c r="AB181" s="314"/>
      <c r="AC181" s="314"/>
    </row>
    <row r="182" spans="17:29" x14ac:dyDescent="0.3">
      <c r="Q182" s="313">
        <v>178</v>
      </c>
      <c r="R182" s="314">
        <v>2024</v>
      </c>
      <c r="S182" s="313" t="s">
        <v>315</v>
      </c>
      <c r="T182" s="315" t="s">
        <v>770</v>
      </c>
      <c r="U182" s="315" t="s">
        <v>763</v>
      </c>
      <c r="V182" s="314">
        <v>40</v>
      </c>
      <c r="W182" s="314"/>
      <c r="X182" s="314"/>
      <c r="Y182" s="314"/>
      <c r="Z182" s="314"/>
      <c r="AA182" s="314"/>
      <c r="AB182" s="314"/>
      <c r="AC182" s="314"/>
    </row>
    <row r="183" spans="17:29" x14ac:dyDescent="0.3">
      <c r="Q183" s="313">
        <v>179</v>
      </c>
      <c r="R183" s="314">
        <v>2024</v>
      </c>
      <c r="S183" s="313" t="s">
        <v>315</v>
      </c>
      <c r="T183" s="315" t="s">
        <v>770</v>
      </c>
      <c r="U183" s="315" t="s">
        <v>707</v>
      </c>
      <c r="V183" s="314">
        <v>428</v>
      </c>
      <c r="W183" s="314"/>
      <c r="X183" s="314"/>
      <c r="Y183" s="314"/>
      <c r="Z183" s="314">
        <v>24</v>
      </c>
      <c r="AA183" s="314"/>
      <c r="AB183" s="314"/>
      <c r="AC183" s="314"/>
    </row>
    <row r="184" spans="17:29" x14ac:dyDescent="0.3">
      <c r="Q184" s="313">
        <v>180</v>
      </c>
      <c r="R184" s="314">
        <v>2024</v>
      </c>
      <c r="S184" s="313" t="s">
        <v>315</v>
      </c>
      <c r="T184" s="315" t="s">
        <v>770</v>
      </c>
      <c r="U184" s="315" t="s">
        <v>768</v>
      </c>
      <c r="V184" s="314">
        <v>171</v>
      </c>
      <c r="W184" s="314"/>
      <c r="X184" s="314"/>
      <c r="Y184" s="314"/>
      <c r="Z184" s="314"/>
      <c r="AA184" s="314"/>
      <c r="AB184" s="314"/>
      <c r="AC184" s="314"/>
    </row>
    <row r="185" spans="17:29" x14ac:dyDescent="0.3">
      <c r="Q185" s="313">
        <v>181</v>
      </c>
      <c r="R185" s="314">
        <v>2024</v>
      </c>
      <c r="S185" s="313" t="s">
        <v>315</v>
      </c>
      <c r="T185" s="315" t="s">
        <v>770</v>
      </c>
      <c r="U185" s="315" t="s">
        <v>769</v>
      </c>
      <c r="V185" s="314">
        <v>50</v>
      </c>
      <c r="W185" s="314"/>
      <c r="X185" s="314"/>
      <c r="Y185" s="314"/>
      <c r="Z185" s="314"/>
      <c r="AA185" s="314"/>
      <c r="AB185" s="314"/>
      <c r="AC185" s="314"/>
    </row>
    <row r="186" spans="17:29" x14ac:dyDescent="0.3">
      <c r="Q186" s="313">
        <v>182</v>
      </c>
      <c r="R186" s="314">
        <v>2024</v>
      </c>
      <c r="S186" s="313" t="s">
        <v>316</v>
      </c>
      <c r="T186" s="315" t="s">
        <v>770</v>
      </c>
      <c r="U186" s="315" t="s">
        <v>688</v>
      </c>
      <c r="V186" s="316">
        <v>4666</v>
      </c>
      <c r="W186" s="314"/>
      <c r="X186" s="314"/>
      <c r="Y186" s="314"/>
      <c r="Z186" s="314"/>
      <c r="AA186" s="314"/>
      <c r="AB186" s="314"/>
      <c r="AC186" s="314">
        <v>578</v>
      </c>
    </row>
    <row r="187" spans="17:29" x14ac:dyDescent="0.3">
      <c r="Q187" s="313">
        <v>183</v>
      </c>
      <c r="R187" s="314">
        <v>2024</v>
      </c>
      <c r="S187" s="313" t="s">
        <v>316</v>
      </c>
      <c r="T187" s="315" t="s">
        <v>770</v>
      </c>
      <c r="U187" s="315" t="s">
        <v>725</v>
      </c>
      <c r="V187" s="316">
        <v>868</v>
      </c>
      <c r="W187" s="314"/>
      <c r="X187" s="314"/>
      <c r="Y187" s="314"/>
      <c r="Z187" s="314"/>
      <c r="AA187" s="314"/>
      <c r="AB187" s="314"/>
      <c r="AC187" s="314"/>
    </row>
    <row r="188" spans="17:29" x14ac:dyDescent="0.3">
      <c r="Q188" s="313">
        <v>184</v>
      </c>
      <c r="R188" s="314">
        <v>2024</v>
      </c>
      <c r="S188" s="313" t="s">
        <v>316</v>
      </c>
      <c r="T188" s="315" t="s">
        <v>770</v>
      </c>
      <c r="U188" s="315" t="s">
        <v>711</v>
      </c>
      <c r="V188" s="316">
        <v>63</v>
      </c>
      <c r="W188" s="314"/>
      <c r="X188" s="314"/>
      <c r="Y188" s="314"/>
      <c r="Z188" s="314"/>
      <c r="AA188" s="314"/>
      <c r="AB188" s="314"/>
      <c r="AC188" s="314"/>
    </row>
    <row r="189" spans="17:29" x14ac:dyDescent="0.3">
      <c r="Q189" s="313">
        <v>185</v>
      </c>
      <c r="R189" s="314">
        <v>2024</v>
      </c>
      <c r="S189" s="313" t="s">
        <v>316</v>
      </c>
      <c r="T189" s="315" t="s">
        <v>741</v>
      </c>
      <c r="U189" s="313" t="s">
        <v>681</v>
      </c>
      <c r="V189" s="314">
        <v>1179</v>
      </c>
      <c r="W189" s="314"/>
      <c r="X189" s="314"/>
      <c r="Y189" s="314"/>
      <c r="Z189" s="314"/>
      <c r="AA189" s="314"/>
      <c r="AB189" s="314"/>
      <c r="AC189" s="314"/>
    </row>
    <row r="190" spans="17:29" x14ac:dyDescent="0.3">
      <c r="Q190" s="313">
        <v>186</v>
      </c>
      <c r="R190" s="314">
        <v>2024</v>
      </c>
      <c r="S190" s="313" t="s">
        <v>316</v>
      </c>
      <c r="T190" s="315" t="s">
        <v>741</v>
      </c>
      <c r="U190" s="313" t="s">
        <v>721</v>
      </c>
      <c r="V190" s="314">
        <v>58</v>
      </c>
      <c r="W190" s="314"/>
      <c r="X190" s="314"/>
      <c r="Y190" s="314"/>
      <c r="Z190" s="314"/>
      <c r="AA190" s="314"/>
      <c r="AB190" s="314"/>
      <c r="AC190" s="314"/>
    </row>
    <row r="191" spans="17:29" x14ac:dyDescent="0.3">
      <c r="Q191" s="313">
        <v>187</v>
      </c>
      <c r="R191" s="314">
        <v>2024</v>
      </c>
      <c r="S191" s="313" t="s">
        <v>316</v>
      </c>
      <c r="T191" s="315" t="s">
        <v>741</v>
      </c>
      <c r="U191" s="313" t="s">
        <v>1931</v>
      </c>
      <c r="V191" s="314">
        <v>24</v>
      </c>
      <c r="W191" s="314"/>
      <c r="X191" s="314"/>
      <c r="Y191" s="314"/>
      <c r="Z191" s="314"/>
      <c r="AA191" s="314"/>
      <c r="AB191" s="314"/>
      <c r="AC191" s="314"/>
    </row>
    <row r="192" spans="17:29" x14ac:dyDescent="0.3">
      <c r="Q192" s="313">
        <v>188</v>
      </c>
      <c r="R192" s="314">
        <v>2024</v>
      </c>
      <c r="S192" s="313" t="s">
        <v>316</v>
      </c>
      <c r="T192" s="315" t="s">
        <v>741</v>
      </c>
      <c r="U192" s="313" t="s">
        <v>735</v>
      </c>
      <c r="V192" s="314">
        <v>100</v>
      </c>
      <c r="W192" s="314"/>
      <c r="X192" s="314"/>
      <c r="Y192" s="314"/>
      <c r="Z192" s="314"/>
      <c r="AA192" s="314"/>
      <c r="AB192" s="314"/>
      <c r="AC192" s="314"/>
    </row>
    <row r="193" spans="17:29" x14ac:dyDescent="0.3">
      <c r="Q193" s="313">
        <v>189</v>
      </c>
      <c r="R193" s="314">
        <v>2024</v>
      </c>
      <c r="S193" s="313" t="s">
        <v>316</v>
      </c>
      <c r="T193" s="315" t="s">
        <v>741</v>
      </c>
      <c r="U193" s="313" t="s">
        <v>725</v>
      </c>
      <c r="V193" s="314">
        <v>953</v>
      </c>
      <c r="W193" s="314"/>
      <c r="X193" s="314"/>
      <c r="Y193" s="314"/>
      <c r="Z193" s="314"/>
      <c r="AA193" s="314"/>
      <c r="AB193" s="314"/>
      <c r="AC193" s="314"/>
    </row>
    <row r="194" spans="17:29" x14ac:dyDescent="0.3">
      <c r="Q194" s="313">
        <v>190</v>
      </c>
      <c r="R194" s="314">
        <v>2024</v>
      </c>
      <c r="S194" s="313" t="s">
        <v>316</v>
      </c>
      <c r="T194" s="315" t="s">
        <v>741</v>
      </c>
      <c r="U194" s="313" t="s">
        <v>698</v>
      </c>
      <c r="V194" s="314">
        <v>536</v>
      </c>
      <c r="W194" s="314"/>
      <c r="X194" s="314"/>
      <c r="Y194" s="314"/>
      <c r="Z194" s="314"/>
      <c r="AA194" s="314"/>
      <c r="AB194" s="314"/>
      <c r="AC194" s="314"/>
    </row>
    <row r="195" spans="17:29" x14ac:dyDescent="0.3">
      <c r="Q195" s="313">
        <v>191</v>
      </c>
      <c r="R195" s="314">
        <v>2024</v>
      </c>
      <c r="S195" s="313" t="s">
        <v>316</v>
      </c>
      <c r="T195" s="315" t="s">
        <v>741</v>
      </c>
      <c r="U195" s="313" t="s">
        <v>1619</v>
      </c>
      <c r="V195" s="314">
        <v>23</v>
      </c>
      <c r="W195" s="314"/>
      <c r="X195" s="314"/>
      <c r="Y195" s="314"/>
      <c r="Z195" s="314"/>
      <c r="AA195" s="314"/>
      <c r="AB195" s="314"/>
      <c r="AC195" s="314"/>
    </row>
    <row r="196" spans="17:29" x14ac:dyDescent="0.3">
      <c r="Q196" s="313">
        <v>192</v>
      </c>
      <c r="R196" s="314">
        <v>2024</v>
      </c>
      <c r="S196" s="313" t="s">
        <v>316</v>
      </c>
      <c r="T196" s="315" t="s">
        <v>741</v>
      </c>
      <c r="U196" s="313" t="s">
        <v>1876</v>
      </c>
      <c r="V196" s="314">
        <v>74</v>
      </c>
      <c r="W196" s="314"/>
      <c r="X196" s="314"/>
      <c r="Y196" s="314"/>
      <c r="Z196" s="314"/>
      <c r="AA196" s="314"/>
      <c r="AB196" s="314"/>
      <c r="AC196" s="314"/>
    </row>
    <row r="197" spans="17:29" x14ac:dyDescent="0.3">
      <c r="Q197" s="313">
        <v>193</v>
      </c>
      <c r="R197" s="314">
        <v>2024</v>
      </c>
      <c r="S197" s="313" t="s">
        <v>316</v>
      </c>
      <c r="T197" s="315" t="s">
        <v>741</v>
      </c>
      <c r="U197" s="313" t="s">
        <v>733</v>
      </c>
      <c r="V197" s="314">
        <v>205</v>
      </c>
      <c r="W197" s="314"/>
      <c r="X197" s="314"/>
      <c r="Y197" s="314"/>
      <c r="Z197" s="314"/>
      <c r="AA197" s="314"/>
      <c r="AB197" s="314"/>
      <c r="AC197" s="314"/>
    </row>
    <row r="198" spans="17:29" x14ac:dyDescent="0.3">
      <c r="Q198" s="313">
        <v>194</v>
      </c>
      <c r="R198" s="314">
        <v>2024</v>
      </c>
      <c r="S198" s="313" t="s">
        <v>316</v>
      </c>
      <c r="T198" s="315" t="s">
        <v>741</v>
      </c>
      <c r="U198" s="313" t="s">
        <v>684</v>
      </c>
      <c r="V198" s="314">
        <v>8155</v>
      </c>
      <c r="W198" s="314"/>
      <c r="X198" s="314"/>
      <c r="Y198" s="314"/>
      <c r="Z198" s="314"/>
      <c r="AA198" s="314"/>
      <c r="AB198" s="314"/>
      <c r="AC198" s="314"/>
    </row>
    <row r="199" spans="17:29" x14ac:dyDescent="0.3">
      <c r="Q199" s="313">
        <v>195</v>
      </c>
      <c r="R199" s="314">
        <v>2024</v>
      </c>
      <c r="S199" s="313" t="s">
        <v>316</v>
      </c>
      <c r="T199" s="315" t="s">
        <v>741</v>
      </c>
      <c r="U199" s="313" t="s">
        <v>683</v>
      </c>
      <c r="V199" s="314">
        <v>1112</v>
      </c>
      <c r="W199" s="314"/>
      <c r="X199" s="314"/>
      <c r="Y199" s="314"/>
      <c r="Z199" s="314"/>
      <c r="AA199" s="314"/>
      <c r="AB199" s="314"/>
      <c r="AC199" s="314"/>
    </row>
    <row r="200" spans="17:29" x14ac:dyDescent="0.3">
      <c r="Q200" s="313">
        <v>196</v>
      </c>
      <c r="R200" s="314">
        <v>2024</v>
      </c>
      <c r="S200" s="313" t="s">
        <v>316</v>
      </c>
      <c r="T200" s="315" t="s">
        <v>741</v>
      </c>
      <c r="U200" s="313" t="s">
        <v>686</v>
      </c>
      <c r="V200" s="314">
        <v>820</v>
      </c>
      <c r="W200" s="314"/>
      <c r="X200" s="314"/>
      <c r="Y200" s="314"/>
      <c r="Z200" s="314"/>
      <c r="AA200" s="314"/>
      <c r="AB200" s="314"/>
      <c r="AC200" s="314"/>
    </row>
    <row r="201" spans="17:29" x14ac:dyDescent="0.3">
      <c r="Q201" s="313">
        <v>197</v>
      </c>
      <c r="R201" s="314">
        <v>2024</v>
      </c>
      <c r="S201" s="313" t="s">
        <v>316</v>
      </c>
      <c r="T201" s="315" t="s">
        <v>741</v>
      </c>
      <c r="U201" s="313" t="s">
        <v>685</v>
      </c>
      <c r="V201" s="314">
        <v>28</v>
      </c>
      <c r="W201" s="314"/>
      <c r="X201" s="314"/>
      <c r="Y201" s="314"/>
      <c r="Z201" s="314"/>
      <c r="AA201" s="314"/>
      <c r="AB201" s="314"/>
      <c r="AC201" s="314"/>
    </row>
    <row r="202" spans="17:29" x14ac:dyDescent="0.3">
      <c r="Q202" s="313">
        <v>198</v>
      </c>
      <c r="R202" s="314">
        <v>2024</v>
      </c>
      <c r="S202" s="313" t="s">
        <v>316</v>
      </c>
      <c r="T202" s="315" t="s">
        <v>741</v>
      </c>
      <c r="U202" s="313" t="s">
        <v>679</v>
      </c>
      <c r="V202" s="314">
        <v>1628</v>
      </c>
      <c r="W202" s="314"/>
      <c r="X202" s="314"/>
      <c r="Y202" s="314"/>
      <c r="Z202" s="314"/>
      <c r="AA202" s="314"/>
      <c r="AB202" s="314"/>
      <c r="AC202" s="314"/>
    </row>
    <row r="203" spans="17:29" x14ac:dyDescent="0.3">
      <c r="Q203" s="313">
        <v>199</v>
      </c>
      <c r="R203" s="314">
        <v>2024</v>
      </c>
      <c r="S203" s="313" t="s">
        <v>316</v>
      </c>
      <c r="T203" s="315" t="s">
        <v>741</v>
      </c>
      <c r="U203" s="313" t="s">
        <v>682</v>
      </c>
      <c r="V203" s="314">
        <v>502</v>
      </c>
      <c r="W203" s="314"/>
      <c r="X203" s="314"/>
      <c r="Y203" s="314"/>
      <c r="Z203" s="314"/>
      <c r="AA203" s="314"/>
      <c r="AB203" s="314"/>
      <c r="AC203" s="314"/>
    </row>
    <row r="204" spans="17:29" x14ac:dyDescent="0.3">
      <c r="Q204" s="313">
        <v>200</v>
      </c>
      <c r="R204" s="314">
        <v>2024</v>
      </c>
      <c r="S204" s="313" t="s">
        <v>316</v>
      </c>
      <c r="T204" s="315" t="s">
        <v>741</v>
      </c>
      <c r="U204" s="313" t="s">
        <v>713</v>
      </c>
      <c r="V204" s="314">
        <v>159</v>
      </c>
      <c r="W204" s="314"/>
      <c r="X204" s="314"/>
      <c r="Y204" s="314"/>
      <c r="Z204" s="314"/>
      <c r="AA204" s="314"/>
      <c r="AB204" s="314"/>
      <c r="AC204" s="314"/>
    </row>
    <row r="205" spans="17:29" x14ac:dyDescent="0.3">
      <c r="Q205" s="313">
        <v>201</v>
      </c>
      <c r="R205" s="314">
        <v>2024</v>
      </c>
      <c r="S205" s="313" t="s">
        <v>316</v>
      </c>
      <c r="T205" s="315" t="s">
        <v>741</v>
      </c>
      <c r="U205" s="313" t="s">
        <v>729</v>
      </c>
      <c r="V205" s="314">
        <v>381</v>
      </c>
      <c r="W205" s="314"/>
      <c r="X205" s="314"/>
      <c r="Y205" s="314"/>
      <c r="Z205" s="314"/>
      <c r="AA205" s="314"/>
      <c r="AB205" s="314"/>
      <c r="AC205" s="314"/>
    </row>
    <row r="206" spans="17:29" x14ac:dyDescent="0.3">
      <c r="Q206" s="313">
        <v>202</v>
      </c>
      <c r="R206" s="314">
        <v>2024</v>
      </c>
      <c r="S206" s="313" t="s">
        <v>316</v>
      </c>
      <c r="T206" s="315" t="s">
        <v>741</v>
      </c>
      <c r="U206" s="313" t="s">
        <v>723</v>
      </c>
      <c r="V206" s="314">
        <v>20</v>
      </c>
      <c r="W206" s="314"/>
      <c r="X206" s="314"/>
      <c r="Y206" s="314"/>
      <c r="Z206" s="314"/>
      <c r="AA206" s="314"/>
      <c r="AB206" s="314"/>
      <c r="AC206" s="314"/>
    </row>
    <row r="207" spans="17:29" x14ac:dyDescent="0.3">
      <c r="Q207" s="313">
        <v>203</v>
      </c>
      <c r="R207" s="314">
        <v>2024</v>
      </c>
      <c r="S207" s="313" t="s">
        <v>316</v>
      </c>
      <c r="T207" s="315" t="s">
        <v>741</v>
      </c>
      <c r="U207" s="313" t="s">
        <v>689</v>
      </c>
      <c r="V207" s="314">
        <v>2148</v>
      </c>
      <c r="W207" s="314">
        <v>16</v>
      </c>
      <c r="X207" s="314"/>
      <c r="Y207" s="314"/>
      <c r="Z207" s="314"/>
      <c r="AA207" s="314"/>
      <c r="AB207" s="314"/>
      <c r="AC207" s="314"/>
    </row>
    <row r="208" spans="17:29" x14ac:dyDescent="0.3">
      <c r="Q208" s="313">
        <v>204</v>
      </c>
      <c r="R208" s="314">
        <v>2024</v>
      </c>
      <c r="S208" s="313" t="s">
        <v>316</v>
      </c>
      <c r="T208" s="315" t="s">
        <v>741</v>
      </c>
      <c r="U208" s="313" t="s">
        <v>711</v>
      </c>
      <c r="V208" s="314">
        <v>226</v>
      </c>
      <c r="W208" s="314"/>
      <c r="X208" s="314"/>
      <c r="Y208" s="314"/>
      <c r="Z208" s="314"/>
      <c r="AA208" s="314"/>
      <c r="AB208" s="314"/>
      <c r="AC208" s="314"/>
    </row>
    <row r="209" spans="17:29" x14ac:dyDescent="0.3">
      <c r="Q209" s="313">
        <v>205</v>
      </c>
      <c r="R209" s="314">
        <v>2024</v>
      </c>
      <c r="S209" s="313" t="s">
        <v>316</v>
      </c>
      <c r="T209" s="315" t="s">
        <v>741</v>
      </c>
      <c r="U209" s="313" t="s">
        <v>734</v>
      </c>
      <c r="V209" s="314">
        <v>38</v>
      </c>
      <c r="W209" s="314"/>
      <c r="X209" s="314"/>
      <c r="Y209" s="314"/>
      <c r="Z209" s="314"/>
      <c r="AA209" s="314"/>
      <c r="AB209" s="314"/>
      <c r="AC209" s="314"/>
    </row>
    <row r="210" spans="17:29" x14ac:dyDescent="0.3">
      <c r="Q210" s="313">
        <v>206</v>
      </c>
      <c r="R210" s="314">
        <v>2024</v>
      </c>
      <c r="S210" s="313" t="s">
        <v>316</v>
      </c>
      <c r="T210" s="315" t="s">
        <v>741</v>
      </c>
      <c r="U210" s="313" t="s">
        <v>715</v>
      </c>
      <c r="V210" s="314">
        <v>57</v>
      </c>
      <c r="W210" s="314"/>
      <c r="X210" s="314"/>
      <c r="Y210" s="314"/>
      <c r="Z210" s="314"/>
      <c r="AA210" s="314"/>
      <c r="AB210" s="314"/>
      <c r="AC210" s="314"/>
    </row>
    <row r="211" spans="17:29" x14ac:dyDescent="0.3">
      <c r="Q211" s="313">
        <v>207</v>
      </c>
      <c r="R211" s="314">
        <v>2024</v>
      </c>
      <c r="S211" s="313" t="s">
        <v>316</v>
      </c>
      <c r="T211" s="315" t="s">
        <v>741</v>
      </c>
      <c r="U211" s="313" t="s">
        <v>731</v>
      </c>
      <c r="V211" s="314">
        <v>163</v>
      </c>
      <c r="W211" s="314"/>
      <c r="X211" s="314"/>
      <c r="Y211" s="314"/>
      <c r="Z211" s="314"/>
      <c r="AA211" s="314"/>
      <c r="AB211" s="314"/>
      <c r="AC211" s="314"/>
    </row>
    <row r="212" spans="17:29" x14ac:dyDescent="0.3">
      <c r="Q212" s="313">
        <v>208</v>
      </c>
      <c r="R212" s="314">
        <v>2024</v>
      </c>
      <c r="S212" s="313" t="s">
        <v>316</v>
      </c>
      <c r="T212" s="315" t="s">
        <v>741</v>
      </c>
      <c r="U212" s="313" t="s">
        <v>730</v>
      </c>
      <c r="V212" s="314">
        <v>135</v>
      </c>
      <c r="W212" s="314"/>
      <c r="X212" s="314"/>
      <c r="Y212" s="314"/>
      <c r="Z212" s="314"/>
      <c r="AA212" s="314"/>
      <c r="AB212" s="314"/>
      <c r="AC212" s="314"/>
    </row>
    <row r="213" spans="17:29" x14ac:dyDescent="0.3">
      <c r="Q213" s="313">
        <v>209</v>
      </c>
      <c r="R213" s="314">
        <v>2024</v>
      </c>
      <c r="S213" s="313" t="s">
        <v>316</v>
      </c>
      <c r="T213" s="315" t="s">
        <v>741</v>
      </c>
      <c r="U213" s="313" t="s">
        <v>720</v>
      </c>
      <c r="V213" s="314">
        <v>2472</v>
      </c>
      <c r="W213" s="314"/>
      <c r="X213" s="314"/>
      <c r="Y213" s="314"/>
      <c r="Z213" s="314"/>
      <c r="AA213" s="314"/>
      <c r="AB213" s="314"/>
      <c r="AC213" s="314"/>
    </row>
    <row r="214" spans="17:29" x14ac:dyDescent="0.3">
      <c r="Q214" s="313">
        <v>210</v>
      </c>
      <c r="R214" s="314">
        <v>2024</v>
      </c>
      <c r="S214" s="313" t="s">
        <v>316</v>
      </c>
      <c r="T214" s="315" t="s">
        <v>741</v>
      </c>
      <c r="U214" s="313" t="s">
        <v>1932</v>
      </c>
      <c r="V214" s="314">
        <v>52</v>
      </c>
      <c r="W214" s="314"/>
      <c r="X214" s="314"/>
      <c r="Y214" s="314"/>
      <c r="Z214" s="314"/>
      <c r="AA214" s="314"/>
      <c r="AB214" s="314"/>
      <c r="AC214" s="314"/>
    </row>
    <row r="215" spans="17:29" x14ac:dyDescent="0.3">
      <c r="Q215" s="313">
        <v>211</v>
      </c>
      <c r="R215" s="314">
        <v>2024</v>
      </c>
      <c r="S215" s="313" t="s">
        <v>316</v>
      </c>
      <c r="T215" s="315" t="s">
        <v>741</v>
      </c>
      <c r="U215" s="313" t="s">
        <v>727</v>
      </c>
      <c r="V215" s="314">
        <v>194</v>
      </c>
      <c r="W215" s="314"/>
      <c r="X215" s="314"/>
      <c r="Y215" s="314"/>
      <c r="Z215" s="314"/>
      <c r="AA215" s="314"/>
      <c r="AB215" s="314"/>
      <c r="AC215" s="314"/>
    </row>
    <row r="216" spans="17:29" x14ac:dyDescent="0.3">
      <c r="Q216" s="313">
        <v>212</v>
      </c>
      <c r="R216" s="314">
        <v>2024</v>
      </c>
      <c r="S216" s="313" t="s">
        <v>316</v>
      </c>
      <c r="T216" s="315" t="s">
        <v>741</v>
      </c>
      <c r="U216" s="313" t="s">
        <v>737</v>
      </c>
      <c r="V216" s="314">
        <v>99</v>
      </c>
      <c r="W216" s="314"/>
      <c r="X216" s="314"/>
      <c r="Y216" s="314"/>
      <c r="Z216" s="314"/>
      <c r="AA216" s="314"/>
      <c r="AB216" s="314"/>
      <c r="AC216" s="314"/>
    </row>
    <row r="217" spans="17:29" x14ac:dyDescent="0.3">
      <c r="Q217" s="313">
        <v>213</v>
      </c>
      <c r="R217" s="314">
        <v>2024</v>
      </c>
      <c r="S217" s="313" t="s">
        <v>317</v>
      </c>
      <c r="T217" s="315" t="s">
        <v>770</v>
      </c>
      <c r="U217" s="319" t="s">
        <v>688</v>
      </c>
      <c r="V217" s="314"/>
      <c r="W217" s="314"/>
      <c r="X217" s="314">
        <v>36</v>
      </c>
      <c r="Y217" s="314"/>
      <c r="Z217" s="314"/>
      <c r="AA217" s="314"/>
      <c r="AB217" s="314"/>
      <c r="AC217" s="314"/>
    </row>
    <row r="218" spans="17:29" x14ac:dyDescent="0.3">
      <c r="Q218" s="313">
        <v>214</v>
      </c>
      <c r="R218" s="314">
        <v>2024</v>
      </c>
      <c r="S218" s="313" t="s">
        <v>317</v>
      </c>
      <c r="T218" s="315" t="s">
        <v>741</v>
      </c>
      <c r="U218" s="319" t="s">
        <v>689</v>
      </c>
      <c r="V218" s="314"/>
      <c r="W218" s="314"/>
      <c r="X218" s="314"/>
      <c r="Y218" s="314"/>
      <c r="Z218" s="314"/>
      <c r="AA218" s="314">
        <v>5</v>
      </c>
      <c r="AB218" s="314"/>
      <c r="AC218" s="314"/>
    </row>
    <row r="219" spans="17:29" x14ac:dyDescent="0.3">
      <c r="Q219" s="313">
        <v>215</v>
      </c>
      <c r="R219" s="314">
        <v>2024</v>
      </c>
      <c r="S219" s="313" t="s">
        <v>317</v>
      </c>
      <c r="T219" s="315" t="s">
        <v>741</v>
      </c>
      <c r="U219" s="319" t="s">
        <v>719</v>
      </c>
      <c r="V219" s="314"/>
      <c r="W219" s="314"/>
      <c r="X219" s="314"/>
      <c r="Y219" s="314">
        <v>60</v>
      </c>
      <c r="Z219" s="314"/>
      <c r="AA219" s="314"/>
      <c r="AB219" s="314"/>
      <c r="AC219" s="314"/>
    </row>
    <row r="220" spans="17:29" x14ac:dyDescent="0.3">
      <c r="Q220" s="313">
        <v>216</v>
      </c>
      <c r="R220" s="314">
        <v>2024</v>
      </c>
      <c r="S220" s="313" t="s">
        <v>317</v>
      </c>
      <c r="T220" s="315" t="s">
        <v>741</v>
      </c>
      <c r="U220" s="319" t="s">
        <v>721</v>
      </c>
      <c r="V220" s="314"/>
      <c r="W220" s="314"/>
      <c r="X220" s="314"/>
      <c r="Y220" s="314"/>
      <c r="Z220" s="314"/>
      <c r="AA220" s="314"/>
      <c r="AB220" s="314">
        <v>12</v>
      </c>
      <c r="AC220" s="314"/>
    </row>
    <row r="221" spans="17:29" x14ac:dyDescent="0.3">
      <c r="Q221" s="313">
        <v>217</v>
      </c>
      <c r="R221" s="314">
        <v>2024</v>
      </c>
      <c r="S221" s="313" t="s">
        <v>317</v>
      </c>
      <c r="T221" s="315" t="s">
        <v>741</v>
      </c>
      <c r="U221" s="319" t="s">
        <v>719</v>
      </c>
      <c r="V221" s="314"/>
      <c r="W221" s="314"/>
      <c r="X221" s="314">
        <v>16</v>
      </c>
      <c r="Y221" s="314"/>
      <c r="Z221" s="314"/>
      <c r="AA221" s="314"/>
      <c r="AB221" s="314"/>
      <c r="AC221" s="314"/>
    </row>
    <row r="222" spans="17:29" ht="28.8" x14ac:dyDescent="0.3">
      <c r="Q222" s="313">
        <v>218</v>
      </c>
      <c r="R222" s="314">
        <v>2024</v>
      </c>
      <c r="S222" s="313" t="s">
        <v>317</v>
      </c>
      <c r="T222" s="315" t="s">
        <v>741</v>
      </c>
      <c r="U222" s="319" t="s">
        <v>2180</v>
      </c>
      <c r="V222" s="314">
        <v>69417</v>
      </c>
      <c r="W222" s="314"/>
      <c r="X222" s="314"/>
      <c r="Y222" s="314"/>
      <c r="Z222" s="314"/>
      <c r="AA222" s="314"/>
      <c r="AB222" s="314"/>
      <c r="AC222" s="314"/>
    </row>
    <row r="223" spans="17:29" ht="28.8" x14ac:dyDescent="0.3">
      <c r="Q223" s="313">
        <v>219</v>
      </c>
      <c r="R223" s="314">
        <v>2024</v>
      </c>
      <c r="S223" s="313" t="s">
        <v>317</v>
      </c>
      <c r="T223" s="315" t="s">
        <v>770</v>
      </c>
      <c r="U223" s="319" t="s">
        <v>2181</v>
      </c>
      <c r="V223" s="314">
        <v>1107</v>
      </c>
      <c r="W223" s="314"/>
      <c r="X223" s="314"/>
      <c r="Y223" s="314"/>
      <c r="Z223" s="314"/>
      <c r="AA223" s="314"/>
      <c r="AB223" s="314"/>
      <c r="AC223" s="314"/>
    </row>
    <row r="224" spans="17:29" x14ac:dyDescent="0.3">
      <c r="Q224" s="313">
        <v>220</v>
      </c>
      <c r="R224" s="314">
        <v>2024</v>
      </c>
      <c r="S224" s="313" t="s">
        <v>318</v>
      </c>
      <c r="T224" s="315" t="s">
        <v>741</v>
      </c>
      <c r="U224" s="319" t="s">
        <v>708</v>
      </c>
      <c r="V224" s="314"/>
      <c r="W224" s="315"/>
      <c r="X224" s="315"/>
      <c r="Y224" s="315"/>
      <c r="Z224" s="315">
        <v>22</v>
      </c>
      <c r="AA224" s="315"/>
      <c r="AB224" s="315"/>
      <c r="AC224" s="315"/>
    </row>
    <row r="225" spans="17:29" x14ac:dyDescent="0.3">
      <c r="Q225" s="313">
        <v>221</v>
      </c>
      <c r="R225" s="314">
        <v>2024</v>
      </c>
      <c r="S225" s="313" t="s">
        <v>318</v>
      </c>
      <c r="T225" s="315" t="s">
        <v>741</v>
      </c>
      <c r="U225" s="319" t="s">
        <v>711</v>
      </c>
      <c r="V225" s="314"/>
      <c r="W225" s="315"/>
      <c r="X225" s="315"/>
      <c r="Y225" s="315"/>
      <c r="Z225" s="315"/>
      <c r="AA225" s="315"/>
      <c r="AB225" s="315"/>
      <c r="AC225" s="315">
        <v>8</v>
      </c>
    </row>
    <row r="226" spans="17:29" ht="28.8" x14ac:dyDescent="0.3">
      <c r="Q226" s="313">
        <v>222</v>
      </c>
      <c r="R226" s="314">
        <v>2024</v>
      </c>
      <c r="S226" s="313" t="s">
        <v>318</v>
      </c>
      <c r="T226" s="315" t="s">
        <v>741</v>
      </c>
      <c r="U226" s="319" t="s">
        <v>2180</v>
      </c>
      <c r="V226" s="314">
        <v>48391</v>
      </c>
      <c r="W226" s="315"/>
      <c r="X226" s="315"/>
      <c r="Y226" s="315"/>
      <c r="Z226" s="315"/>
      <c r="AA226" s="315"/>
      <c r="AB226" s="315"/>
      <c r="AC226" s="315"/>
    </row>
    <row r="227" spans="17:29" x14ac:dyDescent="0.3">
      <c r="Q227" s="313">
        <v>223</v>
      </c>
      <c r="R227" s="314">
        <v>2024</v>
      </c>
      <c r="S227" s="313" t="s">
        <v>319</v>
      </c>
      <c r="T227" s="315" t="s">
        <v>741</v>
      </c>
      <c r="U227" s="319" t="s">
        <v>685</v>
      </c>
      <c r="V227" s="313"/>
      <c r="W227" s="314"/>
      <c r="X227" s="314"/>
      <c r="Y227" s="314"/>
      <c r="Z227" s="314">
        <v>20</v>
      </c>
      <c r="AA227" s="314"/>
      <c r="AB227" s="314"/>
      <c r="AC227" s="314"/>
    </row>
    <row r="228" spans="17:29" x14ac:dyDescent="0.3">
      <c r="Q228" s="313">
        <v>224</v>
      </c>
      <c r="R228" s="314">
        <v>2024</v>
      </c>
      <c r="S228" s="313" t="s">
        <v>319</v>
      </c>
      <c r="T228" s="315" t="s">
        <v>741</v>
      </c>
      <c r="U228" s="319" t="s">
        <v>682</v>
      </c>
      <c r="V228" s="313"/>
      <c r="W228" s="314"/>
      <c r="X228" s="314">
        <v>84</v>
      </c>
      <c r="Y228" s="314"/>
      <c r="Z228" s="314"/>
      <c r="AA228" s="314"/>
      <c r="AB228" s="314"/>
      <c r="AC228" s="314"/>
    </row>
    <row r="229" spans="17:29" x14ac:dyDescent="0.3">
      <c r="Q229" s="313">
        <v>225</v>
      </c>
      <c r="R229" s="314">
        <v>2024</v>
      </c>
      <c r="S229" s="313" t="s">
        <v>319</v>
      </c>
      <c r="T229" s="315" t="s">
        <v>741</v>
      </c>
      <c r="U229" s="319" t="s">
        <v>683</v>
      </c>
      <c r="V229" s="313"/>
      <c r="W229" s="314"/>
      <c r="X229" s="314">
        <v>20</v>
      </c>
      <c r="Y229" s="314"/>
      <c r="Z229" s="314"/>
      <c r="AA229" s="314"/>
      <c r="AB229" s="314"/>
      <c r="AC229" s="314"/>
    </row>
    <row r="230" spans="17:29" x14ac:dyDescent="0.3">
      <c r="Q230" s="313">
        <v>226</v>
      </c>
      <c r="R230" s="314">
        <v>2024</v>
      </c>
      <c r="S230" s="313" t="s">
        <v>319</v>
      </c>
      <c r="T230" s="315" t="s">
        <v>741</v>
      </c>
      <c r="U230" s="319" t="s">
        <v>2497</v>
      </c>
      <c r="V230" s="313"/>
      <c r="W230" s="314"/>
      <c r="X230" s="314">
        <v>7</v>
      </c>
      <c r="Y230" s="314"/>
      <c r="Z230" s="314"/>
      <c r="AA230" s="314"/>
      <c r="AB230" s="314"/>
      <c r="AC230" s="314"/>
    </row>
    <row r="231" spans="17:29" x14ac:dyDescent="0.3">
      <c r="Q231" s="313">
        <v>227</v>
      </c>
      <c r="R231" s="314">
        <v>2024</v>
      </c>
      <c r="S231" s="313" t="s">
        <v>319</v>
      </c>
      <c r="T231" s="315" t="s">
        <v>741</v>
      </c>
      <c r="U231" s="319" t="s">
        <v>701</v>
      </c>
      <c r="V231" s="313"/>
      <c r="W231" s="314"/>
      <c r="X231" s="314"/>
      <c r="Y231" s="314"/>
      <c r="Z231" s="314">
        <v>4</v>
      </c>
      <c r="AA231" s="314"/>
      <c r="AB231" s="314"/>
      <c r="AC231" s="314"/>
    </row>
    <row r="232" spans="17:29" ht="28.8" x14ac:dyDescent="0.3">
      <c r="Q232" s="313">
        <v>228</v>
      </c>
      <c r="R232" s="314">
        <v>2024</v>
      </c>
      <c r="S232" s="313" t="s">
        <v>319</v>
      </c>
      <c r="T232" s="315" t="s">
        <v>741</v>
      </c>
      <c r="U232" s="319" t="s">
        <v>2180</v>
      </c>
      <c r="V232" s="314">
        <v>53677</v>
      </c>
      <c r="W232" s="314"/>
      <c r="X232" s="314"/>
      <c r="Y232" s="314"/>
      <c r="Z232" s="314"/>
      <c r="AA232" s="314"/>
      <c r="AB232" s="314"/>
      <c r="AC232" s="314"/>
    </row>
    <row r="233" spans="17:29" ht="28.8" x14ac:dyDescent="0.3">
      <c r="Q233" s="313">
        <v>229</v>
      </c>
      <c r="R233" s="314">
        <v>2024</v>
      </c>
      <c r="S233" s="313" t="s">
        <v>319</v>
      </c>
      <c r="T233" s="315" t="s">
        <v>770</v>
      </c>
      <c r="U233" s="319" t="s">
        <v>2181</v>
      </c>
      <c r="V233" s="314">
        <v>4885</v>
      </c>
      <c r="W233" s="314"/>
      <c r="X233" s="314"/>
      <c r="Y233" s="314"/>
      <c r="Z233" s="314"/>
      <c r="AA233" s="314"/>
      <c r="AB233" s="314"/>
      <c r="AC233" s="314"/>
    </row>
    <row r="234" spans="17:29" x14ac:dyDescent="0.3">
      <c r="Q234" s="313">
        <v>230</v>
      </c>
      <c r="R234" s="314">
        <v>2024</v>
      </c>
      <c r="S234" s="313" t="s">
        <v>320</v>
      </c>
      <c r="T234" s="315" t="s">
        <v>741</v>
      </c>
      <c r="U234" s="319" t="s">
        <v>748</v>
      </c>
      <c r="V234" s="314"/>
      <c r="W234" s="314"/>
      <c r="X234" s="314"/>
      <c r="Y234" s="314"/>
      <c r="Z234" s="314"/>
      <c r="AA234" s="314"/>
      <c r="AB234" s="314">
        <v>11</v>
      </c>
      <c r="AC234" s="314"/>
    </row>
    <row r="235" spans="17:29" x14ac:dyDescent="0.3">
      <c r="Q235" s="313">
        <v>231</v>
      </c>
      <c r="R235" s="314">
        <v>2024</v>
      </c>
      <c r="S235" s="313" t="s">
        <v>320</v>
      </c>
      <c r="T235" s="315" t="s">
        <v>741</v>
      </c>
      <c r="U235" s="319" t="s">
        <v>720</v>
      </c>
      <c r="V235" s="314"/>
      <c r="W235" s="314"/>
      <c r="X235" s="314"/>
      <c r="Y235" s="314"/>
      <c r="Z235" s="314"/>
      <c r="AA235" s="314">
        <v>53</v>
      </c>
      <c r="AB235" s="314"/>
      <c r="AC235" s="314"/>
    </row>
    <row r="236" spans="17:29" x14ac:dyDescent="0.3">
      <c r="Q236" s="313">
        <v>232</v>
      </c>
      <c r="R236" s="314">
        <v>2024</v>
      </c>
      <c r="S236" s="313" t="s">
        <v>320</v>
      </c>
      <c r="T236" s="315" t="s">
        <v>741</v>
      </c>
      <c r="U236" s="319" t="s">
        <v>719</v>
      </c>
      <c r="V236" s="314"/>
      <c r="W236" s="314"/>
      <c r="X236" s="314">
        <v>16</v>
      </c>
      <c r="Y236" s="314"/>
      <c r="Z236" s="314"/>
      <c r="AA236" s="314"/>
      <c r="AB236" s="314"/>
      <c r="AC236" s="314"/>
    </row>
    <row r="237" spans="17:29" x14ac:dyDescent="0.3">
      <c r="Q237" s="313">
        <v>233</v>
      </c>
      <c r="R237" s="314">
        <v>2024</v>
      </c>
      <c r="S237" s="313" t="s">
        <v>320</v>
      </c>
      <c r="T237" s="315" t="s">
        <v>770</v>
      </c>
      <c r="U237" s="319" t="s">
        <v>719</v>
      </c>
      <c r="V237" s="314"/>
      <c r="W237" s="314"/>
      <c r="X237" s="314"/>
      <c r="Y237" s="314"/>
      <c r="Z237" s="314"/>
      <c r="AA237" s="314"/>
      <c r="AB237" s="314">
        <v>30</v>
      </c>
      <c r="AC237" s="314"/>
    </row>
    <row r="238" spans="17:29" x14ac:dyDescent="0.3">
      <c r="Q238" s="313">
        <v>234</v>
      </c>
      <c r="R238" s="314">
        <v>2024</v>
      </c>
      <c r="S238" s="313" t="s">
        <v>320</v>
      </c>
      <c r="T238" s="315" t="s">
        <v>770</v>
      </c>
      <c r="U238" s="319" t="s">
        <v>679</v>
      </c>
      <c r="V238" s="314"/>
      <c r="W238" s="314"/>
      <c r="X238" s="314"/>
      <c r="Y238" s="314"/>
      <c r="Z238" s="314"/>
      <c r="AA238" s="314">
        <v>24</v>
      </c>
      <c r="AB238" s="314"/>
      <c r="AC238" s="314"/>
    </row>
    <row r="239" spans="17:29" x14ac:dyDescent="0.3">
      <c r="Q239" s="313">
        <v>235</v>
      </c>
      <c r="R239" s="314">
        <v>2024</v>
      </c>
      <c r="S239" s="313" t="s">
        <v>320</v>
      </c>
      <c r="T239" s="315" t="s">
        <v>770</v>
      </c>
      <c r="U239" s="319" t="s">
        <v>688</v>
      </c>
      <c r="V239" s="314"/>
      <c r="W239" s="314"/>
      <c r="X239" s="314">
        <v>252</v>
      </c>
      <c r="Y239" s="314"/>
      <c r="Z239" s="314"/>
      <c r="AA239" s="314"/>
      <c r="AB239" s="314"/>
      <c r="AC239" s="314"/>
    </row>
    <row r="240" spans="17:29" x14ac:dyDescent="0.3">
      <c r="Q240" s="313">
        <v>236</v>
      </c>
      <c r="R240" s="314">
        <v>2024</v>
      </c>
      <c r="S240" s="313" t="s">
        <v>320</v>
      </c>
      <c r="T240" s="315" t="s">
        <v>770</v>
      </c>
      <c r="U240" s="319" t="s">
        <v>719</v>
      </c>
      <c r="V240" s="314"/>
      <c r="W240" s="314"/>
      <c r="X240" s="314">
        <v>36</v>
      </c>
      <c r="Y240" s="314"/>
      <c r="Z240" s="314"/>
      <c r="AA240" s="314"/>
      <c r="AB240" s="314"/>
      <c r="AC240" s="314"/>
    </row>
    <row r="241" spans="17:29" ht="28.8" x14ac:dyDescent="0.3">
      <c r="Q241" s="313">
        <v>228</v>
      </c>
      <c r="R241" s="314">
        <v>2024</v>
      </c>
      <c r="S241" s="313" t="s">
        <v>320</v>
      </c>
      <c r="T241" s="315" t="s">
        <v>741</v>
      </c>
      <c r="U241" s="319" t="s">
        <v>2180</v>
      </c>
      <c r="V241" s="314">
        <v>81244</v>
      </c>
      <c r="W241" s="314"/>
      <c r="X241" s="314"/>
      <c r="Y241" s="314"/>
      <c r="Z241" s="314"/>
      <c r="AA241" s="314"/>
      <c r="AB241" s="314"/>
      <c r="AC241" s="314"/>
    </row>
    <row r="242" spans="17:29" ht="28.8" x14ac:dyDescent="0.3">
      <c r="Q242" s="313">
        <v>229</v>
      </c>
      <c r="R242" s="314">
        <v>2024</v>
      </c>
      <c r="S242" s="313" t="s">
        <v>320</v>
      </c>
      <c r="T242" s="315" t="s">
        <v>770</v>
      </c>
      <c r="U242" s="319" t="s">
        <v>2181</v>
      </c>
      <c r="V242" s="314">
        <v>20088</v>
      </c>
      <c r="W242" s="314"/>
      <c r="X242" s="314"/>
      <c r="Y242" s="314"/>
      <c r="Z242" s="314"/>
      <c r="AA242" s="314"/>
      <c r="AB242" s="314"/>
      <c r="AC242" s="314"/>
    </row>
    <row r="243" spans="17:29" ht="28.8" x14ac:dyDescent="0.3">
      <c r="Q243" s="313">
        <v>230</v>
      </c>
      <c r="R243" s="314">
        <v>2024</v>
      </c>
      <c r="S243" s="313" t="s">
        <v>321</v>
      </c>
      <c r="T243" s="315" t="s">
        <v>741</v>
      </c>
      <c r="U243" s="319" t="s">
        <v>2180</v>
      </c>
      <c r="V243" s="314">
        <v>128762</v>
      </c>
      <c r="W243" s="314"/>
      <c r="X243" s="314"/>
      <c r="Y243" s="314"/>
      <c r="Z243" s="314"/>
      <c r="AA243" s="314"/>
      <c r="AB243" s="314"/>
      <c r="AC243" s="314"/>
    </row>
    <row r="244" spans="17:29" ht="28.8" x14ac:dyDescent="0.3">
      <c r="Q244" s="313">
        <v>231</v>
      </c>
      <c r="R244" s="314">
        <v>2024</v>
      </c>
      <c r="S244" s="313" t="s">
        <v>321</v>
      </c>
      <c r="T244" s="315" t="s">
        <v>770</v>
      </c>
      <c r="U244" s="319" t="s">
        <v>2181</v>
      </c>
      <c r="V244" s="314">
        <v>32709</v>
      </c>
      <c r="W244" s="314"/>
      <c r="X244" s="314"/>
      <c r="Y244" s="314"/>
      <c r="Z244" s="314"/>
      <c r="AA244" s="314"/>
      <c r="AB244" s="314"/>
      <c r="AC244" s="314"/>
    </row>
    <row r="245" spans="17:29" x14ac:dyDescent="0.3">
      <c r="Q245" s="313">
        <v>232</v>
      </c>
      <c r="R245" s="314">
        <v>2024</v>
      </c>
      <c r="S245" s="313" t="s">
        <v>321</v>
      </c>
      <c r="T245" s="315" t="s">
        <v>770</v>
      </c>
      <c r="U245" s="319" t="s">
        <v>721</v>
      </c>
      <c r="V245" s="314"/>
      <c r="W245" s="314"/>
      <c r="X245" s="314">
        <v>6</v>
      </c>
      <c r="Y245" s="314"/>
      <c r="Z245" s="314"/>
      <c r="AA245" s="314">
        <v>6</v>
      </c>
      <c r="AB245" s="314"/>
      <c r="AC245" s="314"/>
    </row>
    <row r="246" spans="17:29" x14ac:dyDescent="0.3">
      <c r="Q246" s="313">
        <v>233</v>
      </c>
      <c r="R246" s="314">
        <v>2024</v>
      </c>
      <c r="S246" s="313" t="s">
        <v>321</v>
      </c>
      <c r="T246" s="315" t="s">
        <v>770</v>
      </c>
      <c r="U246" s="319" t="s">
        <v>688</v>
      </c>
      <c r="V246" s="314"/>
      <c r="W246" s="314"/>
      <c r="X246" s="314">
        <v>33</v>
      </c>
      <c r="Y246" s="314"/>
      <c r="Z246" s="314"/>
      <c r="AA246" s="314">
        <v>25</v>
      </c>
      <c r="AB246" s="314">
        <v>3</v>
      </c>
      <c r="AC246" s="314"/>
    </row>
    <row r="247" spans="17:29" x14ac:dyDescent="0.3">
      <c r="Q247" s="313">
        <v>234</v>
      </c>
      <c r="R247" s="314">
        <v>2024</v>
      </c>
      <c r="S247" s="313" t="s">
        <v>321</v>
      </c>
      <c r="T247" s="315" t="s">
        <v>770</v>
      </c>
      <c r="U247" s="319" t="s">
        <v>719</v>
      </c>
      <c r="V247" s="314"/>
      <c r="W247" s="314"/>
      <c r="X247" s="314"/>
      <c r="Y247" s="314"/>
      <c r="Z247" s="314"/>
      <c r="AA247" s="314">
        <v>93</v>
      </c>
      <c r="AB247" s="314"/>
      <c r="AC247" s="314"/>
    </row>
    <row r="248" spans="17:29" x14ac:dyDescent="0.3">
      <c r="Q248" s="313">
        <v>235</v>
      </c>
      <c r="R248" s="314">
        <v>2024</v>
      </c>
      <c r="S248" s="313" t="s">
        <v>321</v>
      </c>
      <c r="T248" s="315" t="s">
        <v>770</v>
      </c>
      <c r="U248" s="319" t="s">
        <v>720</v>
      </c>
      <c r="V248" s="314"/>
      <c r="W248" s="314"/>
      <c r="X248" s="314"/>
      <c r="Y248" s="314"/>
      <c r="Z248" s="314"/>
      <c r="AA248" s="314">
        <v>12</v>
      </c>
      <c r="AB248" s="314"/>
      <c r="AC248" s="314"/>
    </row>
    <row r="249" spans="17:29" x14ac:dyDescent="0.3">
      <c r="Q249" s="313">
        <v>236</v>
      </c>
      <c r="R249" s="314">
        <v>2024</v>
      </c>
      <c r="S249" s="313" t="s">
        <v>321</v>
      </c>
      <c r="T249" s="315" t="s">
        <v>741</v>
      </c>
      <c r="U249" s="319" t="s">
        <v>2933</v>
      </c>
      <c r="V249" s="314"/>
      <c r="W249" s="314"/>
      <c r="X249" s="314"/>
      <c r="Y249" s="314"/>
      <c r="Z249" s="314"/>
      <c r="AA249" s="314">
        <v>5</v>
      </c>
      <c r="AB249" s="314">
        <v>1</v>
      </c>
      <c r="AC249" s="314"/>
    </row>
    <row r="250" spans="17:29" x14ac:dyDescent="0.3">
      <c r="Q250" s="313">
        <v>237</v>
      </c>
      <c r="R250" s="314">
        <v>2024</v>
      </c>
      <c r="S250" s="313" t="s">
        <v>321</v>
      </c>
      <c r="T250" s="315" t="s">
        <v>741</v>
      </c>
      <c r="U250" s="319" t="s">
        <v>697</v>
      </c>
      <c r="V250" s="314"/>
      <c r="W250" s="314"/>
      <c r="X250" s="314"/>
      <c r="Y250" s="314"/>
      <c r="Z250" s="314"/>
      <c r="AA250" s="314">
        <v>2</v>
      </c>
      <c r="AB250" s="314"/>
      <c r="AC250" s="314"/>
    </row>
    <row r="251" spans="17:29" x14ac:dyDescent="0.3">
      <c r="Q251" s="313">
        <v>238</v>
      </c>
      <c r="R251" s="314">
        <v>2024</v>
      </c>
      <c r="S251" s="313" t="s">
        <v>321</v>
      </c>
      <c r="T251" s="315" t="s">
        <v>741</v>
      </c>
      <c r="U251" s="319" t="s">
        <v>2497</v>
      </c>
      <c r="V251" s="314"/>
      <c r="W251" s="314"/>
      <c r="X251" s="314">
        <v>17</v>
      </c>
      <c r="Y251" s="314"/>
      <c r="Z251" s="314"/>
      <c r="AA251" s="314"/>
      <c r="AB251" s="314">
        <v>1</v>
      </c>
      <c r="AC251" s="314"/>
    </row>
    <row r="252" spans="17:29" x14ac:dyDescent="0.3">
      <c r="Q252" s="313">
        <v>239</v>
      </c>
      <c r="R252" s="314">
        <v>2024</v>
      </c>
      <c r="S252" s="313" t="s">
        <v>321</v>
      </c>
      <c r="T252" s="315" t="s">
        <v>741</v>
      </c>
      <c r="U252" s="319" t="s">
        <v>721</v>
      </c>
      <c r="V252" s="314"/>
      <c r="W252" s="314"/>
      <c r="X252" s="314"/>
      <c r="Y252" s="314"/>
      <c r="Z252" s="314"/>
      <c r="AA252" s="314">
        <v>18</v>
      </c>
      <c r="AB252" s="314">
        <v>2</v>
      </c>
      <c r="AC252" s="314"/>
    </row>
    <row r="253" spans="17:29" x14ac:dyDescent="0.3">
      <c r="Q253" s="313">
        <v>240</v>
      </c>
      <c r="R253" s="314">
        <v>2024</v>
      </c>
      <c r="S253" s="313" t="s">
        <v>321</v>
      </c>
      <c r="T253" s="315" t="s">
        <v>741</v>
      </c>
      <c r="U253" s="319" t="s">
        <v>688</v>
      </c>
      <c r="V253" s="314"/>
      <c r="W253" s="314"/>
      <c r="X253" s="314">
        <v>3</v>
      </c>
      <c r="Y253" s="314"/>
      <c r="Z253" s="314"/>
      <c r="AA253" s="314"/>
      <c r="AB253" s="314">
        <v>4</v>
      </c>
      <c r="AC253" s="314"/>
    </row>
    <row r="254" spans="17:29" x14ac:dyDescent="0.3">
      <c r="Q254" s="313">
        <v>241</v>
      </c>
      <c r="R254" s="314">
        <v>2024</v>
      </c>
      <c r="S254" s="313" t="s">
        <v>321</v>
      </c>
      <c r="T254" s="315" t="s">
        <v>741</v>
      </c>
      <c r="U254" s="319" t="s">
        <v>683</v>
      </c>
      <c r="V254" s="314"/>
      <c r="W254" s="314"/>
      <c r="X254" s="314"/>
      <c r="Y254" s="314"/>
      <c r="Z254" s="314"/>
      <c r="AA254" s="314">
        <v>23</v>
      </c>
      <c r="AB254" s="314"/>
      <c r="AC254" s="314"/>
    </row>
    <row r="255" spans="17:29" x14ac:dyDescent="0.3">
      <c r="Q255" s="313">
        <v>242</v>
      </c>
      <c r="R255" s="314">
        <v>2024</v>
      </c>
      <c r="S255" s="313" t="s">
        <v>321</v>
      </c>
      <c r="T255" s="315" t="s">
        <v>741</v>
      </c>
      <c r="U255" s="319" t="s">
        <v>679</v>
      </c>
      <c r="V255" s="314"/>
      <c r="W255" s="314"/>
      <c r="X255" s="314"/>
      <c r="Y255" s="314"/>
      <c r="Z255" s="314"/>
      <c r="AA255" s="314">
        <v>7</v>
      </c>
      <c r="AB255" s="314">
        <v>3</v>
      </c>
      <c r="AC255" s="314"/>
    </row>
    <row r="256" spans="17:29" x14ac:dyDescent="0.3">
      <c r="Q256" s="313">
        <v>243</v>
      </c>
      <c r="R256" s="314">
        <v>2024</v>
      </c>
      <c r="S256" s="313" t="s">
        <v>321</v>
      </c>
      <c r="T256" s="315" t="s">
        <v>741</v>
      </c>
      <c r="U256" s="319" t="s">
        <v>682</v>
      </c>
      <c r="V256" s="314"/>
      <c r="W256" s="314"/>
      <c r="X256" s="314"/>
      <c r="Y256" s="314"/>
      <c r="Z256" s="314"/>
      <c r="AA256" s="314">
        <v>3</v>
      </c>
      <c r="AB256" s="314"/>
      <c r="AC256" s="314"/>
    </row>
    <row r="257" spans="17:29" x14ac:dyDescent="0.3">
      <c r="Q257" s="313">
        <v>244</v>
      </c>
      <c r="R257" s="314">
        <v>2024</v>
      </c>
      <c r="S257" s="313" t="s">
        <v>321</v>
      </c>
      <c r="T257" s="315" t="s">
        <v>741</v>
      </c>
      <c r="U257" s="319" t="s">
        <v>765</v>
      </c>
      <c r="V257" s="314"/>
      <c r="W257" s="314"/>
      <c r="X257" s="314">
        <v>1</v>
      </c>
      <c r="Y257" s="314"/>
      <c r="Z257" s="314"/>
      <c r="AA257" s="314">
        <v>10</v>
      </c>
      <c r="AB257" s="314">
        <v>8</v>
      </c>
      <c r="AC257" s="314"/>
    </row>
    <row r="258" spans="17:29" x14ac:dyDescent="0.3">
      <c r="Q258" s="313">
        <v>245</v>
      </c>
      <c r="R258" s="314">
        <v>2024</v>
      </c>
      <c r="S258" s="313" t="s">
        <v>321</v>
      </c>
      <c r="T258" s="315" t="s">
        <v>741</v>
      </c>
      <c r="U258" s="319" t="s">
        <v>719</v>
      </c>
      <c r="V258" s="314"/>
      <c r="W258" s="314"/>
      <c r="X258" s="314"/>
      <c r="Y258" s="314"/>
      <c r="Z258" s="314"/>
      <c r="AA258" s="314">
        <v>56</v>
      </c>
      <c r="AB258" s="314">
        <v>15</v>
      </c>
      <c r="AC258" s="314"/>
    </row>
    <row r="259" spans="17:29" x14ac:dyDescent="0.3">
      <c r="Q259" s="313">
        <v>246</v>
      </c>
      <c r="R259" s="314">
        <v>2024</v>
      </c>
      <c r="S259" s="313" t="s">
        <v>321</v>
      </c>
      <c r="T259" s="315" t="s">
        <v>741</v>
      </c>
      <c r="U259" s="319" t="s">
        <v>709</v>
      </c>
      <c r="V259" s="314"/>
      <c r="W259" s="314"/>
      <c r="X259" s="314"/>
      <c r="Y259" s="314"/>
      <c r="Z259" s="314"/>
      <c r="AA259" s="314"/>
      <c r="AB259" s="314">
        <v>2</v>
      </c>
      <c r="AC259" s="314"/>
    </row>
    <row r="260" spans="17:29" x14ac:dyDescent="0.3">
      <c r="Q260" s="313">
        <v>247</v>
      </c>
      <c r="R260" s="314">
        <v>2024</v>
      </c>
      <c r="S260" s="313" t="s">
        <v>321</v>
      </c>
      <c r="T260" s="315" t="s">
        <v>741</v>
      </c>
      <c r="U260" s="319" t="s">
        <v>723</v>
      </c>
      <c r="V260" s="314"/>
      <c r="W260" s="314"/>
      <c r="X260" s="314"/>
      <c r="Y260" s="314"/>
      <c r="Z260" s="314"/>
      <c r="AA260" s="314"/>
      <c r="AB260" s="314">
        <v>2</v>
      </c>
      <c r="AC260" s="314"/>
    </row>
    <row r="261" spans="17:29" x14ac:dyDescent="0.3">
      <c r="Q261" s="313">
        <v>248</v>
      </c>
      <c r="R261" s="314">
        <v>2024</v>
      </c>
      <c r="S261" s="313" t="s">
        <v>321</v>
      </c>
      <c r="T261" s="315" t="s">
        <v>741</v>
      </c>
      <c r="U261" s="319" t="s">
        <v>689</v>
      </c>
      <c r="V261" s="314"/>
      <c r="W261" s="314"/>
      <c r="X261" s="314">
        <v>2</v>
      </c>
      <c r="Y261" s="314"/>
      <c r="Z261" s="314"/>
      <c r="AA261" s="314">
        <v>1</v>
      </c>
      <c r="AB261" s="314"/>
      <c r="AC261" s="314"/>
    </row>
    <row r="262" spans="17:29" x14ac:dyDescent="0.3">
      <c r="Q262" s="313">
        <v>249</v>
      </c>
      <c r="R262" s="314">
        <v>2024</v>
      </c>
      <c r="S262" s="313" t="s">
        <v>321</v>
      </c>
      <c r="T262" s="315" t="s">
        <v>741</v>
      </c>
      <c r="U262" s="319" t="s">
        <v>711</v>
      </c>
      <c r="V262" s="314"/>
      <c r="W262" s="314"/>
      <c r="X262" s="314"/>
      <c r="Y262" s="314"/>
      <c r="Z262" s="314"/>
      <c r="AA262" s="314">
        <v>3</v>
      </c>
      <c r="AB262" s="314"/>
      <c r="AC262" s="314"/>
    </row>
    <row r="263" spans="17:29" x14ac:dyDescent="0.3">
      <c r="Q263" s="313">
        <v>250</v>
      </c>
      <c r="R263" s="314">
        <v>2024</v>
      </c>
      <c r="S263" s="313" t="s">
        <v>321</v>
      </c>
      <c r="T263" s="315" t="s">
        <v>741</v>
      </c>
      <c r="U263" s="319" t="s">
        <v>720</v>
      </c>
      <c r="V263" s="314"/>
      <c r="W263" s="314"/>
      <c r="X263" s="314"/>
      <c r="Y263" s="314"/>
      <c r="Z263" s="314"/>
      <c r="AA263" s="314">
        <v>18</v>
      </c>
      <c r="AB263" s="314">
        <v>15</v>
      </c>
      <c r="AC263" s="314"/>
    </row>
    <row r="264" spans="17:29" x14ac:dyDescent="0.3">
      <c r="Q264" s="313">
        <v>251</v>
      </c>
      <c r="R264" s="314">
        <v>2024</v>
      </c>
      <c r="S264" s="313" t="s">
        <v>322</v>
      </c>
      <c r="T264" s="315" t="s">
        <v>770</v>
      </c>
      <c r="U264" s="319" t="s">
        <v>722</v>
      </c>
      <c r="V264" s="314"/>
      <c r="W264" s="314"/>
      <c r="X264" s="314"/>
      <c r="Y264" s="314"/>
      <c r="Z264" s="314"/>
      <c r="AA264" s="314">
        <v>1</v>
      </c>
      <c r="AB264" s="314"/>
      <c r="AC264" s="314"/>
    </row>
    <row r="265" spans="17:29" x14ac:dyDescent="0.3">
      <c r="Q265" s="313">
        <v>252</v>
      </c>
      <c r="R265" s="314">
        <v>2024</v>
      </c>
      <c r="S265" s="313" t="s">
        <v>322</v>
      </c>
      <c r="T265" s="313" t="s">
        <v>741</v>
      </c>
      <c r="U265" s="319" t="s">
        <v>2497</v>
      </c>
      <c r="V265" s="314"/>
      <c r="W265" s="314"/>
      <c r="X265" s="314">
        <v>7</v>
      </c>
      <c r="Y265" s="314"/>
      <c r="Z265" s="314"/>
      <c r="AA265" s="314"/>
      <c r="AB265" s="314"/>
      <c r="AC265" s="314"/>
    </row>
    <row r="266" spans="17:29" x14ac:dyDescent="0.3">
      <c r="Q266" s="313">
        <v>253</v>
      </c>
      <c r="R266" s="314">
        <v>2024</v>
      </c>
      <c r="S266" s="313" t="s">
        <v>322</v>
      </c>
      <c r="T266" s="313" t="s">
        <v>741</v>
      </c>
      <c r="U266" s="319" t="s">
        <v>721</v>
      </c>
      <c r="V266" s="314"/>
      <c r="W266" s="314"/>
      <c r="X266" s="314">
        <v>42</v>
      </c>
      <c r="Y266" s="314"/>
      <c r="Z266" s="314"/>
      <c r="AA266" s="314">
        <v>12</v>
      </c>
      <c r="AB266" s="314">
        <v>3</v>
      </c>
      <c r="AC266" s="314"/>
    </row>
    <row r="267" spans="17:29" x14ac:dyDescent="0.3">
      <c r="Q267" s="313">
        <v>254</v>
      </c>
      <c r="R267" s="314">
        <v>2024</v>
      </c>
      <c r="S267" s="313" t="s">
        <v>322</v>
      </c>
      <c r="T267" s="313" t="s">
        <v>741</v>
      </c>
      <c r="U267" s="319" t="s">
        <v>698</v>
      </c>
      <c r="V267" s="314"/>
      <c r="W267" s="314"/>
      <c r="X267" s="314">
        <v>10</v>
      </c>
      <c r="Y267" s="314"/>
      <c r="Z267" s="314"/>
      <c r="AA267" s="314"/>
      <c r="AB267" s="314"/>
      <c r="AC267" s="314"/>
    </row>
    <row r="268" spans="17:29" x14ac:dyDescent="0.3">
      <c r="Q268" s="313">
        <v>255</v>
      </c>
      <c r="R268" s="314">
        <v>2024</v>
      </c>
      <c r="S268" s="313" t="s">
        <v>322</v>
      </c>
      <c r="T268" s="313" t="s">
        <v>741</v>
      </c>
      <c r="U268" s="319" t="s">
        <v>683</v>
      </c>
      <c r="V268" s="314"/>
      <c r="W268" s="314"/>
      <c r="X268" s="314">
        <v>6</v>
      </c>
      <c r="Y268" s="314"/>
      <c r="Z268" s="314"/>
      <c r="AA268" s="314"/>
      <c r="AB268" s="314"/>
      <c r="AC268" s="314"/>
    </row>
    <row r="269" spans="17:29" x14ac:dyDescent="0.3">
      <c r="Q269" s="313">
        <v>256</v>
      </c>
      <c r="R269" s="314">
        <v>2024</v>
      </c>
      <c r="S269" s="313" t="s">
        <v>322</v>
      </c>
      <c r="T269" s="313" t="s">
        <v>741</v>
      </c>
      <c r="U269" s="319" t="s">
        <v>679</v>
      </c>
      <c r="V269" s="314"/>
      <c r="W269" s="314"/>
      <c r="X269" s="314"/>
      <c r="Y269" s="314"/>
      <c r="Z269" s="314"/>
      <c r="AA269" s="314">
        <v>9</v>
      </c>
      <c r="AB269" s="314"/>
      <c r="AC269" s="314"/>
    </row>
    <row r="270" spans="17:29" x14ac:dyDescent="0.3">
      <c r="Q270" s="313">
        <v>257</v>
      </c>
      <c r="R270" s="314">
        <v>2024</v>
      </c>
      <c r="S270" s="313" t="s">
        <v>322</v>
      </c>
      <c r="T270" s="313" t="s">
        <v>741</v>
      </c>
      <c r="U270" s="319" t="s">
        <v>682</v>
      </c>
      <c r="V270" s="314"/>
      <c r="W270" s="314"/>
      <c r="X270" s="314"/>
      <c r="Y270" s="314"/>
      <c r="Z270" s="314"/>
      <c r="AA270" s="314">
        <v>1</v>
      </c>
      <c r="AB270" s="314"/>
      <c r="AC270" s="314"/>
    </row>
    <row r="271" spans="17:29" x14ac:dyDescent="0.3">
      <c r="Q271" s="313">
        <v>258</v>
      </c>
      <c r="R271" s="314">
        <v>2024</v>
      </c>
      <c r="S271" s="313" t="s">
        <v>322</v>
      </c>
      <c r="T271" s="313" t="s">
        <v>741</v>
      </c>
      <c r="U271" s="319" t="s">
        <v>719</v>
      </c>
      <c r="V271" s="314"/>
      <c r="W271" s="314"/>
      <c r="X271" s="314"/>
      <c r="Y271" s="314"/>
      <c r="Z271" s="314"/>
      <c r="AA271" s="314">
        <v>33</v>
      </c>
      <c r="AB271" s="314">
        <v>33</v>
      </c>
      <c r="AC271" s="314"/>
    </row>
    <row r="272" spans="17:29" x14ac:dyDescent="0.3">
      <c r="Q272" s="313">
        <v>259</v>
      </c>
      <c r="R272" s="314">
        <v>2024</v>
      </c>
      <c r="S272" s="313" t="s">
        <v>322</v>
      </c>
      <c r="T272" s="313" t="s">
        <v>741</v>
      </c>
      <c r="U272" s="319" t="s">
        <v>723</v>
      </c>
      <c r="V272" s="314"/>
      <c r="W272" s="314"/>
      <c r="X272" s="314">
        <v>7</v>
      </c>
      <c r="Y272" s="314"/>
      <c r="Z272" s="314"/>
      <c r="AA272" s="314"/>
      <c r="AB272" s="314"/>
      <c r="AC272" s="314"/>
    </row>
    <row r="273" spans="17:29" x14ac:dyDescent="0.3">
      <c r="Q273" s="313">
        <v>260</v>
      </c>
      <c r="R273" s="314">
        <v>2024</v>
      </c>
      <c r="S273" s="313" t="s">
        <v>322</v>
      </c>
      <c r="T273" s="313" t="s">
        <v>741</v>
      </c>
      <c r="U273" s="319" t="s">
        <v>689</v>
      </c>
      <c r="V273" s="314"/>
      <c r="W273" s="314"/>
      <c r="X273" s="314">
        <v>1</v>
      </c>
      <c r="Y273" s="314"/>
      <c r="Z273" s="314"/>
      <c r="AA273" s="314"/>
      <c r="AB273" s="314"/>
      <c r="AC273" s="314"/>
    </row>
    <row r="274" spans="17:29" x14ac:dyDescent="0.3">
      <c r="Q274" s="313">
        <v>261</v>
      </c>
      <c r="R274" s="314">
        <v>2024</v>
      </c>
      <c r="S274" s="313" t="s">
        <v>322</v>
      </c>
      <c r="T274" s="313" t="s">
        <v>741</v>
      </c>
      <c r="U274" s="319" t="s">
        <v>3440</v>
      </c>
      <c r="V274" s="314"/>
      <c r="W274" s="314"/>
      <c r="X274" s="314"/>
      <c r="Y274" s="314"/>
      <c r="Z274" s="314"/>
      <c r="AA274" s="314">
        <v>7</v>
      </c>
      <c r="AB274" s="314">
        <v>3</v>
      </c>
      <c r="AC274" s="314"/>
    </row>
    <row r="275" spans="17:29" x14ac:dyDescent="0.3">
      <c r="Q275" s="313">
        <v>262</v>
      </c>
      <c r="R275" s="314">
        <v>2024</v>
      </c>
      <c r="S275" s="313" t="s">
        <v>322</v>
      </c>
      <c r="T275" s="313" t="s">
        <v>741</v>
      </c>
      <c r="U275" s="319" t="s">
        <v>711</v>
      </c>
      <c r="V275" s="314"/>
      <c r="W275" s="314"/>
      <c r="X275" s="314"/>
      <c r="Y275" s="314"/>
      <c r="Z275" s="314"/>
      <c r="AA275" s="314">
        <v>1</v>
      </c>
      <c r="AB275" s="314"/>
      <c r="AC275" s="314"/>
    </row>
    <row r="276" spans="17:29" x14ac:dyDescent="0.3">
      <c r="Q276" s="313">
        <v>263</v>
      </c>
      <c r="R276" s="314">
        <v>2024</v>
      </c>
      <c r="S276" s="313" t="s">
        <v>322</v>
      </c>
      <c r="T276" s="313" t="s">
        <v>741</v>
      </c>
      <c r="U276" s="319" t="s">
        <v>730</v>
      </c>
      <c r="V276" s="314"/>
      <c r="W276" s="314"/>
      <c r="X276" s="314"/>
      <c r="Y276" s="314"/>
      <c r="Z276" s="314"/>
      <c r="AA276" s="314">
        <v>1</v>
      </c>
      <c r="AB276" s="314"/>
      <c r="AC276" s="314"/>
    </row>
    <row r="277" spans="17:29" x14ac:dyDescent="0.3">
      <c r="Q277" s="313">
        <v>264</v>
      </c>
      <c r="R277" s="314">
        <v>2024</v>
      </c>
      <c r="S277" s="313" t="s">
        <v>322</v>
      </c>
      <c r="T277" s="313" t="s">
        <v>741</v>
      </c>
      <c r="U277" s="319" t="s">
        <v>720</v>
      </c>
      <c r="V277" s="314"/>
      <c r="W277" s="314"/>
      <c r="X277" s="314">
        <v>1</v>
      </c>
      <c r="Y277" s="314"/>
      <c r="Z277" s="314"/>
      <c r="AA277" s="314">
        <v>18</v>
      </c>
      <c r="AB277" s="314"/>
      <c r="AC277" s="314"/>
    </row>
    <row r="278" spans="17:29" ht="28.8" x14ac:dyDescent="0.3">
      <c r="Q278" s="313">
        <v>265</v>
      </c>
      <c r="R278" s="314">
        <v>2024</v>
      </c>
      <c r="S278" s="313" t="s">
        <v>322</v>
      </c>
      <c r="T278" s="315" t="s">
        <v>741</v>
      </c>
      <c r="U278" s="319" t="s">
        <v>2180</v>
      </c>
      <c r="V278" s="314">
        <v>38383</v>
      </c>
      <c r="W278" s="314"/>
      <c r="X278" s="314"/>
      <c r="Y278" s="314"/>
      <c r="Z278" s="314"/>
      <c r="AA278" s="314"/>
      <c r="AB278" s="314"/>
      <c r="AC278" s="314"/>
    </row>
    <row r="279" spans="17:29" ht="28.8" x14ac:dyDescent="0.3">
      <c r="Q279" s="313">
        <v>266</v>
      </c>
      <c r="R279" s="314">
        <v>2024</v>
      </c>
      <c r="S279" s="313" t="s">
        <v>322</v>
      </c>
      <c r="T279" s="315" t="s">
        <v>770</v>
      </c>
      <c r="U279" s="319" t="s">
        <v>2181</v>
      </c>
      <c r="V279" s="314">
        <v>7870</v>
      </c>
      <c r="W279" s="314"/>
      <c r="X279" s="314"/>
      <c r="Y279" s="314"/>
      <c r="Z279" s="314"/>
      <c r="AA279" s="314"/>
      <c r="AB279" s="314"/>
      <c r="AC279" s="314"/>
    </row>
  </sheetData>
  <mergeCells count="1">
    <mergeCell ref="Q2:AC2"/>
  </mergeCells>
  <dataValidations count="1">
    <dataValidation type="list" allowBlank="1" showInputMessage="1" showErrorMessage="1" sqref="D3" xr:uid="{21800F70-3F7A-4F79-AC56-BD631A4BE684}">
      <formula1>"2023,2024,2025,2026,2027,2028,2029,2030"</formula1>
    </dataValidation>
  </dataValidations>
  <pageMargins left="0.7" right="0.7" top="0.75" bottom="0.75" header="0.3" footer="0.3"/>
  <pageSetup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C26DD-C2DA-4657-9D56-20E4E0E777ED}">
  <sheetPr>
    <tabColor rgb="FF0070C0"/>
  </sheetPr>
  <dimension ref="D1:U29"/>
  <sheetViews>
    <sheetView topLeftCell="A4" workbookViewId="0">
      <selection activeCell="E38" sqref="E38"/>
    </sheetView>
  </sheetViews>
  <sheetFormatPr defaultColWidth="9.109375" defaultRowHeight="14.4" x14ac:dyDescent="0.3"/>
  <cols>
    <col min="1" max="3" width="9.109375" style="204"/>
    <col min="4" max="4" width="3.5546875" style="204" bestFit="1" customWidth="1"/>
    <col min="5" max="5" width="10.88671875" style="204" bestFit="1" customWidth="1"/>
    <col min="6" max="6" width="13.109375" style="204" customWidth="1"/>
    <col min="7" max="7" width="13.33203125" style="204" customWidth="1"/>
    <col min="8" max="8" width="10.44140625" style="206" customWidth="1"/>
    <col min="9" max="9" width="10.5546875" style="204" customWidth="1"/>
    <col min="10" max="10" width="11.6640625" style="204" customWidth="1"/>
    <col min="11" max="11" width="10.5546875" style="204" bestFit="1" customWidth="1"/>
    <col min="12" max="12" width="10.88671875" style="207" customWidth="1"/>
    <col min="13" max="13" width="9.109375" style="206"/>
    <col min="14" max="14" width="11.5546875" style="204" bestFit="1" customWidth="1"/>
    <col min="15" max="15" width="13.33203125" style="207" customWidth="1"/>
    <col min="16" max="16" width="9.109375" style="204"/>
    <col min="17" max="17" width="10.5546875" style="204" bestFit="1" customWidth="1"/>
    <col min="18" max="18" width="10.109375" style="207" customWidth="1"/>
    <col min="19" max="19" width="9.33203125" style="207" bestFit="1" customWidth="1"/>
    <col min="20" max="20" width="10.5546875" style="204" bestFit="1" customWidth="1"/>
    <col min="21" max="21" width="9.44140625" style="204" bestFit="1" customWidth="1"/>
    <col min="22" max="16384" width="9.109375" style="204"/>
  </cols>
  <sheetData>
    <row r="1" spans="4:21" x14ac:dyDescent="0.3">
      <c r="E1" s="208" t="s">
        <v>2112</v>
      </c>
    </row>
    <row r="2" spans="4:21" ht="72" x14ac:dyDescent="0.3">
      <c r="D2" s="623" t="s">
        <v>263</v>
      </c>
      <c r="E2" s="623" t="s">
        <v>310</v>
      </c>
      <c r="F2" s="623" t="s">
        <v>402</v>
      </c>
      <c r="G2" s="623" t="s">
        <v>403</v>
      </c>
      <c r="H2" s="773" t="s">
        <v>392</v>
      </c>
      <c r="I2" s="623" t="s">
        <v>650</v>
      </c>
      <c r="J2" s="623" t="s">
        <v>651</v>
      </c>
      <c r="K2" s="773" t="s">
        <v>393</v>
      </c>
      <c r="L2" s="774" t="s">
        <v>2108</v>
      </c>
      <c r="M2" s="623" t="s">
        <v>404</v>
      </c>
      <c r="N2" s="623" t="s">
        <v>394</v>
      </c>
      <c r="O2" s="774" t="s">
        <v>395</v>
      </c>
      <c r="P2" s="623" t="s">
        <v>396</v>
      </c>
      <c r="Q2" s="773" t="s">
        <v>397</v>
      </c>
      <c r="R2" s="774" t="s">
        <v>398</v>
      </c>
      <c r="S2" s="775" t="s">
        <v>399</v>
      </c>
      <c r="T2" s="773" t="s">
        <v>400</v>
      </c>
      <c r="U2" s="773" t="s">
        <v>401</v>
      </c>
    </row>
    <row r="3" spans="4:21" x14ac:dyDescent="0.3">
      <c r="D3" s="623">
        <v>1</v>
      </c>
      <c r="E3" s="623" t="s">
        <v>311</v>
      </c>
      <c r="F3" s="776">
        <v>6216</v>
      </c>
      <c r="G3" s="776"/>
      <c r="H3" s="777">
        <f>F3-G3</f>
        <v>6216</v>
      </c>
      <c r="I3" s="776">
        <v>27.200000000000003</v>
      </c>
      <c r="J3" s="776">
        <v>37</v>
      </c>
      <c r="K3" s="776">
        <f>H3-I3</f>
        <v>6188.8</v>
      </c>
      <c r="L3" s="772">
        <f>K3/H3</f>
        <v>0.99562419562419568</v>
      </c>
      <c r="M3" s="777"/>
      <c r="N3" s="776"/>
      <c r="O3" s="777" t="e">
        <f>(M3/K3)/N3</f>
        <v>#DIV/0!</v>
      </c>
      <c r="P3" s="776"/>
      <c r="Q3" s="776">
        <f>M3-P3</f>
        <v>0</v>
      </c>
      <c r="R3" s="777" t="e">
        <f>Q3/M3</f>
        <v>#DIV/0!</v>
      </c>
      <c r="S3" s="777" t="e">
        <f>L3*O3*R3</f>
        <v>#DIV/0!</v>
      </c>
      <c r="T3" s="776">
        <f>K3/J3</f>
        <v>167.26486486486488</v>
      </c>
      <c r="U3" s="776">
        <f>I3/J3</f>
        <v>0.73513513513513518</v>
      </c>
    </row>
    <row r="4" spans="4:21" x14ac:dyDescent="0.3">
      <c r="D4" s="623">
        <v>2</v>
      </c>
      <c r="E4" s="623" t="s">
        <v>312</v>
      </c>
      <c r="F4" s="776">
        <v>2992</v>
      </c>
      <c r="G4" s="776"/>
      <c r="H4" s="777">
        <f t="shared" ref="H4:H14" si="0">F4-G4</f>
        <v>2992</v>
      </c>
      <c r="I4" s="623">
        <v>11.83</v>
      </c>
      <c r="J4" s="776">
        <v>20</v>
      </c>
      <c r="K4" s="623">
        <f t="shared" ref="K4:K14" si="1">H4-I4</f>
        <v>2980.17</v>
      </c>
      <c r="L4" s="772">
        <f t="shared" ref="L4:L14" si="2">K4/H4</f>
        <v>0.99604612299465245</v>
      </c>
      <c r="M4" s="767"/>
      <c r="N4" s="623"/>
      <c r="O4" s="778" t="e">
        <f t="shared" ref="O4:O14" si="3">(M4/K4)/N4</f>
        <v>#DIV/0!</v>
      </c>
      <c r="P4" s="623"/>
      <c r="Q4" s="776">
        <f t="shared" ref="Q4:Q14" si="4">M4-P4</f>
        <v>0</v>
      </c>
      <c r="R4" s="778" t="e">
        <f t="shared" ref="R4:R14" si="5">Q4/M4</f>
        <v>#DIV/0!</v>
      </c>
      <c r="S4" s="778" t="e">
        <f t="shared" ref="S4:S14" si="6">L4*O4*R4</f>
        <v>#DIV/0!</v>
      </c>
      <c r="T4" s="776">
        <f t="shared" ref="T4:T14" si="7">K4/J4</f>
        <v>149.0085</v>
      </c>
      <c r="U4" s="776">
        <f t="shared" ref="U4:U14" si="8">I4/J4</f>
        <v>0.59150000000000003</v>
      </c>
    </row>
    <row r="5" spans="4:21" x14ac:dyDescent="0.3">
      <c r="D5" s="623">
        <v>3</v>
      </c>
      <c r="E5" s="623" t="s">
        <v>313</v>
      </c>
      <c r="F5" s="776">
        <v>5328</v>
      </c>
      <c r="G5" s="623"/>
      <c r="H5" s="777">
        <f t="shared" si="0"/>
        <v>5328</v>
      </c>
      <c r="I5" s="776">
        <v>13.326666666666663</v>
      </c>
      <c r="J5" s="776">
        <v>27</v>
      </c>
      <c r="K5" s="776">
        <f t="shared" si="1"/>
        <v>5314.6733333333332</v>
      </c>
      <c r="L5" s="772">
        <f t="shared" si="2"/>
        <v>0.99749874874874866</v>
      </c>
      <c r="M5" s="767"/>
      <c r="N5" s="623"/>
      <c r="O5" s="778" t="e">
        <f t="shared" si="3"/>
        <v>#DIV/0!</v>
      </c>
      <c r="P5" s="623"/>
      <c r="Q5" s="776">
        <f t="shared" si="4"/>
        <v>0</v>
      </c>
      <c r="R5" s="778" t="e">
        <f t="shared" si="5"/>
        <v>#DIV/0!</v>
      </c>
      <c r="S5" s="778" t="e">
        <f t="shared" si="6"/>
        <v>#DIV/0!</v>
      </c>
      <c r="T5" s="776">
        <f t="shared" si="7"/>
        <v>196.83975308641973</v>
      </c>
      <c r="U5" s="776">
        <f t="shared" si="8"/>
        <v>0.4935802469135801</v>
      </c>
    </row>
    <row r="6" spans="4:21" x14ac:dyDescent="0.3">
      <c r="D6" s="623">
        <v>4</v>
      </c>
      <c r="E6" s="623" t="s">
        <v>314</v>
      </c>
      <c r="F6" s="776">
        <v>2912</v>
      </c>
      <c r="G6" s="623"/>
      <c r="H6" s="777">
        <f t="shared" si="0"/>
        <v>2912</v>
      </c>
      <c r="I6" s="776">
        <v>23.1</v>
      </c>
      <c r="J6" s="776">
        <v>19</v>
      </c>
      <c r="K6" s="776">
        <f t="shared" si="1"/>
        <v>2888.9</v>
      </c>
      <c r="L6" s="772">
        <f t="shared" si="2"/>
        <v>0.99206730769230778</v>
      </c>
      <c r="M6" s="767"/>
      <c r="N6" s="623"/>
      <c r="O6" s="778" t="e">
        <f t="shared" si="3"/>
        <v>#DIV/0!</v>
      </c>
      <c r="P6" s="623"/>
      <c r="Q6" s="776">
        <f t="shared" si="4"/>
        <v>0</v>
      </c>
      <c r="R6" s="778" t="e">
        <f t="shared" si="5"/>
        <v>#DIV/0!</v>
      </c>
      <c r="S6" s="778" t="e">
        <f t="shared" si="6"/>
        <v>#DIV/0!</v>
      </c>
      <c r="T6" s="776">
        <f t="shared" si="7"/>
        <v>152.04736842105262</v>
      </c>
      <c r="U6" s="776">
        <f t="shared" si="8"/>
        <v>1.2157894736842105</v>
      </c>
    </row>
    <row r="7" spans="4:21" x14ac:dyDescent="0.3">
      <c r="D7" s="623">
        <v>5</v>
      </c>
      <c r="E7" s="623" t="s">
        <v>315</v>
      </c>
      <c r="F7" s="776">
        <v>3128</v>
      </c>
      <c r="G7" s="623"/>
      <c r="H7" s="777">
        <f t="shared" si="0"/>
        <v>3128</v>
      </c>
      <c r="I7" s="623">
        <v>34.950000000000003</v>
      </c>
      <c r="J7" s="776">
        <v>21</v>
      </c>
      <c r="K7" s="776">
        <f>H7-I7</f>
        <v>3093.05</v>
      </c>
      <c r="L7" s="772">
        <f t="shared" si="2"/>
        <v>0.98882672634271107</v>
      </c>
      <c r="M7" s="767"/>
      <c r="N7" s="623"/>
      <c r="O7" s="778" t="e">
        <f t="shared" si="3"/>
        <v>#DIV/0!</v>
      </c>
      <c r="P7" s="623"/>
      <c r="Q7" s="776">
        <f t="shared" si="4"/>
        <v>0</v>
      </c>
      <c r="R7" s="778" t="e">
        <f t="shared" si="5"/>
        <v>#DIV/0!</v>
      </c>
      <c r="S7" s="778" t="e">
        <f t="shared" si="6"/>
        <v>#DIV/0!</v>
      </c>
      <c r="T7" s="776">
        <f t="shared" si="7"/>
        <v>147.28809523809525</v>
      </c>
      <c r="U7" s="776">
        <f t="shared" si="8"/>
        <v>1.6642857142857144</v>
      </c>
    </row>
    <row r="8" spans="4:21" x14ac:dyDescent="0.3">
      <c r="D8" s="623">
        <v>6</v>
      </c>
      <c r="E8" s="623" t="s">
        <v>316</v>
      </c>
      <c r="F8" s="776">
        <v>3936</v>
      </c>
      <c r="G8" s="623"/>
      <c r="H8" s="777">
        <f t="shared" si="0"/>
        <v>3936</v>
      </c>
      <c r="I8" s="776">
        <v>46.550000000000004</v>
      </c>
      <c r="J8" s="776">
        <v>22</v>
      </c>
      <c r="K8" s="623">
        <f t="shared" si="1"/>
        <v>3889.45</v>
      </c>
      <c r="L8" s="772">
        <f t="shared" si="2"/>
        <v>0.98817327235772356</v>
      </c>
      <c r="M8" s="767"/>
      <c r="N8" s="623"/>
      <c r="O8" s="778" t="e">
        <f t="shared" si="3"/>
        <v>#DIV/0!</v>
      </c>
      <c r="P8" s="623"/>
      <c r="Q8" s="776">
        <f t="shared" si="4"/>
        <v>0</v>
      </c>
      <c r="R8" s="778" t="e">
        <f t="shared" si="5"/>
        <v>#DIV/0!</v>
      </c>
      <c r="S8" s="778" t="e">
        <f t="shared" si="6"/>
        <v>#DIV/0!</v>
      </c>
      <c r="T8" s="776">
        <f t="shared" si="7"/>
        <v>176.79318181818181</v>
      </c>
      <c r="U8" s="776">
        <f t="shared" si="8"/>
        <v>2.1159090909090912</v>
      </c>
    </row>
    <row r="9" spans="4:21" x14ac:dyDescent="0.3">
      <c r="D9" s="623">
        <v>7</v>
      </c>
      <c r="E9" s="623" t="s">
        <v>317</v>
      </c>
      <c r="F9" s="776">
        <v>5048</v>
      </c>
      <c r="G9" s="623"/>
      <c r="H9" s="777">
        <f t="shared" si="0"/>
        <v>5048</v>
      </c>
      <c r="I9" s="776">
        <v>35.333333333333336</v>
      </c>
      <c r="J9" s="776">
        <v>27</v>
      </c>
      <c r="K9" s="776">
        <f t="shared" si="1"/>
        <v>5012.666666666667</v>
      </c>
      <c r="L9" s="772">
        <f t="shared" si="2"/>
        <v>0.99300052826201801</v>
      </c>
      <c r="M9" s="767"/>
      <c r="N9" s="623"/>
      <c r="O9" s="778" t="e">
        <f t="shared" si="3"/>
        <v>#DIV/0!</v>
      </c>
      <c r="P9" s="623"/>
      <c r="Q9" s="776">
        <f t="shared" si="4"/>
        <v>0</v>
      </c>
      <c r="R9" s="778" t="e">
        <f t="shared" si="5"/>
        <v>#DIV/0!</v>
      </c>
      <c r="S9" s="778" t="e">
        <f t="shared" si="6"/>
        <v>#DIV/0!</v>
      </c>
      <c r="T9" s="776">
        <f t="shared" si="7"/>
        <v>185.65432098765433</v>
      </c>
      <c r="U9" s="776">
        <f t="shared" si="8"/>
        <v>1.308641975308642</v>
      </c>
    </row>
    <row r="10" spans="4:21" x14ac:dyDescent="0.3">
      <c r="D10" s="623">
        <v>8</v>
      </c>
      <c r="E10" s="623" t="s">
        <v>318</v>
      </c>
      <c r="F10" s="776">
        <v>3168</v>
      </c>
      <c r="G10" s="623"/>
      <c r="H10" s="777">
        <f t="shared" si="0"/>
        <v>3168</v>
      </c>
      <c r="I10" s="776">
        <v>9.25</v>
      </c>
      <c r="J10" s="776">
        <v>14</v>
      </c>
      <c r="K10" s="623">
        <f t="shared" si="1"/>
        <v>3158.75</v>
      </c>
      <c r="L10" s="772">
        <f t="shared" si="2"/>
        <v>0.9970801767676768</v>
      </c>
      <c r="M10" s="767"/>
      <c r="N10" s="623"/>
      <c r="O10" s="778" t="e">
        <f t="shared" si="3"/>
        <v>#DIV/0!</v>
      </c>
      <c r="P10" s="623"/>
      <c r="Q10" s="776">
        <f t="shared" si="4"/>
        <v>0</v>
      </c>
      <c r="R10" s="778" t="e">
        <f t="shared" si="5"/>
        <v>#DIV/0!</v>
      </c>
      <c r="S10" s="778" t="e">
        <f t="shared" si="6"/>
        <v>#DIV/0!</v>
      </c>
      <c r="T10" s="776">
        <f t="shared" si="7"/>
        <v>225.625</v>
      </c>
      <c r="U10" s="776">
        <f t="shared" si="8"/>
        <v>0.6607142857142857</v>
      </c>
    </row>
    <row r="11" spans="4:21" x14ac:dyDescent="0.3">
      <c r="D11" s="623">
        <v>9</v>
      </c>
      <c r="E11" s="623" t="s">
        <v>319</v>
      </c>
      <c r="F11" s="776">
        <v>5712</v>
      </c>
      <c r="G11" s="623"/>
      <c r="H11" s="777">
        <f t="shared" si="0"/>
        <v>5712</v>
      </c>
      <c r="I11" s="776">
        <v>60.2</v>
      </c>
      <c r="J11" s="776">
        <v>38</v>
      </c>
      <c r="K11" s="776">
        <f t="shared" si="1"/>
        <v>5651.8</v>
      </c>
      <c r="L11" s="772">
        <f t="shared" si="2"/>
        <v>0.98946078431372553</v>
      </c>
      <c r="M11" s="767"/>
      <c r="N11" s="623"/>
      <c r="O11" s="778" t="e">
        <f t="shared" si="3"/>
        <v>#DIV/0!</v>
      </c>
      <c r="P11" s="623"/>
      <c r="Q11" s="776">
        <f t="shared" si="4"/>
        <v>0</v>
      </c>
      <c r="R11" s="778" t="e">
        <f t="shared" si="5"/>
        <v>#DIV/0!</v>
      </c>
      <c r="S11" s="778" t="e">
        <f t="shared" si="6"/>
        <v>#DIV/0!</v>
      </c>
      <c r="T11" s="776">
        <f t="shared" si="7"/>
        <v>148.73157894736843</v>
      </c>
      <c r="U11" s="776">
        <f t="shared" si="8"/>
        <v>1.5842105263157895</v>
      </c>
    </row>
    <row r="12" spans="4:21" x14ac:dyDescent="0.3">
      <c r="D12" s="623">
        <v>10</v>
      </c>
      <c r="E12" s="623" t="s">
        <v>320</v>
      </c>
      <c r="F12" s="776">
        <v>5632</v>
      </c>
      <c r="G12" s="623"/>
      <c r="H12" s="777">
        <f t="shared" si="0"/>
        <v>5632</v>
      </c>
      <c r="I12" s="776">
        <v>51.000000000000007</v>
      </c>
      <c r="J12" s="776">
        <v>30</v>
      </c>
      <c r="K12" s="776">
        <f t="shared" si="1"/>
        <v>5581</v>
      </c>
      <c r="L12" s="772">
        <f t="shared" si="2"/>
        <v>0.99094460227272729</v>
      </c>
      <c r="M12" s="767"/>
      <c r="N12" s="623"/>
      <c r="O12" s="778" t="e">
        <f t="shared" si="3"/>
        <v>#DIV/0!</v>
      </c>
      <c r="P12" s="623"/>
      <c r="Q12" s="776">
        <f t="shared" si="4"/>
        <v>0</v>
      </c>
      <c r="R12" s="778" t="e">
        <f t="shared" si="5"/>
        <v>#DIV/0!</v>
      </c>
      <c r="S12" s="778" t="e">
        <f t="shared" si="6"/>
        <v>#DIV/0!</v>
      </c>
      <c r="T12" s="776">
        <f t="shared" si="7"/>
        <v>186.03333333333333</v>
      </c>
      <c r="U12" s="776">
        <f t="shared" si="8"/>
        <v>1.7000000000000002</v>
      </c>
    </row>
    <row r="13" spans="4:21" x14ac:dyDescent="0.3">
      <c r="D13" s="623">
        <v>11</v>
      </c>
      <c r="E13" s="623" t="s">
        <v>321</v>
      </c>
      <c r="F13" s="776">
        <v>4016</v>
      </c>
      <c r="G13" s="623"/>
      <c r="H13" s="777">
        <f t="shared" si="0"/>
        <v>4016</v>
      </c>
      <c r="I13" s="623">
        <v>24.75</v>
      </c>
      <c r="J13" s="776">
        <v>19</v>
      </c>
      <c r="K13" s="623">
        <f t="shared" si="1"/>
        <v>3991.25</v>
      </c>
      <c r="L13" s="772">
        <f t="shared" si="2"/>
        <v>0.9938371513944223</v>
      </c>
      <c r="M13" s="767"/>
      <c r="N13" s="623"/>
      <c r="O13" s="778" t="e">
        <f t="shared" si="3"/>
        <v>#DIV/0!</v>
      </c>
      <c r="P13" s="623"/>
      <c r="Q13" s="776">
        <f t="shared" si="4"/>
        <v>0</v>
      </c>
      <c r="R13" s="778" t="e">
        <f t="shared" si="5"/>
        <v>#DIV/0!</v>
      </c>
      <c r="S13" s="778" t="e">
        <f t="shared" si="6"/>
        <v>#DIV/0!</v>
      </c>
      <c r="T13" s="776">
        <f t="shared" si="7"/>
        <v>210.06578947368422</v>
      </c>
      <c r="U13" s="776">
        <f t="shared" si="8"/>
        <v>1.3026315789473684</v>
      </c>
    </row>
    <row r="14" spans="4:21" x14ac:dyDescent="0.3">
      <c r="D14" s="623">
        <v>12</v>
      </c>
      <c r="E14" s="623" t="s">
        <v>322</v>
      </c>
      <c r="F14" s="776">
        <v>2112</v>
      </c>
      <c r="G14" s="623"/>
      <c r="H14" s="777">
        <f t="shared" si="0"/>
        <v>2112</v>
      </c>
      <c r="I14" s="776">
        <v>6.8166666666666673</v>
      </c>
      <c r="J14" s="776">
        <v>13</v>
      </c>
      <c r="K14" s="776">
        <f t="shared" si="1"/>
        <v>2105.1833333333334</v>
      </c>
      <c r="L14" s="772">
        <f t="shared" si="2"/>
        <v>0.99677241161616159</v>
      </c>
      <c r="M14" s="767"/>
      <c r="N14" s="623"/>
      <c r="O14" s="778" t="e">
        <f t="shared" si="3"/>
        <v>#DIV/0!</v>
      </c>
      <c r="P14" s="623"/>
      <c r="Q14" s="776">
        <f t="shared" si="4"/>
        <v>0</v>
      </c>
      <c r="R14" s="778" t="e">
        <f t="shared" si="5"/>
        <v>#DIV/0!</v>
      </c>
      <c r="S14" s="778" t="e">
        <f t="shared" si="6"/>
        <v>#DIV/0!</v>
      </c>
      <c r="T14" s="776">
        <f t="shared" si="7"/>
        <v>161.93717948717949</v>
      </c>
      <c r="U14" s="776">
        <f t="shared" si="8"/>
        <v>0.52435897435897438</v>
      </c>
    </row>
    <row r="16" spans="4:21" x14ac:dyDescent="0.3">
      <c r="E16" s="282" t="s">
        <v>2107</v>
      </c>
    </row>
    <row r="17" spans="5:9" x14ac:dyDescent="0.3">
      <c r="E17" s="623" t="s">
        <v>310</v>
      </c>
      <c r="F17" s="623" t="s">
        <v>2108</v>
      </c>
      <c r="G17" s="623" t="s">
        <v>2109</v>
      </c>
      <c r="H17" s="767" t="s">
        <v>2110</v>
      </c>
      <c r="I17" s="623" t="s">
        <v>2111</v>
      </c>
    </row>
    <row r="18" spans="5:9" x14ac:dyDescent="0.3">
      <c r="E18" s="623" t="s">
        <v>311</v>
      </c>
      <c r="F18" s="772">
        <v>0.93768531822940604</v>
      </c>
      <c r="G18" s="772">
        <v>0.88674828634877456</v>
      </c>
      <c r="H18" s="772">
        <v>0.97595295976229246</v>
      </c>
      <c r="I18" s="772">
        <f>F18*G18*H18</f>
        <v>0.81149595516935513</v>
      </c>
    </row>
    <row r="19" spans="5:9" x14ac:dyDescent="0.3">
      <c r="E19" s="623" t="s">
        <v>312</v>
      </c>
      <c r="F19" s="772">
        <v>0.962277181855965</v>
      </c>
      <c r="G19" s="772">
        <v>0.86724218385797136</v>
      </c>
      <c r="H19" s="772">
        <v>0.99550253848322767</v>
      </c>
      <c r="I19" s="772">
        <f t="shared" ref="I19:I29" si="9">F19*G19*H19</f>
        <v>0.83077410996216694</v>
      </c>
    </row>
    <row r="20" spans="5:9" x14ac:dyDescent="0.3">
      <c r="E20" s="623" t="s">
        <v>313</v>
      </c>
      <c r="F20" s="772">
        <v>0.94337041266394861</v>
      </c>
      <c r="G20" s="772">
        <v>0.90354979490657017</v>
      </c>
      <c r="H20" s="772">
        <v>0.99268450180411294</v>
      </c>
      <c r="I20" s="772">
        <f t="shared" si="9"/>
        <v>0.84614654285496715</v>
      </c>
    </row>
    <row r="21" spans="5:9" x14ac:dyDescent="0.3">
      <c r="E21" s="623" t="s">
        <v>314</v>
      </c>
      <c r="F21" s="772">
        <v>0.96408796032761912</v>
      </c>
      <c r="G21" s="772">
        <v>0.93894345826598125</v>
      </c>
      <c r="H21" s="772">
        <v>0.99059916871560716</v>
      </c>
      <c r="I21" s="772">
        <f t="shared" si="9"/>
        <v>0.89671422465865769</v>
      </c>
    </row>
    <row r="22" spans="5:9" x14ac:dyDescent="0.3">
      <c r="E22" s="623" t="s">
        <v>315</v>
      </c>
      <c r="F22" s="772">
        <v>0.93204444444444456</v>
      </c>
      <c r="G22" s="772">
        <v>0.95431111111111122</v>
      </c>
      <c r="H22" s="772">
        <v>0.99160000000000004</v>
      </c>
      <c r="I22" s="772">
        <f t="shared" si="9"/>
        <v>0.88198890227990145</v>
      </c>
    </row>
    <row r="23" spans="5:9" x14ac:dyDescent="0.3">
      <c r="E23" s="623" t="s">
        <v>316</v>
      </c>
      <c r="F23" s="772">
        <v>0.93536638660443883</v>
      </c>
      <c r="G23" s="772">
        <v>0.92111058129652079</v>
      </c>
      <c r="H23" s="772">
        <v>0.98239999999999994</v>
      </c>
      <c r="I23" s="772">
        <f t="shared" si="9"/>
        <v>0.84641214067124904</v>
      </c>
    </row>
    <row r="24" spans="5:9" x14ac:dyDescent="0.3">
      <c r="E24" s="623" t="s">
        <v>317</v>
      </c>
      <c r="F24" s="772"/>
      <c r="G24" s="772"/>
      <c r="H24" s="772"/>
      <c r="I24" s="772">
        <f t="shared" si="9"/>
        <v>0</v>
      </c>
    </row>
    <row r="25" spans="5:9" x14ac:dyDescent="0.3">
      <c r="E25" s="623" t="s">
        <v>318</v>
      </c>
      <c r="F25" s="772"/>
      <c r="G25" s="772"/>
      <c r="H25" s="772"/>
      <c r="I25" s="772">
        <f t="shared" si="9"/>
        <v>0</v>
      </c>
    </row>
    <row r="26" spans="5:9" x14ac:dyDescent="0.3">
      <c r="E26" s="623" t="s">
        <v>319</v>
      </c>
      <c r="F26" s="772"/>
      <c r="G26" s="772"/>
      <c r="H26" s="772"/>
      <c r="I26" s="772">
        <f t="shared" si="9"/>
        <v>0</v>
      </c>
    </row>
    <row r="27" spans="5:9" x14ac:dyDescent="0.3">
      <c r="E27" s="623" t="s">
        <v>320</v>
      </c>
      <c r="F27" s="772"/>
      <c r="G27" s="772"/>
      <c r="H27" s="772"/>
      <c r="I27" s="772">
        <f t="shared" si="9"/>
        <v>0</v>
      </c>
    </row>
    <row r="28" spans="5:9" x14ac:dyDescent="0.3">
      <c r="E28" s="623" t="s">
        <v>321</v>
      </c>
      <c r="F28" s="772"/>
      <c r="G28" s="772"/>
      <c r="H28" s="772"/>
      <c r="I28" s="772">
        <f t="shared" si="9"/>
        <v>0</v>
      </c>
    </row>
    <row r="29" spans="5:9" x14ac:dyDescent="0.3">
      <c r="E29" s="623" t="s">
        <v>322</v>
      </c>
      <c r="F29" s="772"/>
      <c r="G29" s="772"/>
      <c r="H29" s="772"/>
      <c r="I29" s="772">
        <f t="shared" si="9"/>
        <v>0</v>
      </c>
    </row>
  </sheetData>
  <pageMargins left="0.7" right="0.7" top="0.75" bottom="0.75"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8D330-E42C-4224-853C-5149E6479D3C}">
  <sheetPr>
    <tabColor rgb="FF0070C0"/>
    <pageSetUpPr fitToPage="1"/>
  </sheetPr>
  <dimension ref="B1:U38"/>
  <sheetViews>
    <sheetView showGridLines="0" workbookViewId="0">
      <pane xSplit="3" ySplit="1" topLeftCell="D9" activePane="bottomRight" state="frozen"/>
      <selection activeCell="E38" sqref="E38"/>
      <selection pane="topRight" activeCell="E38" sqref="E38"/>
      <selection pane="bottomLeft" activeCell="E38" sqref="E38"/>
      <selection pane="bottomRight" activeCell="E38" sqref="E38"/>
    </sheetView>
  </sheetViews>
  <sheetFormatPr defaultRowHeight="14.4" x14ac:dyDescent="0.3"/>
  <cols>
    <col min="1" max="1" width="3.44140625" customWidth="1"/>
    <col min="2" max="2" width="15" customWidth="1"/>
    <col min="3" max="3" width="16.88671875" customWidth="1"/>
    <col min="4" max="4" width="1.44140625" customWidth="1"/>
    <col min="5" max="5" width="4" customWidth="1"/>
  </cols>
  <sheetData>
    <row r="1" spans="2:21" s="195" customFormat="1" ht="24.6" x14ac:dyDescent="0.3">
      <c r="B1" s="384" t="s">
        <v>2270</v>
      </c>
      <c r="C1" s="385" t="s">
        <v>2249</v>
      </c>
      <c r="D1" s="386"/>
      <c r="E1" s="387"/>
      <c r="F1" s="1081" t="s">
        <v>2271</v>
      </c>
      <c r="G1" s="1081"/>
      <c r="H1" s="1081"/>
      <c r="I1" s="1081"/>
      <c r="J1" s="1081"/>
      <c r="K1" s="1081"/>
      <c r="L1" s="1081"/>
      <c r="M1" s="1081"/>
      <c r="N1" s="1081"/>
      <c r="O1" s="1081"/>
      <c r="P1" s="1081"/>
      <c r="Q1" s="1081"/>
      <c r="R1" s="1081"/>
      <c r="S1" s="1081"/>
      <c r="T1" s="1081"/>
      <c r="U1" s="1082"/>
    </row>
    <row r="2" spans="2:21" x14ac:dyDescent="0.3">
      <c r="E2" s="388"/>
      <c r="F2" s="349" t="s">
        <v>2183</v>
      </c>
      <c r="G2" s="349"/>
      <c r="N2" s="349" t="s">
        <v>2184</v>
      </c>
      <c r="O2" s="194"/>
      <c r="U2" s="389"/>
    </row>
    <row r="3" spans="2:21" x14ac:dyDescent="0.3">
      <c r="B3" s="1083" t="s">
        <v>2272</v>
      </c>
      <c r="C3" s="1083"/>
      <c r="D3" s="194"/>
      <c r="E3" s="390"/>
      <c r="F3" s="391" t="s">
        <v>654</v>
      </c>
      <c r="G3" s="392" t="s">
        <v>655</v>
      </c>
      <c r="N3" s="391" t="s">
        <v>654</v>
      </c>
      <c r="O3" s="392" t="s">
        <v>655</v>
      </c>
      <c r="U3" s="389"/>
    </row>
    <row r="4" spans="2:21" ht="18" x14ac:dyDescent="0.35">
      <c r="B4" s="316" t="s">
        <v>2273</v>
      </c>
      <c r="C4" s="316" t="s">
        <v>2274</v>
      </c>
      <c r="D4" s="194"/>
      <c r="E4" s="390"/>
      <c r="F4" s="393">
        <f>IF($C$1="JANUARI",[4]JAN!$H$2,
IF($C$1="FEBRUARI",[4]FEB!$H$2,
IF($C$1="MARET",[4]MAR!$H$2,
IF($C$1="APRIL",[4]APR!$H$2,
IF($C$1="MEI",[4]MEI!$H$2,
IF($C$1="JUNI",[4]JUN!$H$2,
IF($C$1="JULI",[4]JUL!$H$2,
IF($C$1="AGUSTUS",[4]AUG!$H$2,
IF($C$1="SEPTEMBER",[4]SEP!$H$2,
IF($C$1="OKTOBER",[4]OKT!$H$2,
IF($C$1="NOVEMBER",[4]NOV!$H$2,
[4]DES!$H$2
)))))))))))</f>
        <v>19843</v>
      </c>
      <c r="G4" s="393">
        <f>IF($C$1="JANUARI",[4]JAN!$I$2,
IF($C$1="FEBRUARI",[4]FEB!$I$2,
IF($C$1="MARET",[4]MAR!$I$2,
IF($C$1="APRIL",[4]APR!$I$2,
IF($C$1="MEI",[4]MEI!$I$2,
IF($C$1="JUNI",[4]JUN!$I$2,
IF($C$1="JULI",[4]JUL!$I$2,
IF($C$1="AGUSTUS",[4]AUG!$I$2,
IF($C$1="SEPTEMBER",[4]SEP!$I$2,
IF($C$1="OKTOBER",[4]OKT!$I$2,
IF($C$1="NOVEMBER",[4]NOV!$I$2,
[4]DES!$I$2
)))))))))))</f>
        <v>414</v>
      </c>
      <c r="N4" s="394">
        <f>IF($C$1="JANUARI",[4]JAN!$J$2,
IF($C$1="FEBRUARI",[4]FEB!$J$2,
IF($C$1="MARET",[4]MAR!$J$2,
IF($C$1="APRIL",[4]APR!$J$2,
IF($C$1="MEI",[4]MEI!$J$2,
IF($C$1="JUNI",[4]JUN!$J$2,
IF($C$1="JULI",[4]JUL!$J$2,
IF($C$1="AGUSTUS",[4]AUG!$J$2,
IF($C$1="SEPTEMBER",[4]SEP!$J$2,
IF($C$1="OKTOBER",[4]OKT!$K$2,
IF($C$1="NOVEMBER",[4]NOV!$K$2,
[4]DES!$K$2
)))))))))))</f>
        <v>20004</v>
      </c>
      <c r="O4" s="394">
        <f>IF($C$1="JANUARI",[4]JAN!$E$2-ROBOTISASI!N4,
IF($C$1="FEBRUARI",[4]FEB!$E$2-ROBOTISASI!N4,
IF($C$1="MARET",[4]MAR!$E$2-ROBOTISASI!N4,
IF($C$1="APRIL",[4]APR!$E$2-ROBOTISASI!N4,
IF($C$1="MEI",[4]MEI!$E$2-ROBOTISASI!N4,
IF($C$1="JUNI",[4]JUN!$E$2-ROBOTISASI!N4,
IF($C$1="JULI",[4]JUL!$E$2-ROBOTISASI!N4,
IF($C$1="AGUSTUS",[4]AUG!$E$2-ROBOTISASI!N4,
IF($C$1="SEPTEMBER",[4]SEP!$E$2-ROBOTISASI!N4,
IF($C$1="OKTOBER",[4]OKT!$E$2-ROBOTISASI!N4,
IF($C$1="NOVEMBER",[4]NOV!$E$2-ROBOTISASI!N4,
[4]DES!$E$2-ROBOTISASI!N4
)))))))))))</f>
        <v>280</v>
      </c>
      <c r="U4" s="389"/>
    </row>
    <row r="5" spans="2:21" x14ac:dyDescent="0.3">
      <c r="B5" s="1084" t="s">
        <v>2275</v>
      </c>
      <c r="C5" s="316" t="s">
        <v>2276</v>
      </c>
      <c r="D5" s="194"/>
      <c r="E5" s="390"/>
      <c r="U5" s="389"/>
    </row>
    <row r="6" spans="2:21" x14ac:dyDescent="0.3">
      <c r="B6" s="1085"/>
      <c r="C6" s="316" t="s">
        <v>2277</v>
      </c>
      <c r="D6" s="194"/>
      <c r="E6" s="390"/>
      <c r="U6" s="389"/>
    </row>
    <row r="7" spans="2:21" x14ac:dyDescent="0.3">
      <c r="B7" s="316" t="s">
        <v>2278</v>
      </c>
      <c r="C7" s="779">
        <v>45541</v>
      </c>
      <c r="D7" s="395"/>
      <c r="E7" s="396"/>
      <c r="U7" s="389"/>
    </row>
    <row r="8" spans="2:21" x14ac:dyDescent="0.3">
      <c r="E8" s="388"/>
      <c r="U8" s="389"/>
    </row>
    <row r="9" spans="2:21" x14ac:dyDescent="0.3">
      <c r="E9" s="388"/>
      <c r="U9" s="389"/>
    </row>
    <row r="10" spans="2:21" x14ac:dyDescent="0.3">
      <c r="E10" s="388"/>
      <c r="U10" s="389"/>
    </row>
    <row r="11" spans="2:21" x14ac:dyDescent="0.3">
      <c r="E11" s="388"/>
      <c r="U11" s="389"/>
    </row>
    <row r="12" spans="2:21" x14ac:dyDescent="0.3">
      <c r="E12" s="388"/>
      <c r="U12" s="389"/>
    </row>
    <row r="13" spans="2:21" x14ac:dyDescent="0.3">
      <c r="E13" s="388"/>
      <c r="U13" s="389"/>
    </row>
    <row r="14" spans="2:21" x14ac:dyDescent="0.3">
      <c r="E14" s="388"/>
      <c r="U14" s="389"/>
    </row>
    <row r="15" spans="2:21" x14ac:dyDescent="0.3">
      <c r="E15" s="388"/>
      <c r="U15" s="389"/>
    </row>
    <row r="16" spans="2:21" x14ac:dyDescent="0.3">
      <c r="E16" s="388"/>
      <c r="U16" s="389"/>
    </row>
    <row r="17" spans="5:21" x14ac:dyDescent="0.3">
      <c r="E17" s="388"/>
      <c r="U17" s="389"/>
    </row>
    <row r="18" spans="5:21" x14ac:dyDescent="0.3">
      <c r="E18" s="388"/>
      <c r="U18" s="389"/>
    </row>
    <row r="19" spans="5:21" x14ac:dyDescent="0.3">
      <c r="E19" s="388"/>
      <c r="U19" s="389"/>
    </row>
    <row r="20" spans="5:21" x14ac:dyDescent="0.3">
      <c r="E20" s="388"/>
      <c r="U20" s="389"/>
    </row>
    <row r="21" spans="5:21" x14ac:dyDescent="0.3">
      <c r="E21" s="388"/>
      <c r="F21" s="349" t="s">
        <v>2279</v>
      </c>
      <c r="N21" s="349" t="s">
        <v>2280</v>
      </c>
      <c r="U21" s="389"/>
    </row>
    <row r="22" spans="5:21" ht="31.5" customHeight="1" x14ac:dyDescent="0.3">
      <c r="E22" s="388"/>
      <c r="F22" s="397" t="s">
        <v>2281</v>
      </c>
      <c r="G22" s="398" t="s">
        <v>2186</v>
      </c>
      <c r="H22" s="399" t="s">
        <v>2185</v>
      </c>
      <c r="N22" s="400" t="s">
        <v>325</v>
      </c>
      <c r="O22" s="401">
        <f>F4/N4</f>
        <v>0.99195160967806439</v>
      </c>
      <c r="U22" s="389"/>
    </row>
    <row r="23" spans="5:21" ht="18" x14ac:dyDescent="0.35">
      <c r="E23" s="388"/>
      <c r="F23" s="393">
        <f>IF($C$1="JANUARI",[4]JAN!F$2,
IF($C$1="FEBRUARI",[4]FEB!$F$2,
IF($C$1="MARET",[4]MAR!$F$2,
IF($C$1="APRIL",[4]APR!$F$2,
IF($C$1="MEI",[4]MEI!$F$2,
IF($C$1="JUNI",[4]JUN!$F$2,
IF($C$1="JULI",[4]JUL!$F$2,
IF($C$1="AGUSTUS",[4]AUG!$F$2,
IF($C$1="SEPTEMBER",[4]SEP!$F$2,
IF($C$1="OKTOBER",[4]OKT!$F$2,
IF($C$1="NOVEMBER",[4]NOV!$F$2,
[4]DES!$F$2
)))))))))))</f>
        <v>33</v>
      </c>
      <c r="G23" s="393">
        <f>IF($C$1="JANUARI",COUNT([4]JAN!$H$7:$H$1000),
IF($C$1="FEBRUARI",COUNT([4]FEB!$H$7:$H$1000),
IF($C$1="MARET",COUNT([4]MAR!$H$7:$H$1000),
IF($C$1="APRIL",COUNT([4]APR!$H$7:$H$1000),
IF($C$1="MEI",COUNT([4]MEI!$H$7:$H$1000),
IF($C$1="JUNI",COUNT([4]JUN!$H$7:$H$1000),
IF($C$1="JULI",COUNT([4]JUL!$H$7:$H$1000),
IF($C$1="AGUSTUS",COUNT([4]AUG!$H$7:$H$971),
IF($C$1="SEPTEMBER",COUNT([4]SEP!$H$7:$H$1000),
IF($C$1="OKTOBER",COUNT([4]OKT!$H$7:$H$1000),
IF($C$1="NOVEMBER",COUNT([4]NOV!$H$7:$H$1000),
COUNT([4]DES!$H$7:$H$946)
)))))))))))</f>
        <v>28</v>
      </c>
      <c r="H23" s="393">
        <f>F23-G23</f>
        <v>5</v>
      </c>
      <c r="U23" s="389"/>
    </row>
    <row r="24" spans="5:21" x14ac:dyDescent="0.3">
      <c r="E24" s="388"/>
      <c r="N24" s="349" t="str">
        <f>"KESIMPULAN PADA BULAN "&amp;$C$1&amp;" :"</f>
        <v>KESIMPULAN PADA BULAN DESEMBER :</v>
      </c>
      <c r="U24" s="389"/>
    </row>
    <row r="25" spans="5:21" x14ac:dyDescent="0.3">
      <c r="E25" s="388"/>
      <c r="N25" s="1086" t="str">
        <f>IF($C$1="JANUARI",[4]JAN!$L$1,
IF($C$1="FEBRUARI",[4]FEB!$L$1,
IF($C$1="MARET",[4]MAR!$L$1,
IF($C$1="APRIL",[4]APR!$L$1,
IF($C$1="MEI",[4]MEI!$L$1,
IF($C$1="JUNI",[4]JUN!$L$1,
IF($C$1="JULI",[4]JUL!$L$1,
IF($C$1="AGUSTUS",[4]AUG!$L$1,
IF($C$1="SEPTEMBER",[4]SEP!$L$1,
IF($C$1="OKTOBER",[4]OKT!$M$1,
IF($C$1="NOVEMBER",[4]NOV!$M$1,
[4]DES!$M$1
)))))))))))</f>
        <v>Total Hasil Las : 20284 
Oleh Hasil Robot : 19843 pcs (98%)
Oleh Hasil Manual : 414pcs (2%)
(Sarana JIG robot yang seharusnya dapat dipakai pada bulan ini  adalah 33 unit, tapi yang dipakai hanya 28 unit dan 5 unit tidak dipakai, dikarenakan ada yang belum di trial)</v>
      </c>
      <c r="O25" s="1086"/>
      <c r="P25" s="1086"/>
      <c r="Q25" s="1086"/>
      <c r="R25" s="1086"/>
      <c r="S25" s="1086"/>
      <c r="T25" s="1086"/>
      <c r="U25" s="1087"/>
    </row>
    <row r="26" spans="5:21" x14ac:dyDescent="0.3">
      <c r="E26" s="388"/>
      <c r="N26" s="1086"/>
      <c r="O26" s="1086"/>
      <c r="P26" s="1086"/>
      <c r="Q26" s="1086"/>
      <c r="R26" s="1086"/>
      <c r="S26" s="1086"/>
      <c r="T26" s="1086"/>
      <c r="U26" s="1087"/>
    </row>
    <row r="27" spans="5:21" x14ac:dyDescent="0.3">
      <c r="E27" s="388"/>
      <c r="N27" s="1086"/>
      <c r="O27" s="1086"/>
      <c r="P27" s="1086"/>
      <c r="Q27" s="1086"/>
      <c r="R27" s="1086"/>
      <c r="S27" s="1086"/>
      <c r="T27" s="1086"/>
      <c r="U27" s="1087"/>
    </row>
    <row r="28" spans="5:21" x14ac:dyDescent="0.3">
      <c r="E28" s="388"/>
      <c r="N28" s="1086"/>
      <c r="O28" s="1086"/>
      <c r="P28" s="1086"/>
      <c r="Q28" s="1086"/>
      <c r="R28" s="1086"/>
      <c r="S28" s="1086"/>
      <c r="T28" s="1086"/>
      <c r="U28" s="1087"/>
    </row>
    <row r="29" spans="5:21" x14ac:dyDescent="0.3">
      <c r="E29" s="388"/>
      <c r="N29" s="1086"/>
      <c r="O29" s="1086"/>
      <c r="P29" s="1086"/>
      <c r="Q29" s="1086"/>
      <c r="R29" s="1086"/>
      <c r="S29" s="1086"/>
      <c r="T29" s="1086"/>
      <c r="U29" s="1087"/>
    </row>
    <row r="30" spans="5:21" x14ac:dyDescent="0.3">
      <c r="E30" s="388"/>
      <c r="N30" s="1086"/>
      <c r="O30" s="1086"/>
      <c r="P30" s="1086"/>
      <c r="Q30" s="1086"/>
      <c r="R30" s="1086"/>
      <c r="S30" s="1086"/>
      <c r="T30" s="1086"/>
      <c r="U30" s="1087"/>
    </row>
    <row r="31" spans="5:21" x14ac:dyDescent="0.3">
      <c r="E31" s="388"/>
      <c r="N31" s="1086"/>
      <c r="O31" s="1086"/>
      <c r="P31" s="1086"/>
      <c r="Q31" s="1086"/>
      <c r="R31" s="1086"/>
      <c r="S31" s="1086"/>
      <c r="T31" s="1086"/>
      <c r="U31" s="1087"/>
    </row>
    <row r="32" spans="5:21" x14ac:dyDescent="0.3">
      <c r="E32" s="388"/>
      <c r="U32" s="389"/>
    </row>
    <row r="33" spans="5:21" x14ac:dyDescent="0.3">
      <c r="E33" s="388"/>
      <c r="U33" s="389"/>
    </row>
    <row r="34" spans="5:21" x14ac:dyDescent="0.3">
      <c r="E34" s="388"/>
      <c r="U34" s="389"/>
    </row>
    <row r="35" spans="5:21" x14ac:dyDescent="0.3">
      <c r="E35" s="388"/>
      <c r="U35" s="389"/>
    </row>
    <row r="36" spans="5:21" x14ac:dyDescent="0.3">
      <c r="E36" s="388"/>
      <c r="U36" s="389"/>
    </row>
    <row r="37" spans="5:21" x14ac:dyDescent="0.3">
      <c r="E37" s="388"/>
      <c r="U37" s="389"/>
    </row>
    <row r="38" spans="5:21" ht="15" thickBot="1" x14ac:dyDescent="0.35">
      <c r="E38" s="402"/>
      <c r="F38" s="403"/>
      <c r="G38" s="403"/>
      <c r="H38" s="403"/>
      <c r="I38" s="403"/>
      <c r="J38" s="403"/>
      <c r="K38" s="403"/>
      <c r="L38" s="403"/>
      <c r="M38" s="403"/>
      <c r="N38" s="403"/>
      <c r="O38" s="403"/>
      <c r="P38" s="403"/>
      <c r="Q38" s="403"/>
      <c r="R38" s="403"/>
      <c r="S38" s="403"/>
      <c r="T38" s="403"/>
      <c r="U38" s="404"/>
    </row>
  </sheetData>
  <mergeCells count="4">
    <mergeCell ref="F1:U1"/>
    <mergeCell ref="B3:C3"/>
    <mergeCell ref="B5:B6"/>
    <mergeCell ref="N25:U31"/>
  </mergeCells>
  <dataValidations count="1">
    <dataValidation type="list" allowBlank="1" showInputMessage="1" showErrorMessage="1" sqref="C1" xr:uid="{00B74099-9162-4251-929F-0E44C9690261}">
      <formula1>"JANUARI,FEBRUARI,MARET,APRIL,MEI,JUNI,JULI,AGUSTUS,SEPTEMBER,OKTOBER,NOVEMBER,DESEMBER"</formula1>
    </dataValidation>
  </dataValidations>
  <printOptions horizontalCentered="1" verticalCentered="1"/>
  <pageMargins left="0.23622047244094491" right="0.23622047244094491" top="0.74803149606299213" bottom="0.74803149606299213" header="0.31496062992125984" footer="0.31496062992125984"/>
  <pageSetup paperSize="9" scale="77" orientation="landscape" horizontalDpi="4294967293"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DB70-0BD6-4427-912B-7973CD328F61}">
  <sheetPr>
    <tabColor rgb="FF0070C0"/>
  </sheetPr>
  <dimension ref="B1:V46"/>
  <sheetViews>
    <sheetView zoomScale="85" zoomScaleNormal="85" workbookViewId="0">
      <selection activeCell="E38" sqref="E38"/>
    </sheetView>
  </sheetViews>
  <sheetFormatPr defaultColWidth="9.109375" defaultRowHeight="14.4" x14ac:dyDescent="0.3"/>
  <cols>
    <col min="1" max="1" width="4.6640625" style="195" customWidth="1"/>
    <col min="2" max="2" width="3.44140625" style="191" customWidth="1"/>
    <col min="3" max="3" width="45.44140625" style="203" customWidth="1"/>
    <col min="4" max="4" width="13.109375" style="284" customWidth="1"/>
    <col min="5" max="5" width="12.109375" style="284" customWidth="1"/>
    <col min="6" max="6" width="12.5546875" style="191" customWidth="1"/>
    <col min="7" max="7" width="8.33203125" style="198" bestFit="1" customWidth="1"/>
    <col min="8" max="13" width="9.6640625" style="198" bestFit="1" customWidth="1"/>
    <col min="14" max="18" width="5.5546875" style="198" customWidth="1"/>
    <col min="19" max="19" width="11" style="198" customWidth="1"/>
    <col min="20" max="20" width="49" style="195" customWidth="1"/>
    <col min="21" max="21" width="9.109375" style="195"/>
    <col min="22" max="22" width="14.109375" style="195" bestFit="1" customWidth="1"/>
    <col min="23" max="16384" width="9.109375" style="195"/>
  </cols>
  <sheetData>
    <row r="1" spans="2:22" x14ac:dyDescent="0.3">
      <c r="V1" s="281"/>
    </row>
    <row r="2" spans="2:22" s="292" customFormat="1" ht="18" x14ac:dyDescent="0.3">
      <c r="B2" s="282" t="s">
        <v>365</v>
      </c>
      <c r="C2" s="291"/>
      <c r="D2" s="1088" t="s">
        <v>2178</v>
      </c>
      <c r="E2" s="1088"/>
      <c r="F2" s="1088"/>
      <c r="G2" s="1088"/>
      <c r="H2" s="1088"/>
      <c r="I2" s="1088"/>
      <c r="J2" s="1088"/>
      <c r="K2" s="1088"/>
      <c r="L2" s="1088"/>
      <c r="M2" s="1088"/>
      <c r="N2" s="1088"/>
      <c r="O2" s="1088"/>
      <c r="P2" s="1088"/>
      <c r="Q2" s="1088"/>
      <c r="R2" s="1088"/>
      <c r="S2" s="294">
        <f>AVERAGE(S4:S25)</f>
        <v>1</v>
      </c>
      <c r="T2" s="290"/>
    </row>
    <row r="3" spans="2:22" s="204" customFormat="1" ht="28.8" x14ac:dyDescent="0.3">
      <c r="B3" s="780" t="s">
        <v>263</v>
      </c>
      <c r="C3" s="780" t="s">
        <v>366</v>
      </c>
      <c r="D3" s="781" t="s">
        <v>1390</v>
      </c>
      <c r="E3" s="781" t="s">
        <v>1389</v>
      </c>
      <c r="F3" s="780" t="s">
        <v>250</v>
      </c>
      <c r="G3" s="782" t="s">
        <v>451</v>
      </c>
      <c r="H3" s="782" t="s">
        <v>452</v>
      </c>
      <c r="I3" s="782" t="s">
        <v>453</v>
      </c>
      <c r="J3" s="782" t="s">
        <v>454</v>
      </c>
      <c r="K3" s="782" t="s">
        <v>315</v>
      </c>
      <c r="L3" s="782" t="s">
        <v>455</v>
      </c>
      <c r="M3" s="782" t="s">
        <v>456</v>
      </c>
      <c r="N3" s="782" t="s">
        <v>457</v>
      </c>
      <c r="O3" s="782" t="s">
        <v>458</v>
      </c>
      <c r="P3" s="782" t="s">
        <v>459</v>
      </c>
      <c r="Q3" s="782" t="s">
        <v>460</v>
      </c>
      <c r="R3" s="782" t="s">
        <v>461</v>
      </c>
      <c r="S3" s="782" t="s">
        <v>1406</v>
      </c>
      <c r="T3" s="780" t="s">
        <v>367</v>
      </c>
      <c r="U3" s="285"/>
      <c r="V3" s="204" t="s">
        <v>250</v>
      </c>
    </row>
    <row r="4" spans="2:22" x14ac:dyDescent="0.3">
      <c r="B4" s="260">
        <v>1</v>
      </c>
      <c r="C4" s="286" t="s">
        <v>1391</v>
      </c>
      <c r="D4" s="287">
        <v>45309</v>
      </c>
      <c r="E4" s="287">
        <v>45313</v>
      </c>
      <c r="F4" s="288" t="s">
        <v>1405</v>
      </c>
      <c r="G4" s="289">
        <v>1</v>
      </c>
      <c r="H4" s="289">
        <v>1</v>
      </c>
      <c r="I4" s="289">
        <v>1</v>
      </c>
      <c r="J4" s="289">
        <v>1</v>
      </c>
      <c r="K4" s="289">
        <v>1</v>
      </c>
      <c r="L4" s="289">
        <v>1</v>
      </c>
      <c r="M4" s="289">
        <v>1</v>
      </c>
      <c r="N4" s="289">
        <v>1</v>
      </c>
      <c r="O4" s="289">
        <v>1</v>
      </c>
      <c r="P4" s="289">
        <v>1</v>
      </c>
      <c r="Q4" s="289">
        <v>1</v>
      </c>
      <c r="R4" s="289">
        <v>1</v>
      </c>
      <c r="S4" s="289">
        <f>MAX(G4:R4)</f>
        <v>1</v>
      </c>
      <c r="T4" s="261" t="s">
        <v>653</v>
      </c>
      <c r="U4" s="283"/>
      <c r="V4" s="191" t="s">
        <v>1405</v>
      </c>
    </row>
    <row r="5" spans="2:22" ht="28.8" x14ac:dyDescent="0.3">
      <c r="B5" s="260">
        <v>2</v>
      </c>
      <c r="C5" s="286" t="s">
        <v>1400</v>
      </c>
      <c r="D5" s="287">
        <v>45313</v>
      </c>
      <c r="E5" s="287">
        <v>45366</v>
      </c>
      <c r="F5" s="288" t="s">
        <v>1405</v>
      </c>
      <c r="G5" s="289">
        <v>0.1</v>
      </c>
      <c r="H5" s="289">
        <v>0.8</v>
      </c>
      <c r="I5" s="289">
        <v>1</v>
      </c>
      <c r="J5" s="289">
        <v>1</v>
      </c>
      <c r="K5" s="289">
        <v>1</v>
      </c>
      <c r="L5" s="289">
        <v>1</v>
      </c>
      <c r="M5" s="289">
        <v>1</v>
      </c>
      <c r="N5" s="289">
        <v>1</v>
      </c>
      <c r="O5" s="289">
        <v>1</v>
      </c>
      <c r="P5" s="289">
        <v>1</v>
      </c>
      <c r="Q5" s="289">
        <v>1</v>
      </c>
      <c r="R5" s="289">
        <v>1</v>
      </c>
      <c r="S5" s="289">
        <f t="shared" ref="S5:S24" si="0">MAX(G5:R5)</f>
        <v>1</v>
      </c>
      <c r="T5" s="286" t="s">
        <v>1383</v>
      </c>
      <c r="U5" s="283"/>
      <c r="V5" s="191" t="s">
        <v>1407</v>
      </c>
    </row>
    <row r="6" spans="2:22" x14ac:dyDescent="0.3">
      <c r="B6" s="260">
        <v>3</v>
      </c>
      <c r="C6" s="286" t="s">
        <v>1392</v>
      </c>
      <c r="D6" s="287">
        <v>45366</v>
      </c>
      <c r="E6" s="287">
        <v>45369</v>
      </c>
      <c r="F6" s="288" t="s">
        <v>1405</v>
      </c>
      <c r="G6" s="289">
        <v>0</v>
      </c>
      <c r="H6" s="289">
        <v>0</v>
      </c>
      <c r="I6" s="289">
        <v>1</v>
      </c>
      <c r="J6" s="289">
        <v>1</v>
      </c>
      <c r="K6" s="289">
        <v>1</v>
      </c>
      <c r="L6" s="289">
        <v>1</v>
      </c>
      <c r="M6" s="289">
        <v>1</v>
      </c>
      <c r="N6" s="289">
        <v>1</v>
      </c>
      <c r="O6" s="289">
        <v>1</v>
      </c>
      <c r="P6" s="289">
        <v>1</v>
      </c>
      <c r="Q6" s="289">
        <v>1</v>
      </c>
      <c r="R6" s="289">
        <v>1</v>
      </c>
      <c r="S6" s="289">
        <f t="shared" si="0"/>
        <v>1</v>
      </c>
      <c r="T6" s="261"/>
      <c r="U6" s="283"/>
      <c r="V6" s="191" t="s">
        <v>1408</v>
      </c>
    </row>
    <row r="7" spans="2:22" ht="100.8" x14ac:dyDescent="0.3">
      <c r="B7" s="260">
        <v>4</v>
      </c>
      <c r="C7" s="286" t="s">
        <v>1401</v>
      </c>
      <c r="D7" s="287">
        <v>45369</v>
      </c>
      <c r="E7" s="287">
        <v>45420</v>
      </c>
      <c r="F7" s="288" t="s">
        <v>1405</v>
      </c>
      <c r="G7" s="289">
        <v>0</v>
      </c>
      <c r="H7" s="289">
        <v>0</v>
      </c>
      <c r="I7" s="289">
        <v>0.25</v>
      </c>
      <c r="J7" s="289">
        <v>0.9</v>
      </c>
      <c r="K7" s="289">
        <v>1</v>
      </c>
      <c r="L7" s="289">
        <v>1</v>
      </c>
      <c r="M7" s="289">
        <v>1</v>
      </c>
      <c r="N7" s="289">
        <v>1</v>
      </c>
      <c r="O7" s="289">
        <v>1</v>
      </c>
      <c r="P7" s="289">
        <v>1</v>
      </c>
      <c r="Q7" s="289">
        <v>1</v>
      </c>
      <c r="R7" s="289">
        <v>1</v>
      </c>
      <c r="S7" s="289">
        <f t="shared" si="0"/>
        <v>1</v>
      </c>
      <c r="T7" s="286" t="s">
        <v>1620</v>
      </c>
      <c r="U7" s="283"/>
    </row>
    <row r="8" spans="2:22" x14ac:dyDescent="0.3">
      <c r="B8" s="260">
        <v>5</v>
      </c>
      <c r="C8" s="286" t="s">
        <v>1403</v>
      </c>
      <c r="D8" s="287">
        <v>45419</v>
      </c>
      <c r="E8" s="287">
        <v>45420</v>
      </c>
      <c r="F8" s="288" t="s">
        <v>1405</v>
      </c>
      <c r="G8" s="289">
        <v>0</v>
      </c>
      <c r="H8" s="289">
        <v>0</v>
      </c>
      <c r="I8" s="289">
        <v>0</v>
      </c>
      <c r="J8" s="289">
        <v>0</v>
      </c>
      <c r="K8" s="289">
        <v>1</v>
      </c>
      <c r="L8" s="289">
        <v>1</v>
      </c>
      <c r="M8" s="289">
        <v>1</v>
      </c>
      <c r="N8" s="289">
        <v>1</v>
      </c>
      <c r="O8" s="289">
        <v>1</v>
      </c>
      <c r="P8" s="289">
        <v>1</v>
      </c>
      <c r="Q8" s="289">
        <v>1</v>
      </c>
      <c r="R8" s="289">
        <v>1</v>
      </c>
      <c r="S8" s="289">
        <f t="shared" si="0"/>
        <v>1</v>
      </c>
      <c r="T8" s="286"/>
    </row>
    <row r="9" spans="2:22" x14ac:dyDescent="0.3">
      <c r="B9" s="260">
        <v>6</v>
      </c>
      <c r="C9" s="286" t="s">
        <v>2163</v>
      </c>
      <c r="D9" s="287" t="s">
        <v>451</v>
      </c>
      <c r="E9" s="287" t="s">
        <v>452</v>
      </c>
      <c r="F9" s="288" t="s">
        <v>1405</v>
      </c>
      <c r="G9" s="289">
        <v>0.85</v>
      </c>
      <c r="H9" s="289">
        <v>1</v>
      </c>
      <c r="I9" s="289">
        <v>1</v>
      </c>
      <c r="J9" s="289">
        <v>1</v>
      </c>
      <c r="K9" s="289">
        <v>1</v>
      </c>
      <c r="L9" s="289">
        <v>1</v>
      </c>
      <c r="M9" s="289">
        <v>1</v>
      </c>
      <c r="N9" s="289">
        <v>1</v>
      </c>
      <c r="O9" s="289">
        <v>1</v>
      </c>
      <c r="P9" s="289">
        <v>1</v>
      </c>
      <c r="Q9" s="289">
        <v>1</v>
      </c>
      <c r="R9" s="289">
        <v>1</v>
      </c>
      <c r="S9" s="289">
        <f t="shared" si="0"/>
        <v>1</v>
      </c>
      <c r="T9" s="286"/>
    </row>
    <row r="10" spans="2:22" ht="28.8" x14ac:dyDescent="0.3">
      <c r="B10" s="260">
        <v>7</v>
      </c>
      <c r="C10" s="286" t="s">
        <v>2164</v>
      </c>
      <c r="D10" s="287" t="s">
        <v>455</v>
      </c>
      <c r="E10" s="287" t="s">
        <v>455</v>
      </c>
      <c r="F10" s="288" t="s">
        <v>1405</v>
      </c>
      <c r="G10" s="289">
        <v>0</v>
      </c>
      <c r="H10" s="289">
        <v>0</v>
      </c>
      <c r="I10" s="289">
        <v>0</v>
      </c>
      <c r="J10" s="289">
        <v>0</v>
      </c>
      <c r="K10" s="289">
        <v>0</v>
      </c>
      <c r="L10" s="289">
        <v>1</v>
      </c>
      <c r="M10" s="289">
        <v>1</v>
      </c>
      <c r="N10" s="289">
        <v>1</v>
      </c>
      <c r="O10" s="289">
        <v>1</v>
      </c>
      <c r="P10" s="289">
        <v>1</v>
      </c>
      <c r="Q10" s="289">
        <v>1</v>
      </c>
      <c r="R10" s="289">
        <v>1</v>
      </c>
      <c r="S10" s="289"/>
      <c r="T10" s="286"/>
    </row>
    <row r="11" spans="2:22" ht="28.8" x14ac:dyDescent="0.3">
      <c r="B11" s="260">
        <v>8</v>
      </c>
      <c r="C11" s="286" t="s">
        <v>2165</v>
      </c>
      <c r="D11" s="287" t="s">
        <v>452</v>
      </c>
      <c r="E11" s="287" t="s">
        <v>455</v>
      </c>
      <c r="F11" s="288" t="s">
        <v>1405</v>
      </c>
      <c r="G11" s="289">
        <v>0</v>
      </c>
      <c r="H11" s="289">
        <v>0.1</v>
      </c>
      <c r="I11" s="289">
        <v>0.1</v>
      </c>
      <c r="J11" s="289">
        <v>0.1</v>
      </c>
      <c r="K11" s="289">
        <v>0.85</v>
      </c>
      <c r="L11" s="289">
        <v>1</v>
      </c>
      <c r="M11" s="289">
        <v>1</v>
      </c>
      <c r="N11" s="289">
        <v>1</v>
      </c>
      <c r="O11" s="289">
        <v>1</v>
      </c>
      <c r="P11" s="289">
        <v>1</v>
      </c>
      <c r="Q11" s="289">
        <v>1</v>
      </c>
      <c r="R11" s="289">
        <v>1</v>
      </c>
      <c r="S11" s="289">
        <f t="shared" si="0"/>
        <v>1</v>
      </c>
      <c r="T11" s="293" t="s">
        <v>1409</v>
      </c>
    </row>
    <row r="12" spans="2:22" x14ac:dyDescent="0.3">
      <c r="B12" s="260">
        <v>9</v>
      </c>
      <c r="C12" s="286" t="s">
        <v>2166</v>
      </c>
      <c r="D12" s="287" t="s">
        <v>314</v>
      </c>
      <c r="E12" s="287" t="s">
        <v>315</v>
      </c>
      <c r="F12" s="288" t="s">
        <v>1405</v>
      </c>
      <c r="G12" s="289">
        <v>0</v>
      </c>
      <c r="H12" s="289">
        <v>0</v>
      </c>
      <c r="I12" s="289">
        <v>0</v>
      </c>
      <c r="J12" s="289">
        <v>0.75</v>
      </c>
      <c r="K12" s="289">
        <v>1</v>
      </c>
      <c r="L12" s="289">
        <v>1</v>
      </c>
      <c r="M12" s="289">
        <v>1</v>
      </c>
      <c r="N12" s="289">
        <v>1</v>
      </c>
      <c r="O12" s="289">
        <v>1</v>
      </c>
      <c r="P12" s="289">
        <v>1</v>
      </c>
      <c r="Q12" s="289">
        <v>1</v>
      </c>
      <c r="R12" s="289">
        <v>1</v>
      </c>
      <c r="S12" s="289">
        <f t="shared" si="0"/>
        <v>1</v>
      </c>
      <c r="T12" s="261"/>
    </row>
    <row r="13" spans="2:22" x14ac:dyDescent="0.3">
      <c r="B13" s="260">
        <v>10</v>
      </c>
      <c r="C13" s="286" t="s">
        <v>2167</v>
      </c>
      <c r="D13" s="287" t="s">
        <v>314</v>
      </c>
      <c r="E13" s="287" t="s">
        <v>315</v>
      </c>
      <c r="F13" s="288" t="s">
        <v>1405</v>
      </c>
      <c r="G13" s="289">
        <v>0</v>
      </c>
      <c r="H13" s="289">
        <v>0</v>
      </c>
      <c r="I13" s="289">
        <v>0</v>
      </c>
      <c r="J13" s="289">
        <v>0.75</v>
      </c>
      <c r="K13" s="289">
        <v>1</v>
      </c>
      <c r="L13" s="289">
        <v>1</v>
      </c>
      <c r="M13" s="289">
        <v>1</v>
      </c>
      <c r="N13" s="289">
        <v>1</v>
      </c>
      <c r="O13" s="289">
        <v>1</v>
      </c>
      <c r="P13" s="289">
        <v>1</v>
      </c>
      <c r="Q13" s="289">
        <v>1</v>
      </c>
      <c r="R13" s="289">
        <v>1</v>
      </c>
      <c r="S13" s="289">
        <f t="shared" si="0"/>
        <v>1</v>
      </c>
      <c r="T13" s="261"/>
    </row>
    <row r="14" spans="2:22" ht="28.8" x14ac:dyDescent="0.3">
      <c r="B14" s="260">
        <v>11</v>
      </c>
      <c r="C14" s="286" t="s">
        <v>2168</v>
      </c>
      <c r="D14" s="287" t="s">
        <v>315</v>
      </c>
      <c r="E14" s="287" t="s">
        <v>455</v>
      </c>
      <c r="F14" s="288" t="s">
        <v>1405</v>
      </c>
      <c r="G14" s="289">
        <v>0</v>
      </c>
      <c r="H14" s="289">
        <v>0</v>
      </c>
      <c r="I14" s="289">
        <v>0</v>
      </c>
      <c r="J14" s="289">
        <v>0</v>
      </c>
      <c r="K14" s="289">
        <v>0.75</v>
      </c>
      <c r="L14" s="289">
        <v>1</v>
      </c>
      <c r="M14" s="289">
        <v>1</v>
      </c>
      <c r="N14" s="289">
        <v>1</v>
      </c>
      <c r="O14" s="289">
        <v>1</v>
      </c>
      <c r="P14" s="289">
        <v>1</v>
      </c>
      <c r="Q14" s="289">
        <v>1</v>
      </c>
      <c r="R14" s="289">
        <v>1</v>
      </c>
      <c r="S14" s="289">
        <f t="shared" si="0"/>
        <v>1</v>
      </c>
      <c r="T14" s="261"/>
    </row>
    <row r="15" spans="2:22" ht="28.8" x14ac:dyDescent="0.3">
      <c r="B15" s="260">
        <v>12</v>
      </c>
      <c r="C15" s="286" t="s">
        <v>2169</v>
      </c>
      <c r="D15" s="287" t="s">
        <v>314</v>
      </c>
      <c r="E15" s="287" t="s">
        <v>314</v>
      </c>
      <c r="F15" s="288" t="s">
        <v>1405</v>
      </c>
      <c r="G15" s="289">
        <v>0</v>
      </c>
      <c r="H15" s="289">
        <v>0</v>
      </c>
      <c r="I15" s="289">
        <v>0</v>
      </c>
      <c r="J15" s="289">
        <v>1</v>
      </c>
      <c r="K15" s="289">
        <v>1</v>
      </c>
      <c r="L15" s="289">
        <v>1</v>
      </c>
      <c r="M15" s="289">
        <v>1</v>
      </c>
      <c r="N15" s="289">
        <v>1</v>
      </c>
      <c r="O15" s="289">
        <v>1</v>
      </c>
      <c r="P15" s="289">
        <v>1</v>
      </c>
      <c r="Q15" s="289">
        <v>1</v>
      </c>
      <c r="R15" s="289">
        <v>1</v>
      </c>
      <c r="S15" s="289">
        <f t="shared" si="0"/>
        <v>1</v>
      </c>
      <c r="T15" s="261"/>
    </row>
    <row r="16" spans="2:22" x14ac:dyDescent="0.3">
      <c r="B16" s="260">
        <v>13</v>
      </c>
      <c r="C16" s="286" t="s">
        <v>2170</v>
      </c>
      <c r="D16" s="287" t="s">
        <v>455</v>
      </c>
      <c r="E16" s="287" t="s">
        <v>455</v>
      </c>
      <c r="F16" s="288" t="s">
        <v>1405</v>
      </c>
      <c r="G16" s="289">
        <v>0</v>
      </c>
      <c r="H16" s="289">
        <v>0</v>
      </c>
      <c r="I16" s="289">
        <v>0</v>
      </c>
      <c r="J16" s="289">
        <v>0</v>
      </c>
      <c r="K16" s="289">
        <v>0</v>
      </c>
      <c r="L16" s="289">
        <v>1</v>
      </c>
      <c r="M16" s="289">
        <v>1</v>
      </c>
      <c r="N16" s="289">
        <v>1</v>
      </c>
      <c r="O16" s="289">
        <v>1</v>
      </c>
      <c r="P16" s="289">
        <v>1</v>
      </c>
      <c r="Q16" s="289">
        <v>1</v>
      </c>
      <c r="R16" s="289">
        <v>1</v>
      </c>
      <c r="S16" s="289">
        <f t="shared" si="0"/>
        <v>1</v>
      </c>
      <c r="T16" s="261"/>
    </row>
    <row r="17" spans="2:20" x14ac:dyDescent="0.3">
      <c r="B17" s="260">
        <v>14</v>
      </c>
      <c r="C17" s="286" t="s">
        <v>2171</v>
      </c>
      <c r="D17" s="287" t="s">
        <v>456</v>
      </c>
      <c r="E17" s="287" t="s">
        <v>456</v>
      </c>
      <c r="F17" s="288" t="s">
        <v>1405</v>
      </c>
      <c r="G17" s="289">
        <v>0</v>
      </c>
      <c r="H17" s="289">
        <v>0</v>
      </c>
      <c r="I17" s="289">
        <v>0</v>
      </c>
      <c r="J17" s="289">
        <v>0</v>
      </c>
      <c r="K17" s="289">
        <v>0</v>
      </c>
      <c r="L17" s="289">
        <v>0</v>
      </c>
      <c r="M17" s="289">
        <v>1</v>
      </c>
      <c r="N17" s="289">
        <v>1</v>
      </c>
      <c r="O17" s="289">
        <v>1</v>
      </c>
      <c r="P17" s="289">
        <v>1</v>
      </c>
      <c r="Q17" s="289">
        <v>1</v>
      </c>
      <c r="R17" s="289">
        <v>1</v>
      </c>
      <c r="S17" s="289">
        <f t="shared" si="0"/>
        <v>1</v>
      </c>
      <c r="T17" s="261"/>
    </row>
    <row r="18" spans="2:20" x14ac:dyDescent="0.3">
      <c r="B18" s="260">
        <v>15</v>
      </c>
      <c r="C18" s="286" t="s">
        <v>2172</v>
      </c>
      <c r="D18" s="287" t="s">
        <v>315</v>
      </c>
      <c r="E18" s="287" t="s">
        <v>318</v>
      </c>
      <c r="F18" s="288" t="s">
        <v>1405</v>
      </c>
      <c r="G18" s="289">
        <v>0</v>
      </c>
      <c r="H18" s="289">
        <v>0</v>
      </c>
      <c r="I18" s="289">
        <v>0</v>
      </c>
      <c r="J18" s="289">
        <v>0</v>
      </c>
      <c r="K18" s="289">
        <v>0</v>
      </c>
      <c r="L18" s="289">
        <v>0.4</v>
      </c>
      <c r="M18" s="289">
        <v>0.5</v>
      </c>
      <c r="N18" s="289">
        <v>1</v>
      </c>
      <c r="O18" s="289">
        <v>1</v>
      </c>
      <c r="P18" s="289">
        <v>1</v>
      </c>
      <c r="Q18" s="289">
        <v>1</v>
      </c>
      <c r="R18" s="289">
        <v>1</v>
      </c>
      <c r="S18" s="289">
        <f t="shared" si="0"/>
        <v>1</v>
      </c>
      <c r="T18" s="261"/>
    </row>
    <row r="19" spans="2:20" ht="28.8" x14ac:dyDescent="0.3">
      <c r="B19" s="260">
        <v>16</v>
      </c>
      <c r="C19" s="286" t="s">
        <v>2254</v>
      </c>
      <c r="D19" s="287" t="s">
        <v>315</v>
      </c>
      <c r="E19" s="287" t="s">
        <v>318</v>
      </c>
      <c r="F19" s="288" t="s">
        <v>1405</v>
      </c>
      <c r="G19" s="289">
        <v>0</v>
      </c>
      <c r="H19" s="289">
        <v>0</v>
      </c>
      <c r="I19" s="289">
        <v>0</v>
      </c>
      <c r="J19" s="289">
        <v>0</v>
      </c>
      <c r="K19" s="289">
        <v>0</v>
      </c>
      <c r="L19" s="289">
        <v>0.4</v>
      </c>
      <c r="M19" s="289">
        <v>0.5</v>
      </c>
      <c r="N19" s="289">
        <v>1</v>
      </c>
      <c r="O19" s="289">
        <v>1</v>
      </c>
      <c r="P19" s="289">
        <v>1</v>
      </c>
      <c r="Q19" s="289">
        <v>1</v>
      </c>
      <c r="R19" s="289">
        <v>1</v>
      </c>
      <c r="S19" s="289">
        <f t="shared" si="0"/>
        <v>1</v>
      </c>
      <c r="T19" s="261"/>
    </row>
    <row r="20" spans="2:20" ht="28.8" x14ac:dyDescent="0.3">
      <c r="B20" s="260">
        <v>17</v>
      </c>
      <c r="C20" s="286" t="s">
        <v>2173</v>
      </c>
      <c r="D20" s="287" t="s">
        <v>321</v>
      </c>
      <c r="E20" s="287">
        <v>45629</v>
      </c>
      <c r="F20" s="288" t="s">
        <v>1405</v>
      </c>
      <c r="G20" s="289">
        <v>0</v>
      </c>
      <c r="H20" s="289">
        <v>0</v>
      </c>
      <c r="I20" s="289">
        <v>0</v>
      </c>
      <c r="J20" s="289">
        <v>0</v>
      </c>
      <c r="K20" s="289">
        <v>0</v>
      </c>
      <c r="L20" s="289">
        <v>0</v>
      </c>
      <c r="M20" s="289">
        <v>0</v>
      </c>
      <c r="N20" s="289">
        <v>0</v>
      </c>
      <c r="O20" s="289">
        <v>0.3</v>
      </c>
      <c r="P20" s="289">
        <v>0.9</v>
      </c>
      <c r="Q20" s="289">
        <v>1</v>
      </c>
      <c r="R20" s="289">
        <v>1</v>
      </c>
      <c r="S20" s="289">
        <f t="shared" si="0"/>
        <v>1</v>
      </c>
      <c r="T20" s="261"/>
    </row>
    <row r="21" spans="2:20" x14ac:dyDescent="0.3">
      <c r="B21" s="260">
        <v>20</v>
      </c>
      <c r="C21" s="286" t="s">
        <v>2175</v>
      </c>
      <c r="D21" s="783"/>
      <c r="E21" s="287" t="s">
        <v>319</v>
      </c>
      <c r="F21" s="288" t="s">
        <v>1405</v>
      </c>
      <c r="G21" s="289">
        <v>0</v>
      </c>
      <c r="H21" s="289">
        <v>0</v>
      </c>
      <c r="I21" s="289">
        <v>0</v>
      </c>
      <c r="J21" s="289">
        <v>0</v>
      </c>
      <c r="K21" s="289">
        <v>0</v>
      </c>
      <c r="L21" s="289">
        <v>0</v>
      </c>
      <c r="M21" s="289">
        <v>0</v>
      </c>
      <c r="N21" s="289">
        <v>0.8</v>
      </c>
      <c r="O21" s="289">
        <v>1</v>
      </c>
      <c r="P21" s="289">
        <v>1</v>
      </c>
      <c r="Q21" s="289">
        <v>1</v>
      </c>
      <c r="R21" s="289">
        <v>1</v>
      </c>
      <c r="S21" s="289">
        <f t="shared" si="0"/>
        <v>1</v>
      </c>
      <c r="T21" s="261"/>
    </row>
    <row r="22" spans="2:20" ht="28.8" x14ac:dyDescent="0.3">
      <c r="B22" s="260">
        <v>21</v>
      </c>
      <c r="C22" s="286" t="s">
        <v>1739</v>
      </c>
      <c r="D22" s="783"/>
      <c r="E22" s="287" t="s">
        <v>318</v>
      </c>
      <c r="F22" s="288" t="s">
        <v>1405</v>
      </c>
      <c r="G22" s="289">
        <v>0</v>
      </c>
      <c r="H22" s="289">
        <v>0</v>
      </c>
      <c r="I22" s="289">
        <v>0</v>
      </c>
      <c r="J22" s="289">
        <v>0</v>
      </c>
      <c r="K22" s="289">
        <v>0</v>
      </c>
      <c r="L22" s="289">
        <v>0</v>
      </c>
      <c r="M22" s="289">
        <v>0</v>
      </c>
      <c r="N22" s="289">
        <v>1</v>
      </c>
      <c r="O22" s="289">
        <v>1</v>
      </c>
      <c r="P22" s="289">
        <v>1</v>
      </c>
      <c r="Q22" s="289">
        <v>1</v>
      </c>
      <c r="R22" s="289">
        <v>1</v>
      </c>
      <c r="S22" s="289">
        <f t="shared" si="0"/>
        <v>1</v>
      </c>
      <c r="T22" s="261"/>
    </row>
    <row r="23" spans="2:20" ht="28.8" x14ac:dyDescent="0.3">
      <c r="B23" s="260">
        <v>22</v>
      </c>
      <c r="C23" s="481" t="s">
        <v>2177</v>
      </c>
      <c r="D23" s="287" t="s">
        <v>321</v>
      </c>
      <c r="E23" s="287" t="s">
        <v>321</v>
      </c>
      <c r="F23" s="288" t="s">
        <v>1405</v>
      </c>
      <c r="G23" s="289">
        <v>0</v>
      </c>
      <c r="H23" s="289">
        <v>0</v>
      </c>
      <c r="I23" s="289">
        <v>0</v>
      </c>
      <c r="J23" s="289">
        <v>0</v>
      </c>
      <c r="K23" s="289">
        <v>0</v>
      </c>
      <c r="L23" s="289">
        <v>0</v>
      </c>
      <c r="M23" s="289">
        <v>0</v>
      </c>
      <c r="N23" s="289">
        <v>0</v>
      </c>
      <c r="O23" s="289">
        <v>0.1</v>
      </c>
      <c r="P23" s="289">
        <v>0.6</v>
      </c>
      <c r="Q23" s="289">
        <v>1</v>
      </c>
      <c r="R23" s="289">
        <v>1</v>
      </c>
      <c r="S23" s="289">
        <f t="shared" si="0"/>
        <v>1</v>
      </c>
      <c r="T23" s="261"/>
    </row>
    <row r="24" spans="2:20" ht="28.8" x14ac:dyDescent="0.3">
      <c r="B24" s="260">
        <v>23</v>
      </c>
      <c r="C24" s="286" t="s">
        <v>2397</v>
      </c>
      <c r="D24" s="287">
        <v>45537</v>
      </c>
      <c r="E24" s="287">
        <v>45547</v>
      </c>
      <c r="F24" s="288" t="s">
        <v>1405</v>
      </c>
      <c r="G24" s="289">
        <v>0</v>
      </c>
      <c r="H24" s="289">
        <v>0</v>
      </c>
      <c r="I24" s="289">
        <v>0</v>
      </c>
      <c r="J24" s="289">
        <v>0</v>
      </c>
      <c r="K24" s="289">
        <v>0</v>
      </c>
      <c r="L24" s="289">
        <v>0</v>
      </c>
      <c r="M24" s="289">
        <v>0</v>
      </c>
      <c r="N24" s="289">
        <v>0</v>
      </c>
      <c r="O24" s="289">
        <v>1</v>
      </c>
      <c r="P24" s="289">
        <v>1</v>
      </c>
      <c r="Q24" s="289">
        <v>1</v>
      </c>
      <c r="R24" s="289">
        <v>1</v>
      </c>
      <c r="S24" s="289">
        <f t="shared" si="0"/>
        <v>1</v>
      </c>
      <c r="T24" s="261"/>
    </row>
    <row r="25" spans="2:20" x14ac:dyDescent="0.3">
      <c r="B25" s="260"/>
      <c r="C25" s="286"/>
      <c r="D25" s="287"/>
      <c r="E25" s="287"/>
      <c r="F25" s="288"/>
      <c r="G25" s="289"/>
      <c r="H25" s="289"/>
      <c r="I25" s="289"/>
      <c r="J25" s="289"/>
      <c r="K25" s="289"/>
      <c r="L25" s="289"/>
      <c r="M25" s="289"/>
      <c r="N25" s="289"/>
      <c r="O25" s="289"/>
      <c r="P25" s="289"/>
      <c r="Q25" s="289"/>
      <c r="R25" s="289"/>
      <c r="S25" s="289"/>
      <c r="T25" s="261"/>
    </row>
    <row r="27" spans="2:20" x14ac:dyDescent="0.3">
      <c r="C27" s="348" t="s">
        <v>2162</v>
      </c>
    </row>
    <row r="28" spans="2:20" x14ac:dyDescent="0.3">
      <c r="B28" s="563">
        <v>1</v>
      </c>
      <c r="C28" s="784" t="s">
        <v>1393</v>
      </c>
    </row>
    <row r="29" spans="2:20" x14ac:dyDescent="0.3">
      <c r="B29" s="260">
        <v>2</v>
      </c>
      <c r="C29" s="286" t="s">
        <v>1394</v>
      </c>
    </row>
    <row r="30" spans="2:20" ht="28.8" x14ac:dyDescent="0.3">
      <c r="B30" s="260">
        <v>3</v>
      </c>
      <c r="C30" s="286" t="s">
        <v>1410</v>
      </c>
    </row>
    <row r="31" spans="2:20" ht="28.8" x14ac:dyDescent="0.3">
      <c r="B31" s="260">
        <v>4</v>
      </c>
      <c r="C31" s="309" t="s">
        <v>1411</v>
      </c>
    </row>
    <row r="32" spans="2:20" ht="28.8" x14ac:dyDescent="0.3">
      <c r="B32" s="260">
        <v>5</v>
      </c>
      <c r="C32" s="309" t="s">
        <v>1412</v>
      </c>
    </row>
    <row r="33" spans="2:3" x14ac:dyDescent="0.3">
      <c r="B33" s="260">
        <v>6</v>
      </c>
      <c r="C33" s="286" t="s">
        <v>1402</v>
      </c>
    </row>
    <row r="34" spans="2:3" x14ac:dyDescent="0.3">
      <c r="B34" s="260">
        <v>7</v>
      </c>
      <c r="C34" s="286" t="s">
        <v>1395</v>
      </c>
    </row>
    <row r="35" spans="2:3" ht="28.8" x14ac:dyDescent="0.3">
      <c r="B35" s="260">
        <v>8</v>
      </c>
      <c r="C35" s="286" t="s">
        <v>1396</v>
      </c>
    </row>
    <row r="36" spans="2:3" x14ac:dyDescent="0.3">
      <c r="B36" s="260">
        <v>9</v>
      </c>
      <c r="C36" s="286" t="s">
        <v>1404</v>
      </c>
    </row>
    <row r="37" spans="2:3" x14ac:dyDescent="0.3">
      <c r="B37" s="260">
        <v>10</v>
      </c>
      <c r="C37" s="286" t="s">
        <v>1399</v>
      </c>
    </row>
    <row r="38" spans="2:3" x14ac:dyDescent="0.3">
      <c r="B38" s="260">
        <v>11</v>
      </c>
      <c r="C38" s="286" t="s">
        <v>1386</v>
      </c>
    </row>
    <row r="39" spans="2:3" ht="28.8" x14ac:dyDescent="0.3">
      <c r="B39" s="260">
        <v>12</v>
      </c>
      <c r="C39" s="286" t="s">
        <v>1387</v>
      </c>
    </row>
    <row r="40" spans="2:3" x14ac:dyDescent="0.3">
      <c r="B40" s="260">
        <v>13</v>
      </c>
      <c r="C40" s="286" t="s">
        <v>2176</v>
      </c>
    </row>
    <row r="42" spans="2:3" x14ac:dyDescent="0.3">
      <c r="C42" s="348" t="s">
        <v>3441</v>
      </c>
    </row>
    <row r="43" spans="2:3" ht="28.8" x14ac:dyDescent="0.3">
      <c r="B43" s="785">
        <v>1</v>
      </c>
      <c r="C43" s="786" t="s">
        <v>2174</v>
      </c>
    </row>
    <row r="44" spans="2:3" x14ac:dyDescent="0.3">
      <c r="B44" s="785">
        <v>2</v>
      </c>
      <c r="C44" s="786" t="s">
        <v>1388</v>
      </c>
    </row>
    <row r="45" spans="2:3" x14ac:dyDescent="0.3">
      <c r="B45" s="785">
        <v>3</v>
      </c>
      <c r="C45" s="786" t="s">
        <v>1397</v>
      </c>
    </row>
    <row r="46" spans="2:3" x14ac:dyDescent="0.3">
      <c r="B46" s="785">
        <v>4</v>
      </c>
      <c r="C46" s="786" t="s">
        <v>1398</v>
      </c>
    </row>
  </sheetData>
  <mergeCells count="1">
    <mergeCell ref="D2:R2"/>
  </mergeCells>
  <conditionalFormatting sqref="F1 F3:F1048576">
    <cfRule type="cellIs" dxfId="14" priority="1" operator="equal">
      <formula>"Tidak Selesai"</formula>
    </cfRule>
    <cfRule type="cellIs" dxfId="13" priority="2" operator="equal">
      <formula>"Progress"</formula>
    </cfRule>
    <cfRule type="cellIs" dxfId="12" priority="3" operator="equal">
      <formula>"Selesai"</formula>
    </cfRule>
  </conditionalFormatting>
  <dataValidations count="1">
    <dataValidation type="list" allowBlank="1" showInputMessage="1" showErrorMessage="1" sqref="F4:F25" xr:uid="{6572E12E-F001-40F1-95AA-C7FB200EC38E}">
      <formula1>$V$4:$V$6</formula1>
    </dataValidation>
  </dataValidations>
  <pageMargins left="0.7" right="0.7" top="0.75" bottom="0.75" header="0.3" footer="0.3"/>
  <pageSetup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4EE0D-1147-4F4D-B0AB-80DD33C156EF}">
  <sheetPr>
    <tabColor rgb="FF0070C0"/>
  </sheetPr>
  <dimension ref="B2:H19"/>
  <sheetViews>
    <sheetView workbookViewId="0">
      <pane ySplit="3" topLeftCell="A16" activePane="bottomLeft" state="frozen"/>
      <selection activeCell="E38" sqref="E38"/>
      <selection pane="bottomLeft" activeCell="E38" sqref="E38"/>
    </sheetView>
  </sheetViews>
  <sheetFormatPr defaultColWidth="9.109375" defaultRowHeight="14.4" x14ac:dyDescent="0.3"/>
  <cols>
    <col min="1" max="1" width="9.109375" style="195"/>
    <col min="2" max="2" width="5.109375" style="195" customWidth="1"/>
    <col min="3" max="3" width="12.109375" style="191" customWidth="1"/>
    <col min="4" max="4" width="31.109375" style="203" customWidth="1"/>
    <col min="5" max="5" width="24.6640625" style="205" bestFit="1" customWidth="1"/>
    <col min="6" max="6" width="21" style="205" customWidth="1"/>
    <col min="7" max="7" width="9.109375" style="191"/>
    <col min="8" max="8" width="49.6640625" style="203" customWidth="1"/>
    <col min="9" max="16384" width="9.109375" style="195"/>
  </cols>
  <sheetData>
    <row r="2" spans="2:8" x14ac:dyDescent="0.3">
      <c r="B2" s="195" t="s">
        <v>368</v>
      </c>
    </row>
    <row r="3" spans="2:8" s="191" customFormat="1" x14ac:dyDescent="0.3">
      <c r="B3" s="314" t="s">
        <v>263</v>
      </c>
      <c r="C3" s="314" t="s">
        <v>310</v>
      </c>
      <c r="D3" s="623" t="s">
        <v>369</v>
      </c>
      <c r="E3" s="759" t="s">
        <v>370</v>
      </c>
      <c r="F3" s="759" t="s">
        <v>378</v>
      </c>
      <c r="G3" s="314" t="s">
        <v>358</v>
      </c>
      <c r="H3" s="623" t="s">
        <v>359</v>
      </c>
    </row>
    <row r="4" spans="2:8" ht="28.8" x14ac:dyDescent="0.3">
      <c r="B4" s="313">
        <v>1</v>
      </c>
      <c r="C4" s="314" t="s">
        <v>311</v>
      </c>
      <c r="D4" s="319" t="s">
        <v>373</v>
      </c>
      <c r="E4" s="759">
        <v>45306</v>
      </c>
      <c r="F4" s="759">
        <v>45306</v>
      </c>
      <c r="G4" s="314" t="s">
        <v>372</v>
      </c>
      <c r="H4" s="319" t="s">
        <v>374</v>
      </c>
    </row>
    <row r="5" spans="2:8" ht="28.8" x14ac:dyDescent="0.3">
      <c r="B5" s="313">
        <v>2</v>
      </c>
      <c r="C5" s="314" t="s">
        <v>311</v>
      </c>
      <c r="D5" s="319" t="s">
        <v>376</v>
      </c>
      <c r="E5" s="759">
        <v>45308</v>
      </c>
      <c r="F5" s="759">
        <v>45310</v>
      </c>
      <c r="G5" s="314" t="s">
        <v>372</v>
      </c>
      <c r="H5" s="319" t="s">
        <v>375</v>
      </c>
    </row>
    <row r="6" spans="2:8" ht="28.8" x14ac:dyDescent="0.3">
      <c r="B6" s="313">
        <v>3</v>
      </c>
      <c r="C6" s="314" t="s">
        <v>311</v>
      </c>
      <c r="D6" s="319" t="s">
        <v>371</v>
      </c>
      <c r="E6" s="759">
        <v>45314</v>
      </c>
      <c r="F6" s="759">
        <v>45314</v>
      </c>
      <c r="G6" s="314" t="s">
        <v>372</v>
      </c>
      <c r="H6" s="319" t="s">
        <v>377</v>
      </c>
    </row>
    <row r="7" spans="2:8" ht="28.8" x14ac:dyDescent="0.3">
      <c r="B7" s="313">
        <v>4</v>
      </c>
      <c r="C7" s="314" t="s">
        <v>311</v>
      </c>
      <c r="D7" s="319" t="s">
        <v>379</v>
      </c>
      <c r="E7" s="759">
        <v>45315</v>
      </c>
      <c r="F7" s="759">
        <v>45315</v>
      </c>
      <c r="G7" s="314" t="s">
        <v>372</v>
      </c>
      <c r="H7" s="319" t="s">
        <v>380</v>
      </c>
    </row>
    <row r="8" spans="2:8" ht="28.8" x14ac:dyDescent="0.3">
      <c r="B8" s="313">
        <v>5</v>
      </c>
      <c r="C8" s="314" t="s">
        <v>311</v>
      </c>
      <c r="D8" s="319" t="s">
        <v>381</v>
      </c>
      <c r="E8" s="759">
        <v>45320</v>
      </c>
      <c r="F8" s="759">
        <v>45320</v>
      </c>
      <c r="G8" s="314" t="s">
        <v>372</v>
      </c>
      <c r="H8" s="319" t="s">
        <v>382</v>
      </c>
    </row>
    <row r="9" spans="2:8" ht="28.8" x14ac:dyDescent="0.3">
      <c r="B9" s="313">
        <v>6</v>
      </c>
      <c r="C9" s="314" t="s">
        <v>311</v>
      </c>
      <c r="D9" s="319" t="s">
        <v>383</v>
      </c>
      <c r="E9" s="759">
        <v>45315</v>
      </c>
      <c r="F9" s="759">
        <v>45320</v>
      </c>
      <c r="G9" s="314" t="s">
        <v>372</v>
      </c>
      <c r="H9" s="319" t="s">
        <v>384</v>
      </c>
    </row>
    <row r="10" spans="2:8" ht="28.8" x14ac:dyDescent="0.3">
      <c r="B10" s="313">
        <v>7</v>
      </c>
      <c r="C10" s="314" t="s">
        <v>311</v>
      </c>
      <c r="D10" s="319" t="s">
        <v>386</v>
      </c>
      <c r="E10" s="759">
        <v>45316</v>
      </c>
      <c r="F10" s="759">
        <v>45321</v>
      </c>
      <c r="G10" s="314" t="s">
        <v>372</v>
      </c>
      <c r="H10" s="319" t="s">
        <v>385</v>
      </c>
    </row>
    <row r="11" spans="2:8" ht="28.8" x14ac:dyDescent="0.3">
      <c r="B11" s="313">
        <v>8</v>
      </c>
      <c r="C11" s="314" t="s">
        <v>311</v>
      </c>
      <c r="D11" s="319" t="s">
        <v>387</v>
      </c>
      <c r="E11" s="759">
        <v>45322</v>
      </c>
      <c r="F11" s="759">
        <v>45322</v>
      </c>
      <c r="G11" s="314" t="s">
        <v>372</v>
      </c>
      <c r="H11" s="319" t="s">
        <v>388</v>
      </c>
    </row>
    <row r="12" spans="2:8" x14ac:dyDescent="0.3">
      <c r="B12" s="763"/>
      <c r="C12" s="765"/>
      <c r="D12" s="764"/>
      <c r="E12" s="787"/>
      <c r="F12" s="787"/>
      <c r="G12" s="765"/>
      <c r="H12" s="764"/>
    </row>
    <row r="13" spans="2:8" ht="28.8" x14ac:dyDescent="0.3">
      <c r="B13" s="313">
        <v>1</v>
      </c>
      <c r="C13" s="314" t="s">
        <v>312</v>
      </c>
      <c r="D13" s="319" t="s">
        <v>391</v>
      </c>
      <c r="E13" s="759">
        <v>45323</v>
      </c>
      <c r="F13" s="759" t="s">
        <v>389</v>
      </c>
      <c r="G13" s="314" t="s">
        <v>372</v>
      </c>
      <c r="H13" s="319" t="s">
        <v>390</v>
      </c>
    </row>
    <row r="14" spans="2:8" ht="57.6" x14ac:dyDescent="0.3">
      <c r="B14" s="313">
        <v>2</v>
      </c>
      <c r="C14" s="314" t="s">
        <v>313</v>
      </c>
      <c r="D14" s="319" t="s">
        <v>1422</v>
      </c>
      <c r="E14" s="759">
        <v>45377</v>
      </c>
      <c r="F14" s="758" t="s">
        <v>1423</v>
      </c>
      <c r="G14" s="314" t="s">
        <v>372</v>
      </c>
      <c r="H14" s="319" t="s">
        <v>1424</v>
      </c>
    </row>
    <row r="15" spans="2:8" ht="28.8" x14ac:dyDescent="0.3">
      <c r="B15" s="313">
        <v>3</v>
      </c>
      <c r="C15" s="314" t="s">
        <v>318</v>
      </c>
      <c r="D15" s="319" t="s">
        <v>2256</v>
      </c>
      <c r="E15" s="759">
        <v>45533</v>
      </c>
      <c r="F15" s="759">
        <v>45533</v>
      </c>
      <c r="G15" s="314" t="s">
        <v>372</v>
      </c>
      <c r="H15" s="319" t="s">
        <v>2257</v>
      </c>
    </row>
    <row r="16" spans="2:8" ht="28.8" x14ac:dyDescent="0.3">
      <c r="B16" s="313">
        <v>4</v>
      </c>
      <c r="C16" s="314" t="s">
        <v>318</v>
      </c>
      <c r="D16" s="319" t="s">
        <v>2255</v>
      </c>
      <c r="E16" s="759">
        <v>45532</v>
      </c>
      <c r="F16" s="759">
        <v>45534</v>
      </c>
      <c r="G16" s="314" t="s">
        <v>372</v>
      </c>
      <c r="H16" s="319" t="s">
        <v>2258</v>
      </c>
    </row>
    <row r="17" spans="2:8" ht="28.8" x14ac:dyDescent="0.3">
      <c r="B17" s="313">
        <v>5</v>
      </c>
      <c r="C17" s="314" t="s">
        <v>319</v>
      </c>
      <c r="D17" s="319" t="s">
        <v>2259</v>
      </c>
      <c r="E17" s="759">
        <v>45538</v>
      </c>
      <c r="F17" s="759" t="s">
        <v>389</v>
      </c>
      <c r="G17" s="314" t="s">
        <v>372</v>
      </c>
      <c r="H17" s="319" t="s">
        <v>2260</v>
      </c>
    </row>
    <row r="18" spans="2:8" ht="28.8" x14ac:dyDescent="0.3">
      <c r="B18" s="313">
        <v>6</v>
      </c>
      <c r="C18" s="314" t="s">
        <v>320</v>
      </c>
      <c r="D18" s="319" t="s">
        <v>2725</v>
      </c>
      <c r="E18" s="759">
        <v>45568</v>
      </c>
      <c r="F18" s="759" t="s">
        <v>389</v>
      </c>
      <c r="G18" s="314" t="s">
        <v>372</v>
      </c>
      <c r="H18" s="319" t="s">
        <v>2724</v>
      </c>
    </row>
    <row r="19" spans="2:8" ht="43.2" x14ac:dyDescent="0.3">
      <c r="B19" s="313">
        <v>7</v>
      </c>
      <c r="C19" s="314" t="s">
        <v>321</v>
      </c>
      <c r="D19" s="319" t="s">
        <v>2755</v>
      </c>
      <c r="E19" s="760" t="s">
        <v>309</v>
      </c>
      <c r="F19" s="759" t="s">
        <v>389</v>
      </c>
      <c r="G19" s="314" t="s">
        <v>372</v>
      </c>
      <c r="H19" s="319" t="s">
        <v>2756</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52B94-003B-463E-8640-1E84AABF3D8C}">
  <sheetPr>
    <tabColor rgb="FF0070C0"/>
  </sheetPr>
  <dimension ref="B2:AY562"/>
  <sheetViews>
    <sheetView zoomScale="80" zoomScaleNormal="80" workbookViewId="0">
      <pane ySplit="4" topLeftCell="A10" activePane="bottomLeft" state="frozen"/>
      <selection activeCell="E38" sqref="E38"/>
      <selection pane="bottomLeft" activeCell="E38" sqref="E38"/>
    </sheetView>
  </sheetViews>
  <sheetFormatPr defaultColWidth="9.109375" defaultRowHeight="14.4" x14ac:dyDescent="0.3"/>
  <cols>
    <col min="1" max="1" width="9.109375" style="195"/>
    <col min="2" max="2" width="4.109375" style="195" customWidth="1"/>
    <col min="3" max="3" width="12" style="195" customWidth="1"/>
    <col min="4" max="4" width="9.5546875" style="204" bestFit="1" customWidth="1"/>
    <col min="5" max="5" width="14" style="204" customWidth="1"/>
    <col min="6" max="6" width="9.5546875" style="204" customWidth="1"/>
    <col min="7" max="7" width="11.44140625" style="204" customWidth="1"/>
    <col min="8" max="8" width="9.109375" style="207"/>
    <col min="9" max="9" width="3" style="195" customWidth="1"/>
    <col min="10" max="10" width="9.109375" style="191"/>
    <col min="11" max="11" width="14.5546875" style="204" customWidth="1"/>
    <col min="12" max="12" width="9.109375" style="204"/>
    <col min="13" max="13" width="10.44140625" style="204" bestFit="1" customWidth="1"/>
    <col min="14" max="14" width="9.109375" style="198" customWidth="1"/>
    <col min="15" max="15" width="9.109375" style="195"/>
    <col min="16" max="16" width="10.5546875" style="195" bestFit="1" customWidth="1"/>
    <col min="17" max="17" width="9.44140625" style="191" customWidth="1"/>
    <col min="18" max="18" width="14.109375" style="195" customWidth="1"/>
    <col min="19" max="19" width="10.109375" style="195" customWidth="1"/>
    <col min="20" max="20" width="15.109375" style="195" customWidth="1"/>
    <col min="21" max="21" width="17" style="195" customWidth="1"/>
    <col min="22" max="22" width="8" style="195" customWidth="1"/>
    <col min="23" max="23" width="25" style="195" customWidth="1"/>
    <col min="24" max="24" width="20.5546875" style="195" customWidth="1"/>
    <col min="25" max="25" width="74.33203125" style="203" customWidth="1"/>
    <col min="26" max="26" width="22.44140625" style="195" customWidth="1"/>
    <col min="27" max="27" width="9.6640625" style="195" customWidth="1"/>
    <col min="28" max="28" width="9" style="195" bestFit="1" customWidth="1"/>
    <col min="29" max="29" width="8.109375" style="195" customWidth="1"/>
    <col min="30" max="30" width="8.44140625" style="195" customWidth="1"/>
    <col min="31" max="31" width="8.88671875" style="195" customWidth="1"/>
    <col min="32" max="32" width="11" style="195" customWidth="1"/>
    <col min="33" max="33" width="8.109375" style="195" customWidth="1"/>
    <col min="34" max="34" width="8.44140625" style="195" customWidth="1"/>
    <col min="35" max="35" width="8.88671875" style="195" customWidth="1"/>
    <col min="36" max="36" width="11" style="195" customWidth="1"/>
    <col min="37" max="37" width="8.109375" style="195" customWidth="1"/>
    <col min="38" max="38" width="8.44140625" style="195" customWidth="1"/>
    <col min="39" max="39" width="8.88671875" style="195" customWidth="1"/>
    <col min="40" max="40" width="11" style="195" customWidth="1"/>
    <col min="41" max="41" width="8.109375" style="195" customWidth="1"/>
    <col min="42" max="42" width="8.44140625" style="195" customWidth="1"/>
    <col min="43" max="43" width="8.88671875" style="195" customWidth="1"/>
    <col min="44" max="44" width="11" style="195" customWidth="1"/>
    <col min="45" max="45" width="9.33203125" style="195" customWidth="1"/>
    <col min="46" max="46" width="9.88671875" style="195" bestFit="1" customWidth="1"/>
    <col min="47" max="47" width="10.33203125" style="195" bestFit="1" customWidth="1"/>
    <col min="48" max="48" width="10.33203125" style="195" customWidth="1"/>
    <col min="49" max="49" width="16.109375" style="195" bestFit="1" customWidth="1"/>
    <col min="50" max="50" width="36.33203125" style="195" customWidth="1"/>
    <col min="51" max="16384" width="9.109375" style="195"/>
  </cols>
  <sheetData>
    <row r="2" spans="2:50" x14ac:dyDescent="0.3">
      <c r="B2" s="195" t="s">
        <v>935</v>
      </c>
      <c r="P2" s="195" t="s">
        <v>1145</v>
      </c>
    </row>
    <row r="3" spans="2:50" ht="15" thickBot="1" x14ac:dyDescent="0.35">
      <c r="B3" s="195" t="s">
        <v>773</v>
      </c>
      <c r="D3" s="203">
        <v>2024</v>
      </c>
      <c r="E3" s="203"/>
      <c r="F3" s="203"/>
      <c r="G3" s="203"/>
    </row>
    <row r="4" spans="2:50" s="204" customFormat="1" ht="28.8" x14ac:dyDescent="0.3">
      <c r="B4" s="623" t="s">
        <v>263</v>
      </c>
      <c r="C4" s="623" t="s">
        <v>310</v>
      </c>
      <c r="D4" s="788" t="s">
        <v>930</v>
      </c>
      <c r="E4" s="623" t="s">
        <v>932</v>
      </c>
      <c r="F4" s="623" t="s">
        <v>933</v>
      </c>
      <c r="G4" s="788" t="s">
        <v>810</v>
      </c>
      <c r="H4" s="778" t="s">
        <v>936</v>
      </c>
      <c r="J4" s="788" t="s">
        <v>938</v>
      </c>
      <c r="K4" s="623" t="s">
        <v>932</v>
      </c>
      <c r="L4" s="623" t="s">
        <v>933</v>
      </c>
      <c r="M4" s="788" t="s">
        <v>810</v>
      </c>
      <c r="N4" s="778" t="s">
        <v>937</v>
      </c>
      <c r="P4" s="297" t="s">
        <v>781</v>
      </c>
      <c r="Q4" s="297" t="s">
        <v>929</v>
      </c>
      <c r="R4" s="297" t="s">
        <v>928</v>
      </c>
      <c r="S4" s="297" t="s">
        <v>931</v>
      </c>
      <c r="T4" s="297" t="s">
        <v>782</v>
      </c>
      <c r="U4" s="297" t="s">
        <v>783</v>
      </c>
      <c r="V4" s="297" t="s">
        <v>784</v>
      </c>
      <c r="W4" s="297" t="s">
        <v>785</v>
      </c>
      <c r="X4" s="297" t="s">
        <v>786</v>
      </c>
      <c r="Y4" s="297" t="s">
        <v>787</v>
      </c>
      <c r="Z4" s="297" t="s">
        <v>788</v>
      </c>
      <c r="AA4" s="297" t="s">
        <v>789</v>
      </c>
      <c r="AB4" s="297" t="s">
        <v>790</v>
      </c>
      <c r="AC4" s="298" t="s">
        <v>791</v>
      </c>
      <c r="AD4" s="298" t="s">
        <v>792</v>
      </c>
      <c r="AE4" s="298" t="s">
        <v>793</v>
      </c>
      <c r="AF4" s="299" t="s">
        <v>794</v>
      </c>
      <c r="AG4" s="300" t="s">
        <v>795</v>
      </c>
      <c r="AH4" s="300" t="s">
        <v>796</v>
      </c>
      <c r="AI4" s="300" t="s">
        <v>797</v>
      </c>
      <c r="AJ4" s="301" t="s">
        <v>798</v>
      </c>
      <c r="AK4" s="298" t="s">
        <v>799</v>
      </c>
      <c r="AL4" s="298" t="s">
        <v>800</v>
      </c>
      <c r="AM4" s="298" t="s">
        <v>801</v>
      </c>
      <c r="AN4" s="299" t="s">
        <v>802</v>
      </c>
      <c r="AO4" s="300" t="s">
        <v>803</v>
      </c>
      <c r="AP4" s="300" t="s">
        <v>804</v>
      </c>
      <c r="AQ4" s="300" t="s">
        <v>805</v>
      </c>
      <c r="AR4" s="301" t="s">
        <v>806</v>
      </c>
      <c r="AS4" s="302" t="s">
        <v>807</v>
      </c>
      <c r="AT4" s="303" t="s">
        <v>808</v>
      </c>
      <c r="AU4" s="303" t="s">
        <v>809</v>
      </c>
      <c r="AV4" s="302" t="s">
        <v>810</v>
      </c>
      <c r="AW4" s="304" t="s">
        <v>811</v>
      </c>
      <c r="AX4" s="305" t="s">
        <v>1621</v>
      </c>
    </row>
    <row r="5" spans="2:50" ht="45" customHeight="1" x14ac:dyDescent="0.3">
      <c r="B5" s="314">
        <v>1</v>
      </c>
      <c r="C5" s="313" t="s">
        <v>311</v>
      </c>
      <c r="D5" s="776">
        <f>SUMIFS(AS5:$AS$999948,Q5:$Q$999948,$D$4,R5:$R$999948,C5,S5:$S$999948,$D$3)</f>
        <v>27.2</v>
      </c>
      <c r="E5" s="776">
        <f>IFERROR(SUMIFS(AT5:$AT$999948,R5:$R$999948,C5,S5:$S$999948,$D$3)/COUNTIFS(R5:$R$999948,C5,S5:$S$999948,$D$3), "HK tidak tersedia pada tahun terpilih")</f>
        <v>21</v>
      </c>
      <c r="F5" s="776">
        <f>SUMIFS(AU5:$AU$999948,Q5:$Q$999948,$D$4,R5:$R$999948,C5,S5:$S$999948,$D$3)</f>
        <v>464</v>
      </c>
      <c r="G5" s="776">
        <f>IFERROR(E5*F5,"HK tidak tersedia")</f>
        <v>9744</v>
      </c>
      <c r="H5" s="772">
        <f>IFERROR(D5/G5,"-")</f>
        <v>2.791461412151067E-3</v>
      </c>
      <c r="J5" s="789">
        <f>SUMIFS(AS5:$AS$999948,Q5:$Q$999948,$J$4,R5:$R$999948,C5,S5:$S$999948,$D$3)</f>
        <v>43.583333333333329</v>
      </c>
      <c r="K5" s="776">
        <f>IFERROR(SUMIFS(AT5:$AT$999948,R5:$R$999948,C5,S5:$S$999948,$D$3)/COUNTIFS(R5:$R$999948,C5,S5:$S$999948,$D$3), "HK tidak tersedia pada tahun terpilih")</f>
        <v>21</v>
      </c>
      <c r="L5" s="776">
        <f>SUMIFS(AU5:$AU$999948,Q5:$Q$999948,$J$4,R5:$R$999948,C5,S5:$S$999948,$D$3)</f>
        <v>688</v>
      </c>
      <c r="M5" s="776">
        <f>IFERROR(K5*L5,"HK tidak tersedia")</f>
        <v>14448</v>
      </c>
      <c r="N5" s="772">
        <f>IFERROR(J5/M5,"-")</f>
        <v>3.0165651531930599E-3</v>
      </c>
      <c r="P5" s="422" t="s">
        <v>812</v>
      </c>
      <c r="Q5" s="260" t="s">
        <v>930</v>
      </c>
      <c r="R5" s="260" t="s">
        <v>311</v>
      </c>
      <c r="S5" s="260">
        <f>YEAR(T5)</f>
        <v>2024</v>
      </c>
      <c r="T5" s="423">
        <v>45293</v>
      </c>
      <c r="U5" s="423">
        <v>45293</v>
      </c>
      <c r="V5" s="320" t="s">
        <v>813</v>
      </c>
      <c r="W5" s="337" t="s">
        <v>814</v>
      </c>
      <c r="X5" s="321" t="s">
        <v>815</v>
      </c>
      <c r="Y5" s="424" t="s">
        <v>816</v>
      </c>
      <c r="Z5" s="425" t="s">
        <v>817</v>
      </c>
      <c r="AA5" s="407">
        <v>2</v>
      </c>
      <c r="AB5" s="407" t="s">
        <v>818</v>
      </c>
      <c r="AC5" s="426">
        <v>3</v>
      </c>
      <c r="AD5" s="330">
        <v>4</v>
      </c>
      <c r="AE5" s="330">
        <v>8</v>
      </c>
      <c r="AF5" s="410">
        <f>IFERROR(AC5/(AD5*AE5),0)</f>
        <v>9.375E-2</v>
      </c>
      <c r="AG5" s="333">
        <v>0</v>
      </c>
      <c r="AH5" s="333">
        <v>4</v>
      </c>
      <c r="AI5" s="333"/>
      <c r="AJ5" s="411">
        <f t="shared" ref="AJ5:AJ68" si="0">IFERROR(AG5/(AH5*AI5),0)</f>
        <v>0</v>
      </c>
      <c r="AK5" s="330">
        <v>0</v>
      </c>
      <c r="AL5" s="330">
        <v>5</v>
      </c>
      <c r="AM5" s="330"/>
      <c r="AN5" s="410">
        <f t="shared" ref="AN5:AN68" si="1">IFERROR(AK5/(AL5*AM5),0)</f>
        <v>0</v>
      </c>
      <c r="AO5" s="333">
        <v>0</v>
      </c>
      <c r="AP5" s="333">
        <v>8</v>
      </c>
      <c r="AQ5" s="333"/>
      <c r="AR5" s="411">
        <f t="shared" ref="AR5:AR68" si="2">IFERROR(AO5/(AP5*AQ5),0)</f>
        <v>0</v>
      </c>
      <c r="AS5" s="413">
        <f>SUM(AC5,AG5,AK5,AO5,)</f>
        <v>3</v>
      </c>
      <c r="AT5" s="414">
        <f>SUM(AD5,AH5,AL5,AP5)</f>
        <v>21</v>
      </c>
      <c r="AU5" s="414">
        <f>SUM(AE5,AI5,AM5,AQ5)</f>
        <v>8</v>
      </c>
      <c r="AV5" s="414">
        <f>AT5*AU5</f>
        <v>168</v>
      </c>
      <c r="AW5" s="415">
        <f>AS5/(AT5*AU5)</f>
        <v>1.7857142857142856E-2</v>
      </c>
      <c r="AX5" s="416"/>
    </row>
    <row r="6" spans="2:50" ht="45" customHeight="1" x14ac:dyDescent="0.3">
      <c r="B6" s="314">
        <v>2</v>
      </c>
      <c r="C6" s="313" t="s">
        <v>312</v>
      </c>
      <c r="D6" s="776">
        <f>SUMIFS(AS5:$AS$999948,Q5:$Q$999948,$D$4,R5:$R$999948,C6,S5:$S$999948,$D$3)</f>
        <v>11.833333333333332</v>
      </c>
      <c r="E6" s="776">
        <f>IFERROR(SUMIFS(AT5:$AT$999948,R5:$R$999948,C6,S5:$S$999948,$D$3)/COUNTIFS(R5:$R$999948,C6,S5:$S$999948,$D$3), "HK tidak tersedia pada tahun terpilih")</f>
        <v>17</v>
      </c>
      <c r="F6" s="776">
        <f>SUMIFS(AU5:$AU$999948,Q5:$Q$999948,$D$4,R5:$R$999948,C6,S5:$S$999948,$D$3)</f>
        <v>232</v>
      </c>
      <c r="G6" s="776">
        <f>IFERROR(E6*F6,"HK tidak tersedia")</f>
        <v>3944</v>
      </c>
      <c r="H6" s="772">
        <f>IFERROR(D6/G6,"-")</f>
        <v>3.0003380662609867E-3</v>
      </c>
      <c r="J6" s="789">
        <f>SUMIFS(AS5:$AS$999948,Q5:$Q$999948,$J$4,R5:$R$999948,C6,S5:$S$999948,$D$3)</f>
        <v>30.166666666666668</v>
      </c>
      <c r="K6" s="776">
        <f>IFERROR(SUMIFS(AT5:$AT$999948,R5:$R$999948,C6,S5:$S$999948,$D$3)/COUNTIFS(R5:$R$999948,C6,S5:$S$999948,$D$3), "HK tidak tersedia pada tahun terpilih")</f>
        <v>17</v>
      </c>
      <c r="L6" s="776">
        <f>SUMIFS(AU5:$AU$999948,Q5:$Q$999948,$J$4,R5:$R$999948,C6,S5:$S$999948,$D$3)</f>
        <v>296</v>
      </c>
      <c r="M6" s="776">
        <f>IFERROR(K6*L6,"HK tidak tersedia")</f>
        <v>5032</v>
      </c>
      <c r="N6" s="772">
        <f>IFERROR(J6/M6,"-")</f>
        <v>5.9949655537890837E-3</v>
      </c>
      <c r="P6" s="427" t="s">
        <v>812</v>
      </c>
      <c r="Q6" s="407" t="s">
        <v>930</v>
      </c>
      <c r="R6" s="407" t="s">
        <v>311</v>
      </c>
      <c r="S6" s="260">
        <f t="shared" ref="S6:S69" si="3">YEAR(T6)</f>
        <v>2024</v>
      </c>
      <c r="T6" s="423">
        <v>45293</v>
      </c>
      <c r="U6" s="423">
        <v>45293</v>
      </c>
      <c r="V6" s="327" t="s">
        <v>819</v>
      </c>
      <c r="W6" s="337" t="s">
        <v>820</v>
      </c>
      <c r="X6" s="321" t="s">
        <v>821</v>
      </c>
      <c r="Y6" s="424" t="s">
        <v>822</v>
      </c>
      <c r="Z6" s="425" t="s">
        <v>309</v>
      </c>
      <c r="AA6" s="407" t="s">
        <v>309</v>
      </c>
      <c r="AB6" s="407" t="s">
        <v>309</v>
      </c>
      <c r="AC6" s="426">
        <v>1</v>
      </c>
      <c r="AD6" s="330">
        <v>4</v>
      </c>
      <c r="AE6" s="330">
        <v>8</v>
      </c>
      <c r="AF6" s="410">
        <f t="shared" ref="AF6:AF69" si="4">IFERROR(AC6/(AD6*AE6),0)</f>
        <v>3.125E-2</v>
      </c>
      <c r="AG6" s="333">
        <v>0</v>
      </c>
      <c r="AH6" s="333">
        <v>4</v>
      </c>
      <c r="AI6" s="333"/>
      <c r="AJ6" s="411">
        <f t="shared" si="0"/>
        <v>0</v>
      </c>
      <c r="AK6" s="330">
        <v>0</v>
      </c>
      <c r="AL6" s="330">
        <v>5</v>
      </c>
      <c r="AM6" s="330"/>
      <c r="AN6" s="410">
        <f t="shared" si="1"/>
        <v>0</v>
      </c>
      <c r="AO6" s="333">
        <v>0</v>
      </c>
      <c r="AP6" s="333">
        <v>8</v>
      </c>
      <c r="AQ6" s="333"/>
      <c r="AR6" s="411">
        <f t="shared" si="2"/>
        <v>0</v>
      </c>
      <c r="AS6" s="413">
        <f t="shared" ref="AS6:AS69" si="5">SUM(AC6,AG6,AK6,AO6,)</f>
        <v>1</v>
      </c>
      <c r="AT6" s="414">
        <f t="shared" ref="AT6:AU21" si="6">SUM(AD6,AH6,AL6,AP6)</f>
        <v>21</v>
      </c>
      <c r="AU6" s="414">
        <f t="shared" si="6"/>
        <v>8</v>
      </c>
      <c r="AV6" s="414">
        <f t="shared" ref="AV6:AV69" si="7">AT6*AU6</f>
        <v>168</v>
      </c>
      <c r="AW6" s="415">
        <f t="shared" ref="AW6:AW69" si="8">AS6/(AT6*AU6)</f>
        <v>5.9523809523809521E-3</v>
      </c>
      <c r="AX6" s="416"/>
    </row>
    <row r="7" spans="2:50" ht="45" customHeight="1" x14ac:dyDescent="0.3">
      <c r="B7" s="314">
        <v>3</v>
      </c>
      <c r="C7" s="313" t="s">
        <v>313</v>
      </c>
      <c r="D7" s="776">
        <f>SUMIFS(AS5:$AS$999948,Q5:$Q$999948,$D$4,R5:$R$999948,C7,S5:$S$999948,$D$3)</f>
        <v>13.333333333333334</v>
      </c>
      <c r="E7" s="776">
        <f>IFERROR(SUMIFS(AT5:$AT$999948,R5:$R$999948,C7,S5:$S$999948,$D$3)/COUNTIFS(R5:$R$999948,C7,S5:$S$999948,$D$3), "HK tidak tersedia pada tahun terpilih")</f>
        <v>18</v>
      </c>
      <c r="F7" s="776">
        <f>SUMIFS(AU5:$AU$999948,Q5:$Q$999948,$D$4,R5:$R$999948,C7,S5:$S$999948,$D$3)</f>
        <v>296</v>
      </c>
      <c r="G7" s="776">
        <f t="shared" ref="G7:G16" si="9">IFERROR(E7*F7,"HK tidak tersedia")</f>
        <v>5328</v>
      </c>
      <c r="H7" s="772">
        <f t="shared" ref="H7:H16" si="10">IFERROR(D7/G7,"-")</f>
        <v>2.5025025025025025E-3</v>
      </c>
      <c r="J7" s="789">
        <f>SUMIFS(AS5:$AS$999948,Q5:$Q$999948,$J$4,R5:$R$999948,C7,S5:$S$999948,$D$3)</f>
        <v>94.5</v>
      </c>
      <c r="K7" s="776">
        <f>IFERROR(SUMIFS(AT5:$AT$999948,R5:$R$999948,C7,S5:$S$999948,$D$3)/COUNTIFS(R5:$R$999948,C7,S5:$S$999948,$D$3), "HK tidak tersedia pada tahun terpilih")</f>
        <v>18</v>
      </c>
      <c r="L7" s="776">
        <f>SUMIFS(AU5:$AU$999948,Q5:$Q$999948,$J$4,R5:$R$999948,C7,S5:$S$999948,$D$3)</f>
        <v>272</v>
      </c>
      <c r="M7" s="776">
        <f t="shared" ref="M7:M16" si="11">IFERROR(K7*L7,"HK tidak tersedia")</f>
        <v>4896</v>
      </c>
      <c r="N7" s="772">
        <f t="shared" ref="N7:N16" si="12">IFERROR(J7/M7,"-")</f>
        <v>1.9301470588235295E-2</v>
      </c>
      <c r="P7" s="427" t="s">
        <v>812</v>
      </c>
      <c r="Q7" s="407" t="s">
        <v>930</v>
      </c>
      <c r="R7" s="407" t="s">
        <v>311</v>
      </c>
      <c r="S7" s="260">
        <f t="shared" si="3"/>
        <v>2024</v>
      </c>
      <c r="T7" s="423">
        <v>45293</v>
      </c>
      <c r="U7" s="423">
        <v>45293</v>
      </c>
      <c r="V7" s="326" t="s">
        <v>823</v>
      </c>
      <c r="W7" s="337" t="s">
        <v>824</v>
      </c>
      <c r="X7" s="321" t="s">
        <v>825</v>
      </c>
      <c r="Y7" s="424" t="s">
        <v>826</v>
      </c>
      <c r="Z7" s="425" t="s">
        <v>309</v>
      </c>
      <c r="AA7" s="407" t="s">
        <v>309</v>
      </c>
      <c r="AB7" s="407" t="s">
        <v>309</v>
      </c>
      <c r="AC7" s="426">
        <v>2.5</v>
      </c>
      <c r="AD7" s="330">
        <v>4</v>
      </c>
      <c r="AE7" s="330">
        <v>16</v>
      </c>
      <c r="AF7" s="410">
        <f t="shared" si="4"/>
        <v>3.90625E-2</v>
      </c>
      <c r="AG7" s="333">
        <v>0</v>
      </c>
      <c r="AH7" s="333">
        <v>4</v>
      </c>
      <c r="AI7" s="333"/>
      <c r="AJ7" s="411">
        <f t="shared" si="0"/>
        <v>0</v>
      </c>
      <c r="AK7" s="330">
        <v>0</v>
      </c>
      <c r="AL7" s="330">
        <v>5</v>
      </c>
      <c r="AM7" s="330"/>
      <c r="AN7" s="410">
        <f t="shared" si="1"/>
        <v>0</v>
      </c>
      <c r="AO7" s="333">
        <v>0</v>
      </c>
      <c r="AP7" s="333">
        <v>8</v>
      </c>
      <c r="AQ7" s="333"/>
      <c r="AR7" s="411">
        <f t="shared" si="2"/>
        <v>0</v>
      </c>
      <c r="AS7" s="413">
        <f t="shared" si="5"/>
        <v>2.5</v>
      </c>
      <c r="AT7" s="414">
        <f t="shared" si="6"/>
        <v>21</v>
      </c>
      <c r="AU7" s="414">
        <f t="shared" si="6"/>
        <v>16</v>
      </c>
      <c r="AV7" s="414">
        <f t="shared" si="7"/>
        <v>336</v>
      </c>
      <c r="AW7" s="415">
        <f t="shared" si="8"/>
        <v>7.4404761904761901E-3</v>
      </c>
      <c r="AX7" s="416"/>
    </row>
    <row r="8" spans="2:50" ht="45" customHeight="1" x14ac:dyDescent="0.3">
      <c r="B8" s="314">
        <v>4</v>
      </c>
      <c r="C8" s="313" t="s">
        <v>314</v>
      </c>
      <c r="D8" s="776">
        <f>SUMIFS(AS5:$AS$999948,Q5:$Q$999948,$D$4,R5:$R$999948,C8,S5:$S$999948,$D$3)</f>
        <v>23.1</v>
      </c>
      <c r="E8" s="776">
        <f>IFERROR(SUMIFS(AT5:$AT$999948,R5:$R$999948,C8,S5:$S$999948,$D$3)/COUNTIFS(R5:$R$999948,C8,S5:$S$999948,$D$3), "HK tidak tersedia pada tahun terpilih")</f>
        <v>14</v>
      </c>
      <c r="F8" s="776">
        <f>SUMIFS(AU5:$AU$999948,Q5:$Q$999948,$D$4,R5:$R$999948,C8,S5:$S$999948,$D$3)</f>
        <v>272</v>
      </c>
      <c r="G8" s="776">
        <f t="shared" si="9"/>
        <v>3808</v>
      </c>
      <c r="H8" s="772">
        <f t="shared" si="10"/>
        <v>6.0661764705882354E-3</v>
      </c>
      <c r="J8" s="789">
        <f>SUMIFS(AS5:$AS$999948,Q5:$Q$999948,$J$4,R5:$R$999948,C8,S5:$S$999948,$D$3)</f>
        <v>20.6</v>
      </c>
      <c r="K8" s="776">
        <f>IFERROR(SUMIFS(AT5:$AT$999948,R5:$R$999948,C8,S5:$S$999948,$D$3)/COUNTIFS(R5:$R$999948,C8,S5:$S$999948,$D$3), "HK tidak tersedia pada tahun terpilih")</f>
        <v>14</v>
      </c>
      <c r="L8" s="776">
        <f>SUMIFS(AU5:$AU$999948,Q5:$Q$999948,$J$4,R5:$R$999948,C8,S5:$S$999948,$D$3)</f>
        <v>336</v>
      </c>
      <c r="M8" s="776">
        <f t="shared" si="11"/>
        <v>4704</v>
      </c>
      <c r="N8" s="772">
        <f t="shared" si="12"/>
        <v>4.3792517006802723E-3</v>
      </c>
      <c r="P8" s="427" t="s">
        <v>812</v>
      </c>
      <c r="Q8" s="407" t="s">
        <v>930</v>
      </c>
      <c r="R8" s="407" t="s">
        <v>311</v>
      </c>
      <c r="S8" s="260">
        <f t="shared" si="3"/>
        <v>2024</v>
      </c>
      <c r="T8" s="423">
        <v>45293</v>
      </c>
      <c r="U8" s="423">
        <v>45293</v>
      </c>
      <c r="V8" s="320" t="s">
        <v>827</v>
      </c>
      <c r="W8" s="337" t="s">
        <v>828</v>
      </c>
      <c r="X8" s="321" t="s">
        <v>815</v>
      </c>
      <c r="Y8" s="424" t="s">
        <v>829</v>
      </c>
      <c r="Z8" s="425" t="s">
        <v>309</v>
      </c>
      <c r="AA8" s="407" t="s">
        <v>309</v>
      </c>
      <c r="AB8" s="407" t="s">
        <v>309</v>
      </c>
      <c r="AC8" s="426">
        <v>0.5</v>
      </c>
      <c r="AD8" s="330">
        <v>4</v>
      </c>
      <c r="AE8" s="330">
        <v>8</v>
      </c>
      <c r="AF8" s="410">
        <f t="shared" si="4"/>
        <v>1.5625E-2</v>
      </c>
      <c r="AG8" s="333">
        <v>0</v>
      </c>
      <c r="AH8" s="333">
        <v>4</v>
      </c>
      <c r="AI8" s="333"/>
      <c r="AJ8" s="411">
        <f t="shared" si="0"/>
        <v>0</v>
      </c>
      <c r="AK8" s="330">
        <v>0</v>
      </c>
      <c r="AL8" s="330">
        <v>5</v>
      </c>
      <c r="AM8" s="330"/>
      <c r="AN8" s="410">
        <f t="shared" si="1"/>
        <v>0</v>
      </c>
      <c r="AO8" s="333">
        <v>0</v>
      </c>
      <c r="AP8" s="333">
        <v>8</v>
      </c>
      <c r="AQ8" s="333"/>
      <c r="AR8" s="411">
        <f t="shared" si="2"/>
        <v>0</v>
      </c>
      <c r="AS8" s="413">
        <f t="shared" si="5"/>
        <v>0.5</v>
      </c>
      <c r="AT8" s="414">
        <f t="shared" si="6"/>
        <v>21</v>
      </c>
      <c r="AU8" s="414">
        <f t="shared" si="6"/>
        <v>8</v>
      </c>
      <c r="AV8" s="414">
        <f t="shared" si="7"/>
        <v>168</v>
      </c>
      <c r="AW8" s="415">
        <f t="shared" si="8"/>
        <v>2.976190476190476E-3</v>
      </c>
      <c r="AX8" s="416"/>
    </row>
    <row r="9" spans="2:50" ht="45" customHeight="1" x14ac:dyDescent="0.3">
      <c r="B9" s="314">
        <v>5</v>
      </c>
      <c r="C9" s="313" t="s">
        <v>315</v>
      </c>
      <c r="D9" s="776">
        <f>SUMIFS(AS5:$AS$999948,Q5:$Q$999948,$D$4,R5:$R$999948,C9,S5:$S$999948,$D$3)</f>
        <v>34.950000000000003</v>
      </c>
      <c r="E9" s="776">
        <f>IFERROR(SUMIFS(AT5:$AT$999948,R5:$R$999948,C9,S5:$S$999948,$D$3)/COUNTIFS(R5:$R$999948,C9,S5:$S$999948,$D$3), "HK tidak tersedia pada tahun terpilih")</f>
        <v>17</v>
      </c>
      <c r="F9" s="776">
        <f>SUMIFS(AU5:$AU$999948,Q5:$Q$999948,$D$4,R5:$R$999948,C9,S5:$S$999948,$D$3)</f>
        <v>256</v>
      </c>
      <c r="G9" s="776">
        <f t="shared" si="9"/>
        <v>4352</v>
      </c>
      <c r="H9" s="772">
        <f t="shared" si="10"/>
        <v>8.0307904411764715E-3</v>
      </c>
      <c r="J9" s="789">
        <f>SUMIFS(AS5:$AS$999948,Q5:$Q$999948,$J$4,R5:$R$999948,C9,S5:$S$999948,$D$3)</f>
        <v>16.083333333333336</v>
      </c>
      <c r="K9" s="776">
        <f>IFERROR(SUMIFS(AT5:$AT$999948,R5:$R$999948,C9,S5:$S$999948,$D$3)/COUNTIFS(R5:$R$999948,C9,S5:$S$999948,$D$3), "HK tidak tersedia pada tahun terpilih")</f>
        <v>17</v>
      </c>
      <c r="L9" s="776">
        <f>SUMIFS(AU5:$AU$999948,Q5:$Q$999948,$J$4,R5:$R$999948,C9,S5:$S$999948,$D$3)</f>
        <v>344</v>
      </c>
      <c r="M9" s="776">
        <f t="shared" si="11"/>
        <v>5848</v>
      </c>
      <c r="N9" s="772">
        <f t="shared" si="12"/>
        <v>2.750227998176015E-3</v>
      </c>
      <c r="P9" s="427" t="s">
        <v>812</v>
      </c>
      <c r="Q9" s="407" t="s">
        <v>930</v>
      </c>
      <c r="R9" s="407" t="s">
        <v>311</v>
      </c>
      <c r="S9" s="260">
        <f t="shared" si="3"/>
        <v>2024</v>
      </c>
      <c r="T9" s="423">
        <v>45294</v>
      </c>
      <c r="U9" s="423">
        <v>45294</v>
      </c>
      <c r="V9" s="322" t="s">
        <v>830</v>
      </c>
      <c r="W9" s="337" t="s">
        <v>831</v>
      </c>
      <c r="X9" s="321" t="s">
        <v>832</v>
      </c>
      <c r="Y9" s="424" t="s">
        <v>833</v>
      </c>
      <c r="Z9" s="425" t="s">
        <v>309</v>
      </c>
      <c r="AA9" s="407" t="s">
        <v>309</v>
      </c>
      <c r="AB9" s="407" t="s">
        <v>309</v>
      </c>
      <c r="AC9" s="426">
        <v>0.25</v>
      </c>
      <c r="AD9" s="330">
        <v>4</v>
      </c>
      <c r="AE9" s="330">
        <v>8</v>
      </c>
      <c r="AF9" s="410">
        <f t="shared" si="4"/>
        <v>7.8125E-3</v>
      </c>
      <c r="AG9" s="333">
        <v>0</v>
      </c>
      <c r="AH9" s="333">
        <v>4</v>
      </c>
      <c r="AI9" s="333"/>
      <c r="AJ9" s="411">
        <f t="shared" si="0"/>
        <v>0</v>
      </c>
      <c r="AK9" s="330">
        <v>0</v>
      </c>
      <c r="AL9" s="330">
        <v>5</v>
      </c>
      <c r="AM9" s="330"/>
      <c r="AN9" s="410">
        <f t="shared" si="1"/>
        <v>0</v>
      </c>
      <c r="AO9" s="333">
        <v>0</v>
      </c>
      <c r="AP9" s="333">
        <v>8</v>
      </c>
      <c r="AQ9" s="333"/>
      <c r="AR9" s="411">
        <f t="shared" si="2"/>
        <v>0</v>
      </c>
      <c r="AS9" s="413">
        <f t="shared" si="5"/>
        <v>0.25</v>
      </c>
      <c r="AT9" s="414">
        <f t="shared" si="6"/>
        <v>21</v>
      </c>
      <c r="AU9" s="414">
        <f t="shared" si="6"/>
        <v>8</v>
      </c>
      <c r="AV9" s="414">
        <f t="shared" si="7"/>
        <v>168</v>
      </c>
      <c r="AW9" s="415">
        <f t="shared" si="8"/>
        <v>1.488095238095238E-3</v>
      </c>
      <c r="AX9" s="416"/>
    </row>
    <row r="10" spans="2:50" ht="45" customHeight="1" x14ac:dyDescent="0.3">
      <c r="B10" s="314">
        <v>6</v>
      </c>
      <c r="C10" s="313" t="s">
        <v>316</v>
      </c>
      <c r="D10" s="776">
        <f>SUMIFS(AS5:$AS$999948,Q5:$Q$999948,$D$4,R5:$R$999948,C10,S5:$S$999948,$D$3)</f>
        <v>46.550000000000004</v>
      </c>
      <c r="E10" s="776">
        <f>IFERROR(SUMIFS(AT5:$AT$999948,R5:$R$999948,C10,S5:$S$999948,$D$3)/COUNTIFS(R5:$R$999948,C10,S5:$S$999948,$D$3), "HK tidak tersedia pada tahun terpilih")</f>
        <v>18</v>
      </c>
      <c r="F10" s="776">
        <f>SUMIFS(AU5:$AU$999948,Q5:$Q$999948,$D$4,R5:$R$999948,C10,S5:$S$999948,$D$3)</f>
        <v>296</v>
      </c>
      <c r="G10" s="776">
        <f t="shared" si="9"/>
        <v>5328</v>
      </c>
      <c r="H10" s="772">
        <f t="shared" si="10"/>
        <v>8.7368618618618634E-3</v>
      </c>
      <c r="J10" s="789">
        <f>SUMIFS(AS5:$AS$999948,Q5:$Q$999948,$J$4,R5:$R$999948,C10,S5:$S$999948,$D$3)</f>
        <v>18.083333333333336</v>
      </c>
      <c r="K10" s="776">
        <f>IFERROR(SUMIFS(AT5:$AT$999948,R5:$R$999948,C10,S5:$S$999948,$D$3)/COUNTIFS(R5:$R$999948,C10,S5:$S$999948,$D$3), "HK tidak tersedia pada tahun terpilih")</f>
        <v>18</v>
      </c>
      <c r="L10" s="776">
        <f>SUMIFS(AU5:$AU$999948,Q5:$Q$999948,$J$4,R5:$R$999948,C10,S5:$S$999948,$D$3)</f>
        <v>240</v>
      </c>
      <c r="M10" s="776">
        <f t="shared" si="11"/>
        <v>4320</v>
      </c>
      <c r="N10" s="772">
        <f t="shared" si="12"/>
        <v>4.1859567901234573E-3</v>
      </c>
      <c r="P10" s="427" t="s">
        <v>812</v>
      </c>
      <c r="Q10" s="407" t="s">
        <v>930</v>
      </c>
      <c r="R10" s="407" t="s">
        <v>311</v>
      </c>
      <c r="S10" s="260">
        <f t="shared" si="3"/>
        <v>2024</v>
      </c>
      <c r="T10" s="423">
        <v>45295</v>
      </c>
      <c r="U10" s="423">
        <v>45295</v>
      </c>
      <c r="V10" s="326" t="s">
        <v>834</v>
      </c>
      <c r="W10" s="337" t="s">
        <v>835</v>
      </c>
      <c r="X10" s="321"/>
      <c r="Y10" s="424" t="s">
        <v>836</v>
      </c>
      <c r="Z10" s="425" t="s">
        <v>309</v>
      </c>
      <c r="AA10" s="407" t="s">
        <v>309</v>
      </c>
      <c r="AB10" s="407" t="s">
        <v>309</v>
      </c>
      <c r="AC10" s="426">
        <v>0.5</v>
      </c>
      <c r="AD10" s="330">
        <v>4</v>
      </c>
      <c r="AE10" s="330">
        <v>16</v>
      </c>
      <c r="AF10" s="410">
        <f t="shared" si="4"/>
        <v>7.8125E-3</v>
      </c>
      <c r="AG10" s="333">
        <v>0</v>
      </c>
      <c r="AH10" s="333">
        <v>4</v>
      </c>
      <c r="AI10" s="333"/>
      <c r="AJ10" s="411">
        <f t="shared" si="0"/>
        <v>0</v>
      </c>
      <c r="AK10" s="330">
        <v>0</v>
      </c>
      <c r="AL10" s="330">
        <v>5</v>
      </c>
      <c r="AM10" s="330"/>
      <c r="AN10" s="410">
        <f t="shared" si="1"/>
        <v>0</v>
      </c>
      <c r="AO10" s="333">
        <v>0</v>
      </c>
      <c r="AP10" s="333">
        <v>8</v>
      </c>
      <c r="AQ10" s="333"/>
      <c r="AR10" s="411">
        <f t="shared" si="2"/>
        <v>0</v>
      </c>
      <c r="AS10" s="413">
        <f t="shared" si="5"/>
        <v>0.5</v>
      </c>
      <c r="AT10" s="414">
        <f t="shared" si="6"/>
        <v>21</v>
      </c>
      <c r="AU10" s="414">
        <f t="shared" si="6"/>
        <v>16</v>
      </c>
      <c r="AV10" s="414">
        <f t="shared" si="7"/>
        <v>336</v>
      </c>
      <c r="AW10" s="415">
        <f t="shared" si="8"/>
        <v>1.488095238095238E-3</v>
      </c>
      <c r="AX10" s="416"/>
    </row>
    <row r="11" spans="2:50" ht="45" customHeight="1" x14ac:dyDescent="0.3">
      <c r="B11" s="314">
        <v>7</v>
      </c>
      <c r="C11" s="313" t="s">
        <v>317</v>
      </c>
      <c r="D11" s="776">
        <f>SUMIFS(AS5:$AS$999948,Q5:$Q$999948,$D$4,R5:$R$999948,C11,S5:$S$999948,$D$3)</f>
        <v>35.333333333333321</v>
      </c>
      <c r="E11" s="776">
        <f>IFERROR(SUMIFS(AT5:$AT$999948,R5:$R$999948,C11,S5:$S$999948,$D$3)/COUNTIFS(R5:$R$999948,C11,S5:$S$999948,$D$3), "HK tidak tersedia pada tahun terpilih")</f>
        <v>23</v>
      </c>
      <c r="F11" s="776">
        <f>SUMIFS(AU5:$AU$999948,Q5:$Q$999948,$D$4,R5:$R$999948,C11,S5:$S$999948,$D$3)</f>
        <v>264</v>
      </c>
      <c r="G11" s="776">
        <f t="shared" si="9"/>
        <v>6072</v>
      </c>
      <c r="H11" s="772">
        <f t="shared" si="10"/>
        <v>5.8190601668862522E-3</v>
      </c>
      <c r="J11" s="789">
        <f>SUMIFS(AS5:$AS$999948,Q5:$Q$999948,$J$4,R5:$R$999948,C11,S5:$S$999948,$D$3)</f>
        <v>24.666666666666664</v>
      </c>
      <c r="K11" s="776">
        <f>IFERROR(SUMIFS(AT5:$AT$999948,R5:$R$999948,C11,S5:$S$999948,$D$3)/COUNTIFS(R5:$R$999948,C11,S5:$S$999948,$D$3), "HK tidak tersedia pada tahun terpilih")</f>
        <v>23</v>
      </c>
      <c r="L11" s="776">
        <f>SUMIFS(AU5:$AU$999948,Q5:$Q$999948,$J$4,R5:$R$999948,C11,S5:$S$999948,$D$3)</f>
        <v>368</v>
      </c>
      <c r="M11" s="776">
        <f t="shared" si="11"/>
        <v>8464</v>
      </c>
      <c r="N11" s="772">
        <f t="shared" si="12"/>
        <v>2.914303717706364E-3</v>
      </c>
      <c r="P11" s="427" t="s">
        <v>812</v>
      </c>
      <c r="Q11" s="407" t="s">
        <v>930</v>
      </c>
      <c r="R11" s="407" t="s">
        <v>311</v>
      </c>
      <c r="S11" s="260">
        <f t="shared" si="3"/>
        <v>2024</v>
      </c>
      <c r="T11" s="423">
        <v>45296</v>
      </c>
      <c r="U11" s="423">
        <v>45296</v>
      </c>
      <c r="V11" s="326" t="s">
        <v>834</v>
      </c>
      <c r="W11" s="337" t="s">
        <v>835</v>
      </c>
      <c r="X11" s="321" t="s">
        <v>837</v>
      </c>
      <c r="Y11" s="424" t="s">
        <v>836</v>
      </c>
      <c r="Z11" s="425" t="s">
        <v>309</v>
      </c>
      <c r="AA11" s="407" t="s">
        <v>309</v>
      </c>
      <c r="AB11" s="407" t="s">
        <v>309</v>
      </c>
      <c r="AC11" s="426">
        <v>0.75</v>
      </c>
      <c r="AD11" s="330">
        <v>4</v>
      </c>
      <c r="AE11" s="330">
        <v>16</v>
      </c>
      <c r="AF11" s="410">
        <f t="shared" si="4"/>
        <v>1.171875E-2</v>
      </c>
      <c r="AG11" s="333">
        <v>0</v>
      </c>
      <c r="AH11" s="333">
        <v>4</v>
      </c>
      <c r="AI11" s="333"/>
      <c r="AJ11" s="411">
        <f t="shared" si="0"/>
        <v>0</v>
      </c>
      <c r="AK11" s="330">
        <v>0</v>
      </c>
      <c r="AL11" s="330">
        <v>5</v>
      </c>
      <c r="AM11" s="330"/>
      <c r="AN11" s="410">
        <f t="shared" si="1"/>
        <v>0</v>
      </c>
      <c r="AO11" s="333">
        <v>0</v>
      </c>
      <c r="AP11" s="333">
        <v>8</v>
      </c>
      <c r="AQ11" s="333"/>
      <c r="AR11" s="411">
        <f t="shared" si="2"/>
        <v>0</v>
      </c>
      <c r="AS11" s="413">
        <f t="shared" si="5"/>
        <v>0.75</v>
      </c>
      <c r="AT11" s="414">
        <f t="shared" si="6"/>
        <v>21</v>
      </c>
      <c r="AU11" s="414">
        <f t="shared" si="6"/>
        <v>16</v>
      </c>
      <c r="AV11" s="414">
        <f t="shared" si="7"/>
        <v>336</v>
      </c>
      <c r="AW11" s="415">
        <f t="shared" si="8"/>
        <v>2.232142857142857E-3</v>
      </c>
      <c r="AX11" s="416"/>
    </row>
    <row r="12" spans="2:50" ht="45" customHeight="1" x14ac:dyDescent="0.3">
      <c r="B12" s="314">
        <v>8</v>
      </c>
      <c r="C12" s="313" t="s">
        <v>318</v>
      </c>
      <c r="D12" s="776">
        <f>SUMIFS(AS5:$AS$999948,Q5:$Q$999948,$D$4,R5:$R$999948,C12,S5:$S$999948,$D$3)</f>
        <v>9.2500000000000018</v>
      </c>
      <c r="E12" s="776">
        <f>IFERROR(SUMIFS(AT5:$AT$999948,R5:$R$999948,C12,S5:$S$999948,$D$3)/COUNTIFS(R5:$R$999948,C12,S5:$S$999948,$D$3), "HK tidak tersedia pada tahun terpilih")</f>
        <v>22</v>
      </c>
      <c r="F12" s="776">
        <f>SUMIFS(AU5:$AU$999948,Q5:$Q$999948,$D$4,R5:$R$999948,C12,S5:$S$999948,$D$3)</f>
        <v>144</v>
      </c>
      <c r="G12" s="776">
        <f t="shared" si="9"/>
        <v>3168</v>
      </c>
      <c r="H12" s="772">
        <f t="shared" si="10"/>
        <v>2.9198232323232329E-3</v>
      </c>
      <c r="J12" s="789">
        <f>SUMIFS(AS5:$AS$999948,Q5:$Q$999948,$J$4,R5:$R$999948,C12,S5:$S$999948,$D$3)</f>
        <v>18.25</v>
      </c>
      <c r="K12" s="776">
        <f>IFERROR(SUMIFS(AT5:$AT$999948,R5:$R$999948,C12,S5:$S$999948,$D$3)/COUNTIFS(R5:$R$999948,C12,S5:$S$999948,$D$3), "HK tidak tersedia pada tahun terpilih")</f>
        <v>22</v>
      </c>
      <c r="L12" s="776">
        <f>SUMIFS(AU5:$AU$999948,Q5:$Q$999948,$J$4,R5:$R$999948,C12,S5:$S$999948,$D$3)</f>
        <v>272</v>
      </c>
      <c r="M12" s="776">
        <f t="shared" si="11"/>
        <v>5984</v>
      </c>
      <c r="N12" s="772">
        <f t="shared" si="12"/>
        <v>3.0497994652406418E-3</v>
      </c>
      <c r="P12" s="427" t="s">
        <v>812</v>
      </c>
      <c r="Q12" s="407" t="s">
        <v>930</v>
      </c>
      <c r="R12" s="407" t="s">
        <v>311</v>
      </c>
      <c r="S12" s="260">
        <f t="shared" si="3"/>
        <v>2024</v>
      </c>
      <c r="T12" s="423">
        <v>45296</v>
      </c>
      <c r="U12" s="423">
        <v>45296</v>
      </c>
      <c r="V12" s="327" t="s">
        <v>838</v>
      </c>
      <c r="W12" s="337" t="s">
        <v>839</v>
      </c>
      <c r="X12" s="321" t="s">
        <v>821</v>
      </c>
      <c r="Y12" s="424" t="s">
        <v>840</v>
      </c>
      <c r="Z12" s="425" t="s">
        <v>309</v>
      </c>
      <c r="AA12" s="407" t="s">
        <v>309</v>
      </c>
      <c r="AB12" s="407" t="s">
        <v>309</v>
      </c>
      <c r="AC12" s="426">
        <v>1</v>
      </c>
      <c r="AD12" s="330">
        <v>4</v>
      </c>
      <c r="AE12" s="330">
        <v>8</v>
      </c>
      <c r="AF12" s="410">
        <f t="shared" si="4"/>
        <v>3.125E-2</v>
      </c>
      <c r="AG12" s="333">
        <v>0</v>
      </c>
      <c r="AH12" s="333">
        <v>4</v>
      </c>
      <c r="AI12" s="333"/>
      <c r="AJ12" s="411">
        <f t="shared" si="0"/>
        <v>0</v>
      </c>
      <c r="AK12" s="330">
        <v>0</v>
      </c>
      <c r="AL12" s="330">
        <v>5</v>
      </c>
      <c r="AM12" s="330"/>
      <c r="AN12" s="410">
        <f t="shared" si="1"/>
        <v>0</v>
      </c>
      <c r="AO12" s="333">
        <v>0</v>
      </c>
      <c r="AP12" s="333">
        <v>8</v>
      </c>
      <c r="AQ12" s="333"/>
      <c r="AR12" s="411">
        <f t="shared" si="2"/>
        <v>0</v>
      </c>
      <c r="AS12" s="413">
        <f t="shared" si="5"/>
        <v>1</v>
      </c>
      <c r="AT12" s="414">
        <f t="shared" si="6"/>
        <v>21</v>
      </c>
      <c r="AU12" s="414">
        <f t="shared" si="6"/>
        <v>8</v>
      </c>
      <c r="AV12" s="414">
        <f t="shared" si="7"/>
        <v>168</v>
      </c>
      <c r="AW12" s="415">
        <f t="shared" si="8"/>
        <v>5.9523809523809521E-3</v>
      </c>
      <c r="AX12" s="416"/>
    </row>
    <row r="13" spans="2:50" ht="45" customHeight="1" x14ac:dyDescent="0.3">
      <c r="B13" s="314">
        <v>9</v>
      </c>
      <c r="C13" s="313" t="s">
        <v>319</v>
      </c>
      <c r="D13" s="776">
        <f>SUMIFS(AS5:$AS$999948,Q5:$Q$999948,$D$4,R5:$R$999948,C13,S5:$S$999948,$D$3)</f>
        <v>60.2</v>
      </c>
      <c r="E13" s="776">
        <f>IFERROR(SUMIFS(AT5:$AT$999948,R5:$R$999948,C13,S5:$S$999948,$D$3)/COUNTIFS(R5:$R$999948,C13,S5:$S$999948,$D$3), "HK tidak tersedia pada tahun terpilih")</f>
        <v>20</v>
      </c>
      <c r="F13" s="776">
        <f>SUMIFS(AU5:$AU$999948,Q5:$Q$999948,$D$4,R5:$R$999948,C13,S5:$S$999948,$D$3)</f>
        <v>360</v>
      </c>
      <c r="G13" s="776">
        <f>IFERROR(E13*F13,"HK tidak tersedia")</f>
        <v>7200</v>
      </c>
      <c r="H13" s="772">
        <f>IFERROR(D13/G13,"-")</f>
        <v>8.3611111111111108E-3</v>
      </c>
      <c r="J13" s="789">
        <f>SUMIFS(AS5:$AS$999948,Q5:$Q$999948,$J$4,R5:$R$999948,C13,S5:$S$999948,$D$3)</f>
        <v>33.5</v>
      </c>
      <c r="K13" s="776">
        <f>IFERROR(SUMIFS(AT5:$AT$999948,R5:$R$999948,C13,S5:$S$999948,$D$3)/COUNTIFS(R5:$R$999948,C13,S5:$S$999948,$D$3), "HK tidak tersedia pada tahun terpilih")</f>
        <v>20</v>
      </c>
      <c r="L13" s="776">
        <f>SUMIFS(AU5:$AU$999948,Q5:$Q$999948,$J$4,R5:$R$999948,C13,S5:$S$999948,$D$3)</f>
        <v>240</v>
      </c>
      <c r="M13" s="776">
        <f t="shared" si="11"/>
        <v>4800</v>
      </c>
      <c r="N13" s="772">
        <f t="shared" si="12"/>
        <v>6.9791666666666665E-3</v>
      </c>
      <c r="P13" s="427" t="s">
        <v>812</v>
      </c>
      <c r="Q13" s="407" t="s">
        <v>930</v>
      </c>
      <c r="R13" s="407" t="s">
        <v>311</v>
      </c>
      <c r="S13" s="260">
        <f t="shared" si="3"/>
        <v>2024</v>
      </c>
      <c r="T13" s="423">
        <v>45296</v>
      </c>
      <c r="U13" s="423">
        <v>45296</v>
      </c>
      <c r="V13" s="428" t="s">
        <v>841</v>
      </c>
      <c r="W13" s="337" t="s">
        <v>842</v>
      </c>
      <c r="X13" s="321" t="s">
        <v>843</v>
      </c>
      <c r="Y13" s="424" t="s">
        <v>844</v>
      </c>
      <c r="Z13" s="425" t="s">
        <v>309</v>
      </c>
      <c r="AA13" s="407" t="s">
        <v>309</v>
      </c>
      <c r="AB13" s="407" t="s">
        <v>309</v>
      </c>
      <c r="AC13" s="426">
        <v>8.3333333333333301E-2</v>
      </c>
      <c r="AD13" s="330">
        <v>4</v>
      </c>
      <c r="AE13" s="330">
        <v>24</v>
      </c>
      <c r="AF13" s="410">
        <f t="shared" si="4"/>
        <v>8.6805555555555518E-4</v>
      </c>
      <c r="AG13" s="333">
        <v>0</v>
      </c>
      <c r="AH13" s="333">
        <v>4</v>
      </c>
      <c r="AI13" s="333"/>
      <c r="AJ13" s="411">
        <f t="shared" si="0"/>
        <v>0</v>
      </c>
      <c r="AK13" s="330">
        <v>0</v>
      </c>
      <c r="AL13" s="330">
        <v>5</v>
      </c>
      <c r="AM13" s="330"/>
      <c r="AN13" s="410">
        <f t="shared" si="1"/>
        <v>0</v>
      </c>
      <c r="AO13" s="333">
        <v>0</v>
      </c>
      <c r="AP13" s="333">
        <v>8</v>
      </c>
      <c r="AQ13" s="333"/>
      <c r="AR13" s="411">
        <f t="shared" si="2"/>
        <v>0</v>
      </c>
      <c r="AS13" s="413">
        <f t="shared" si="5"/>
        <v>8.3333333333333301E-2</v>
      </c>
      <c r="AT13" s="414">
        <f t="shared" si="6"/>
        <v>21</v>
      </c>
      <c r="AU13" s="414">
        <f t="shared" si="6"/>
        <v>24</v>
      </c>
      <c r="AV13" s="414">
        <f t="shared" si="7"/>
        <v>504</v>
      </c>
      <c r="AW13" s="415">
        <f t="shared" si="8"/>
        <v>1.6534391534391528E-4</v>
      </c>
      <c r="AX13" s="416"/>
    </row>
    <row r="14" spans="2:50" ht="45" customHeight="1" x14ac:dyDescent="0.3">
      <c r="B14" s="314">
        <v>10</v>
      </c>
      <c r="C14" s="313" t="s">
        <v>320</v>
      </c>
      <c r="D14" s="776">
        <f>SUMIFS(AS5:$AS$999948,Q5:$Q$999948,$D$4,R5:$R$999948,C14,S5:$S$999948,$D$3)</f>
        <v>51.000000000000007</v>
      </c>
      <c r="E14" s="776">
        <f>IFERROR(SUMIFS(AT5:$AT$999948,R5:$R$999948,C14,S5:$S$999948,$D$3)/COUNTIFS(R5:$R$999948,C14,S5:$S$999948,$D$3), "HK tidak tersedia pada tahun terpilih")</f>
        <v>23</v>
      </c>
      <c r="F14" s="776">
        <f>SUMIFS(AU5:$AU$999948,Q5:$Q$999948,$D$4,R5:$R$999948,C14,S5:$S$999948,$D$3)</f>
        <v>352</v>
      </c>
      <c r="G14" s="776">
        <f t="shared" si="9"/>
        <v>8096</v>
      </c>
      <c r="H14" s="772">
        <f t="shared" si="10"/>
        <v>6.2994071146245069E-3</v>
      </c>
      <c r="J14" s="789">
        <f>SUMIFS(AS5:$AS$999948,Q5:$Q$999948,$J$4,R5:$R$999948,C14,S5:$S$999948,$D$3)</f>
        <v>26.916666666666668</v>
      </c>
      <c r="K14" s="776">
        <f>IFERROR(SUMIFS(AT5:$AT$999948,R5:$R$999948,C14,S5:$S$999948,$D$3)/COUNTIFS(R5:$R$999948,C14,S5:$S$999948,$D$3), "HK tidak tersedia pada tahun terpilih")</f>
        <v>23</v>
      </c>
      <c r="L14" s="776">
        <f>SUMIFS(AU5:$AU$999948,Q5:$Q$999948,$J$4,R5:$R$999948,C14,S5:$S$999948,$D$3)</f>
        <v>280</v>
      </c>
      <c r="M14" s="776">
        <f t="shared" si="11"/>
        <v>6440</v>
      </c>
      <c r="N14" s="772">
        <f t="shared" si="12"/>
        <v>4.1796066252587994E-3</v>
      </c>
      <c r="P14" s="427" t="s">
        <v>812</v>
      </c>
      <c r="Q14" s="407" t="s">
        <v>930</v>
      </c>
      <c r="R14" s="407" t="s">
        <v>311</v>
      </c>
      <c r="S14" s="260">
        <f t="shared" si="3"/>
        <v>2024</v>
      </c>
      <c r="T14" s="423">
        <v>45296</v>
      </c>
      <c r="U14" s="423">
        <v>45296</v>
      </c>
      <c r="V14" s="328" t="s">
        <v>845</v>
      </c>
      <c r="W14" s="337" t="s">
        <v>846</v>
      </c>
      <c r="X14" s="321" t="s">
        <v>847</v>
      </c>
      <c r="Y14" s="424" t="s">
        <v>848</v>
      </c>
      <c r="Z14" s="429" t="s">
        <v>309</v>
      </c>
      <c r="AA14" s="430" t="s">
        <v>309</v>
      </c>
      <c r="AB14" s="430" t="s">
        <v>309</v>
      </c>
      <c r="AC14" s="426">
        <v>0.5</v>
      </c>
      <c r="AD14" s="330">
        <v>4</v>
      </c>
      <c r="AE14" s="330">
        <v>8</v>
      </c>
      <c r="AF14" s="410">
        <f t="shared" si="4"/>
        <v>1.5625E-2</v>
      </c>
      <c r="AG14" s="333">
        <v>0</v>
      </c>
      <c r="AH14" s="333">
        <v>4</v>
      </c>
      <c r="AI14" s="333"/>
      <c r="AJ14" s="411">
        <f t="shared" si="0"/>
        <v>0</v>
      </c>
      <c r="AK14" s="330">
        <v>0</v>
      </c>
      <c r="AL14" s="330">
        <v>5</v>
      </c>
      <c r="AM14" s="330"/>
      <c r="AN14" s="410">
        <f t="shared" si="1"/>
        <v>0</v>
      </c>
      <c r="AO14" s="333">
        <v>0</v>
      </c>
      <c r="AP14" s="333">
        <v>8</v>
      </c>
      <c r="AQ14" s="333"/>
      <c r="AR14" s="411">
        <f t="shared" si="2"/>
        <v>0</v>
      </c>
      <c r="AS14" s="413">
        <f t="shared" si="5"/>
        <v>0.5</v>
      </c>
      <c r="AT14" s="414">
        <f t="shared" si="6"/>
        <v>21</v>
      </c>
      <c r="AU14" s="414">
        <f t="shared" si="6"/>
        <v>8</v>
      </c>
      <c r="AV14" s="414">
        <f t="shared" si="7"/>
        <v>168</v>
      </c>
      <c r="AW14" s="415">
        <f t="shared" si="8"/>
        <v>2.976190476190476E-3</v>
      </c>
      <c r="AX14" s="416"/>
    </row>
    <row r="15" spans="2:50" ht="45" customHeight="1" x14ac:dyDescent="0.3">
      <c r="B15" s="314">
        <v>11</v>
      </c>
      <c r="C15" s="313" t="s">
        <v>321</v>
      </c>
      <c r="D15" s="776">
        <f>SUMIFS(AS5:$AS$999948,Q5:$Q$999948,$D$4,R5:$R$999948,C15,S5:$S$999948,$D$3)</f>
        <v>24.75</v>
      </c>
      <c r="E15" s="776">
        <f>IFERROR(SUMIFS(AT5:$AT$999948,R5:$R$999948,C15,S5:$S$999948,$D$3)/COUNTIFS(R5:$R$999948,C15,S5:$S$999948,$D$3), "HK tidak tersedia pada tahun terpilih")</f>
        <v>22</v>
      </c>
      <c r="F15" s="776">
        <f>SUMIFS(AU5:$AU$999948,Q5:$Q$999948,$D$4,R5:$R$999948,C15,S5:$S$999948,$D$3)</f>
        <v>264</v>
      </c>
      <c r="G15" s="776">
        <f t="shared" si="9"/>
        <v>5808</v>
      </c>
      <c r="H15" s="772">
        <f>IFERROR(D15/G15,"-")</f>
        <v>4.261363636363636E-3</v>
      </c>
      <c r="J15" s="789">
        <f>SUMIFS(AS5:$AS$999948,Q5:$Q$999948,$J$4,R5:$R$999948,C15,S5:$S$999948,$D$3)</f>
        <v>38.583333333333329</v>
      </c>
      <c r="K15" s="776">
        <f>IFERROR(SUMIFS(AT5:$AT$999948,R5:$R$999948,C15,S5:$S$999948,$D$3)/COUNTIFS(R5:$R$999948,C15,S5:$S$999948,$D$3), "HK tidak tersedia pada tahun terpilih")</f>
        <v>22</v>
      </c>
      <c r="L15" s="776">
        <f>SUMIFS(AU5:$AU$999948,Q5:$Q$999948,$J$4,R5:$R$999948,C15,S5:$S$999948,$D$3)</f>
        <v>440</v>
      </c>
      <c r="M15" s="776">
        <f t="shared" si="11"/>
        <v>9680</v>
      </c>
      <c r="N15" s="772">
        <f t="shared" si="12"/>
        <v>3.9858815426997238E-3</v>
      </c>
      <c r="P15" s="427" t="s">
        <v>812</v>
      </c>
      <c r="Q15" s="407" t="s">
        <v>930</v>
      </c>
      <c r="R15" s="407" t="s">
        <v>311</v>
      </c>
      <c r="S15" s="260">
        <f t="shared" si="3"/>
        <v>2024</v>
      </c>
      <c r="T15" s="423">
        <v>45296</v>
      </c>
      <c r="U15" s="423">
        <v>45296</v>
      </c>
      <c r="V15" s="320" t="s">
        <v>849</v>
      </c>
      <c r="W15" s="337" t="s">
        <v>850</v>
      </c>
      <c r="X15" s="321" t="s">
        <v>815</v>
      </c>
      <c r="Y15" s="424" t="s">
        <v>851</v>
      </c>
      <c r="Z15" s="429" t="s">
        <v>852</v>
      </c>
      <c r="AA15" s="430">
        <v>1</v>
      </c>
      <c r="AB15" s="430" t="s">
        <v>853</v>
      </c>
      <c r="AC15" s="426">
        <v>1.5</v>
      </c>
      <c r="AD15" s="330">
        <v>4</v>
      </c>
      <c r="AE15" s="330">
        <v>8</v>
      </c>
      <c r="AF15" s="410">
        <f t="shared" si="4"/>
        <v>4.6875E-2</v>
      </c>
      <c r="AG15" s="333">
        <v>0</v>
      </c>
      <c r="AH15" s="333">
        <v>4</v>
      </c>
      <c r="AI15" s="333"/>
      <c r="AJ15" s="411">
        <f t="shared" si="0"/>
        <v>0</v>
      </c>
      <c r="AK15" s="330">
        <v>0</v>
      </c>
      <c r="AL15" s="330">
        <v>5</v>
      </c>
      <c r="AM15" s="330"/>
      <c r="AN15" s="410">
        <f t="shared" si="1"/>
        <v>0</v>
      </c>
      <c r="AO15" s="333">
        <v>0</v>
      </c>
      <c r="AP15" s="333">
        <v>8</v>
      </c>
      <c r="AQ15" s="333"/>
      <c r="AR15" s="411">
        <f t="shared" si="2"/>
        <v>0</v>
      </c>
      <c r="AS15" s="413">
        <f t="shared" si="5"/>
        <v>1.5</v>
      </c>
      <c r="AT15" s="414">
        <f t="shared" si="6"/>
        <v>21</v>
      </c>
      <c r="AU15" s="414">
        <f t="shared" si="6"/>
        <v>8</v>
      </c>
      <c r="AV15" s="414">
        <f t="shared" si="7"/>
        <v>168</v>
      </c>
      <c r="AW15" s="415">
        <f t="shared" si="8"/>
        <v>8.9285714285714281E-3</v>
      </c>
      <c r="AX15" s="416"/>
    </row>
    <row r="16" spans="2:50" ht="45" customHeight="1" x14ac:dyDescent="0.3">
      <c r="B16" s="314">
        <v>12</v>
      </c>
      <c r="C16" s="313" t="s">
        <v>322</v>
      </c>
      <c r="D16" s="776">
        <f>SUMIFS(AS5:$AS$999948,Q5:$Q$999948,$D$4,R5:$R$999948,C16,S5:$S$999948,$D$3)</f>
        <v>6.8166666666666655</v>
      </c>
      <c r="E16" s="776">
        <f>IFERROR(SUMIFS(AT5:$AT$999948,R5:$R$999948,C16,S5:$S$999948,$D$3)/COUNTIFS(R5:$R$999948,C16,S5:$S$999948,$D$3), "HK tidak tersedia pada tahun terpilih")</f>
        <v>22</v>
      </c>
      <c r="F16" s="776">
        <f>SUMIFS(AU5:$AU$999948,Q5:$Q$999948,$D$4,R5:$R$999948,C16,S5:$S$999948,$D$3)</f>
        <v>112</v>
      </c>
      <c r="G16" s="776">
        <f t="shared" si="9"/>
        <v>2464</v>
      </c>
      <c r="H16" s="772">
        <f t="shared" si="10"/>
        <v>2.7665043290043285E-3</v>
      </c>
      <c r="J16" s="789">
        <f>SUMIFS(AS5:$AS$999948,Q5:$Q$999948,$J$4,R5:$R$999948,C16,S5:$S$999948,$D$3)</f>
        <v>77.416666666666657</v>
      </c>
      <c r="K16" s="776">
        <f>IFERROR(SUMIFS(AT5:$AT$999948,R5:$R$999948,C16,S5:$S$999948,$D$3)/COUNTIFS(R5:$R$999948,C16,S5:$S$999948,$D$3), "HK tidak tersedia pada tahun terpilih")</f>
        <v>22</v>
      </c>
      <c r="L16" s="776">
        <f>SUMIFS(AU5:$AU$999948,Q5:$Q$999948,$J$4,R5:$R$999948,C16,S5:$S$999948,$D$3)</f>
        <v>296</v>
      </c>
      <c r="M16" s="776">
        <f t="shared" si="11"/>
        <v>6512</v>
      </c>
      <c r="N16" s="772">
        <f t="shared" si="12"/>
        <v>1.1888308763308762E-2</v>
      </c>
      <c r="P16" s="427" t="s">
        <v>854</v>
      </c>
      <c r="Q16" s="407" t="s">
        <v>930</v>
      </c>
      <c r="R16" s="407" t="s">
        <v>311</v>
      </c>
      <c r="S16" s="260">
        <f t="shared" si="3"/>
        <v>2024</v>
      </c>
      <c r="T16" s="423">
        <v>45299</v>
      </c>
      <c r="U16" s="423">
        <v>45299</v>
      </c>
      <c r="V16" s="322" t="s">
        <v>855</v>
      </c>
      <c r="W16" s="337" t="s">
        <v>856</v>
      </c>
      <c r="X16" s="321" t="s">
        <v>832</v>
      </c>
      <c r="Y16" s="424" t="s">
        <v>857</v>
      </c>
      <c r="Z16" s="429" t="s">
        <v>858</v>
      </c>
      <c r="AA16" s="430">
        <v>1</v>
      </c>
      <c r="AB16" s="430" t="s">
        <v>853</v>
      </c>
      <c r="AC16" s="330">
        <v>0</v>
      </c>
      <c r="AD16" s="330">
        <v>4</v>
      </c>
      <c r="AE16" s="330"/>
      <c r="AF16" s="410">
        <f t="shared" si="4"/>
        <v>0</v>
      </c>
      <c r="AG16" s="431">
        <v>0.5</v>
      </c>
      <c r="AH16" s="333">
        <v>4</v>
      </c>
      <c r="AI16" s="333">
        <v>8</v>
      </c>
      <c r="AJ16" s="411">
        <f t="shared" si="0"/>
        <v>1.5625E-2</v>
      </c>
      <c r="AK16" s="330">
        <v>0</v>
      </c>
      <c r="AL16" s="330">
        <v>5</v>
      </c>
      <c r="AM16" s="330"/>
      <c r="AN16" s="410">
        <f t="shared" si="1"/>
        <v>0</v>
      </c>
      <c r="AO16" s="333">
        <v>0</v>
      </c>
      <c r="AP16" s="333">
        <v>8</v>
      </c>
      <c r="AQ16" s="333"/>
      <c r="AR16" s="411">
        <f t="shared" si="2"/>
        <v>0</v>
      </c>
      <c r="AS16" s="413">
        <f t="shared" si="5"/>
        <v>0.5</v>
      </c>
      <c r="AT16" s="414">
        <f t="shared" si="6"/>
        <v>21</v>
      </c>
      <c r="AU16" s="414">
        <f t="shared" si="6"/>
        <v>8</v>
      </c>
      <c r="AV16" s="414">
        <f t="shared" si="7"/>
        <v>168</v>
      </c>
      <c r="AW16" s="415">
        <f t="shared" si="8"/>
        <v>2.976190476190476E-3</v>
      </c>
      <c r="AX16" s="416"/>
    </row>
    <row r="17" spans="3:50" ht="31.2" x14ac:dyDescent="0.3">
      <c r="P17" s="427" t="s">
        <v>854</v>
      </c>
      <c r="Q17" s="407" t="s">
        <v>930</v>
      </c>
      <c r="R17" s="407" t="s">
        <v>311</v>
      </c>
      <c r="S17" s="260">
        <f t="shared" si="3"/>
        <v>2024</v>
      </c>
      <c r="T17" s="423">
        <v>45299</v>
      </c>
      <c r="U17" s="423">
        <v>45299</v>
      </c>
      <c r="V17" s="322" t="s">
        <v>859</v>
      </c>
      <c r="W17" s="337" t="s">
        <v>860</v>
      </c>
      <c r="X17" s="321" t="s">
        <v>832</v>
      </c>
      <c r="Y17" s="424" t="s">
        <v>861</v>
      </c>
      <c r="Z17" s="429" t="s">
        <v>309</v>
      </c>
      <c r="AA17" s="430" t="s">
        <v>309</v>
      </c>
      <c r="AB17" s="430" t="s">
        <v>309</v>
      </c>
      <c r="AC17" s="330">
        <v>0</v>
      </c>
      <c r="AD17" s="330">
        <v>4</v>
      </c>
      <c r="AE17" s="330"/>
      <c r="AF17" s="410">
        <f t="shared" si="4"/>
        <v>0</v>
      </c>
      <c r="AG17" s="431">
        <v>0.25</v>
      </c>
      <c r="AH17" s="333">
        <v>4</v>
      </c>
      <c r="AI17" s="333">
        <v>8</v>
      </c>
      <c r="AJ17" s="411">
        <f t="shared" si="0"/>
        <v>7.8125E-3</v>
      </c>
      <c r="AK17" s="330">
        <v>0</v>
      </c>
      <c r="AL17" s="330">
        <v>5</v>
      </c>
      <c r="AM17" s="330"/>
      <c r="AN17" s="410">
        <f t="shared" si="1"/>
        <v>0</v>
      </c>
      <c r="AO17" s="333">
        <v>0</v>
      </c>
      <c r="AP17" s="333">
        <v>8</v>
      </c>
      <c r="AQ17" s="333"/>
      <c r="AR17" s="411">
        <f t="shared" si="2"/>
        <v>0</v>
      </c>
      <c r="AS17" s="413">
        <f t="shared" si="5"/>
        <v>0.25</v>
      </c>
      <c r="AT17" s="414">
        <f t="shared" si="6"/>
        <v>21</v>
      </c>
      <c r="AU17" s="414">
        <f t="shared" si="6"/>
        <v>8</v>
      </c>
      <c r="AV17" s="414">
        <f t="shared" si="7"/>
        <v>168</v>
      </c>
      <c r="AW17" s="415">
        <f t="shared" si="8"/>
        <v>1.488095238095238E-3</v>
      </c>
      <c r="AX17" s="416"/>
    </row>
    <row r="18" spans="3:50" ht="31.2" x14ac:dyDescent="0.3">
      <c r="C18" s="195" t="s">
        <v>934</v>
      </c>
      <c r="D18" s="259">
        <f>SUM(D5:D17)</f>
        <v>344.31666666666666</v>
      </c>
      <c r="E18" s="259"/>
      <c r="F18" s="259"/>
      <c r="G18" s="259">
        <f>SUM(G5:G17)</f>
        <v>65312</v>
      </c>
      <c r="H18" s="336">
        <f>IFERROR(D18/G18,"-")</f>
        <v>5.271874489629267E-3</v>
      </c>
      <c r="J18" s="259">
        <f>SUM(J5:J17)</f>
        <v>442.35</v>
      </c>
      <c r="M18" s="259">
        <f>SUM(M5:M17)</f>
        <v>81128</v>
      </c>
      <c r="N18" s="336">
        <f>IFERROR(J18/M18,"-")</f>
        <v>5.4524948229957597E-3</v>
      </c>
      <c r="P18" s="427" t="s">
        <v>854</v>
      </c>
      <c r="Q18" s="407" t="s">
        <v>930</v>
      </c>
      <c r="R18" s="407" t="s">
        <v>311</v>
      </c>
      <c r="S18" s="260">
        <f t="shared" si="3"/>
        <v>2024</v>
      </c>
      <c r="T18" s="423">
        <v>45299</v>
      </c>
      <c r="U18" s="423">
        <v>45299</v>
      </c>
      <c r="V18" s="328" t="s">
        <v>862</v>
      </c>
      <c r="W18" s="337" t="s">
        <v>863</v>
      </c>
      <c r="X18" s="321" t="s">
        <v>847</v>
      </c>
      <c r="Y18" s="424" t="s">
        <v>864</v>
      </c>
      <c r="Z18" s="429" t="s">
        <v>865</v>
      </c>
      <c r="AA18" s="430">
        <v>2</v>
      </c>
      <c r="AB18" s="430" t="s">
        <v>818</v>
      </c>
      <c r="AC18" s="330">
        <v>0</v>
      </c>
      <c r="AD18" s="330">
        <v>4</v>
      </c>
      <c r="AE18" s="330"/>
      <c r="AF18" s="410">
        <f t="shared" si="4"/>
        <v>0</v>
      </c>
      <c r="AG18" s="431">
        <v>0.25</v>
      </c>
      <c r="AH18" s="333">
        <v>4</v>
      </c>
      <c r="AI18" s="333">
        <v>8</v>
      </c>
      <c r="AJ18" s="411">
        <f t="shared" si="0"/>
        <v>7.8125E-3</v>
      </c>
      <c r="AK18" s="330">
        <v>0</v>
      </c>
      <c r="AL18" s="330">
        <v>5</v>
      </c>
      <c r="AM18" s="330"/>
      <c r="AN18" s="410">
        <f t="shared" si="1"/>
        <v>0</v>
      </c>
      <c r="AO18" s="333">
        <v>0</v>
      </c>
      <c r="AP18" s="333">
        <v>8</v>
      </c>
      <c r="AQ18" s="333"/>
      <c r="AR18" s="411">
        <f t="shared" si="2"/>
        <v>0</v>
      </c>
      <c r="AS18" s="413">
        <f t="shared" si="5"/>
        <v>0.25</v>
      </c>
      <c r="AT18" s="414">
        <f t="shared" si="6"/>
        <v>21</v>
      </c>
      <c r="AU18" s="414">
        <f t="shared" si="6"/>
        <v>8</v>
      </c>
      <c r="AV18" s="414">
        <f t="shared" si="7"/>
        <v>168</v>
      </c>
      <c r="AW18" s="415">
        <f t="shared" si="8"/>
        <v>1.488095238095238E-3</v>
      </c>
      <c r="AX18" s="416"/>
    </row>
    <row r="19" spans="3:50" ht="15.6" x14ac:dyDescent="0.3">
      <c r="P19" s="427" t="s">
        <v>854</v>
      </c>
      <c r="Q19" s="407" t="s">
        <v>930</v>
      </c>
      <c r="R19" s="407" t="s">
        <v>311</v>
      </c>
      <c r="S19" s="260">
        <f t="shared" si="3"/>
        <v>2024</v>
      </c>
      <c r="T19" s="423">
        <v>45300</v>
      </c>
      <c r="U19" s="423">
        <v>45300</v>
      </c>
      <c r="V19" s="326" t="s">
        <v>834</v>
      </c>
      <c r="W19" s="337" t="s">
        <v>835</v>
      </c>
      <c r="X19" s="321"/>
      <c r="Y19" s="424" t="s">
        <v>866</v>
      </c>
      <c r="Z19" s="425" t="s">
        <v>867</v>
      </c>
      <c r="AA19" s="407">
        <v>1</v>
      </c>
      <c r="AB19" s="407" t="s">
        <v>868</v>
      </c>
      <c r="AC19" s="330">
        <v>0</v>
      </c>
      <c r="AD19" s="330">
        <v>4</v>
      </c>
      <c r="AE19" s="330"/>
      <c r="AF19" s="410">
        <f t="shared" si="4"/>
        <v>0</v>
      </c>
      <c r="AG19" s="431">
        <v>1</v>
      </c>
      <c r="AH19" s="333">
        <v>4</v>
      </c>
      <c r="AI19" s="333">
        <v>16</v>
      </c>
      <c r="AJ19" s="411">
        <f t="shared" si="0"/>
        <v>1.5625E-2</v>
      </c>
      <c r="AK19" s="330">
        <v>0</v>
      </c>
      <c r="AL19" s="330">
        <v>5</v>
      </c>
      <c r="AM19" s="330"/>
      <c r="AN19" s="410">
        <f t="shared" si="1"/>
        <v>0</v>
      </c>
      <c r="AO19" s="333">
        <v>0</v>
      </c>
      <c r="AP19" s="333">
        <v>8</v>
      </c>
      <c r="AQ19" s="333"/>
      <c r="AR19" s="411">
        <f t="shared" si="2"/>
        <v>0</v>
      </c>
      <c r="AS19" s="413">
        <f t="shared" si="5"/>
        <v>1</v>
      </c>
      <c r="AT19" s="414">
        <f t="shared" si="6"/>
        <v>21</v>
      </c>
      <c r="AU19" s="414">
        <f t="shared" si="6"/>
        <v>16</v>
      </c>
      <c r="AV19" s="414">
        <f t="shared" si="7"/>
        <v>336</v>
      </c>
      <c r="AW19" s="415">
        <f t="shared" si="8"/>
        <v>2.976190476190476E-3</v>
      </c>
      <c r="AX19" s="416"/>
    </row>
    <row r="20" spans="3:50" ht="15.6" x14ac:dyDescent="0.3">
      <c r="P20" s="427" t="s">
        <v>854</v>
      </c>
      <c r="Q20" s="407" t="s">
        <v>930</v>
      </c>
      <c r="R20" s="407" t="s">
        <v>311</v>
      </c>
      <c r="S20" s="260">
        <f t="shared" si="3"/>
        <v>2024</v>
      </c>
      <c r="T20" s="423">
        <v>45301</v>
      </c>
      <c r="U20" s="423">
        <v>45301</v>
      </c>
      <c r="V20" s="326" t="s">
        <v>869</v>
      </c>
      <c r="W20" s="337" t="s">
        <v>870</v>
      </c>
      <c r="X20" s="321" t="s">
        <v>825</v>
      </c>
      <c r="Y20" s="424" t="s">
        <v>871</v>
      </c>
      <c r="Z20" s="429" t="s">
        <v>309</v>
      </c>
      <c r="AA20" s="430" t="s">
        <v>309</v>
      </c>
      <c r="AB20" s="430" t="s">
        <v>309</v>
      </c>
      <c r="AC20" s="330">
        <v>0</v>
      </c>
      <c r="AD20" s="330">
        <v>4</v>
      </c>
      <c r="AE20" s="330"/>
      <c r="AF20" s="410">
        <f t="shared" si="4"/>
        <v>0</v>
      </c>
      <c r="AG20" s="431">
        <v>0.16666666666666666</v>
      </c>
      <c r="AH20" s="333">
        <v>4</v>
      </c>
      <c r="AI20" s="333">
        <v>16</v>
      </c>
      <c r="AJ20" s="411">
        <f t="shared" si="0"/>
        <v>2.6041666666666665E-3</v>
      </c>
      <c r="AK20" s="330">
        <v>0</v>
      </c>
      <c r="AL20" s="330">
        <v>5</v>
      </c>
      <c r="AM20" s="330"/>
      <c r="AN20" s="410">
        <f t="shared" si="1"/>
        <v>0</v>
      </c>
      <c r="AO20" s="333">
        <v>0</v>
      </c>
      <c r="AP20" s="333">
        <v>8</v>
      </c>
      <c r="AQ20" s="333"/>
      <c r="AR20" s="411">
        <f t="shared" si="2"/>
        <v>0</v>
      </c>
      <c r="AS20" s="413">
        <f t="shared" si="5"/>
        <v>0.16666666666666666</v>
      </c>
      <c r="AT20" s="414">
        <f t="shared" si="6"/>
        <v>21</v>
      </c>
      <c r="AU20" s="414">
        <f t="shared" si="6"/>
        <v>16</v>
      </c>
      <c r="AV20" s="414">
        <f t="shared" si="7"/>
        <v>336</v>
      </c>
      <c r="AW20" s="415">
        <f t="shared" si="8"/>
        <v>4.96031746031746E-4</v>
      </c>
      <c r="AX20" s="416"/>
    </row>
    <row r="21" spans="3:50" ht="22.8" x14ac:dyDescent="0.3">
      <c r="P21" s="427" t="s">
        <v>854</v>
      </c>
      <c r="Q21" s="407" t="s">
        <v>930</v>
      </c>
      <c r="R21" s="407" t="s">
        <v>311</v>
      </c>
      <c r="S21" s="260">
        <f t="shared" si="3"/>
        <v>2024</v>
      </c>
      <c r="T21" s="423">
        <v>45301</v>
      </c>
      <c r="U21" s="423">
        <v>45301</v>
      </c>
      <c r="V21" s="322" t="s">
        <v>872</v>
      </c>
      <c r="W21" s="337" t="s">
        <v>873</v>
      </c>
      <c r="X21" s="321" t="s">
        <v>832</v>
      </c>
      <c r="Y21" s="424" t="s">
        <v>874</v>
      </c>
      <c r="Z21" s="429" t="s">
        <v>875</v>
      </c>
      <c r="AA21" s="430">
        <v>1</v>
      </c>
      <c r="AB21" s="430" t="s">
        <v>853</v>
      </c>
      <c r="AC21" s="330">
        <v>0</v>
      </c>
      <c r="AD21" s="330">
        <v>4</v>
      </c>
      <c r="AE21" s="330"/>
      <c r="AF21" s="410">
        <f t="shared" si="4"/>
        <v>0</v>
      </c>
      <c r="AG21" s="431">
        <v>0.25</v>
      </c>
      <c r="AH21" s="333">
        <v>4</v>
      </c>
      <c r="AI21" s="333">
        <v>8</v>
      </c>
      <c r="AJ21" s="411">
        <f t="shared" si="0"/>
        <v>7.8125E-3</v>
      </c>
      <c r="AK21" s="330">
        <v>0</v>
      </c>
      <c r="AL21" s="330">
        <v>5</v>
      </c>
      <c r="AM21" s="330"/>
      <c r="AN21" s="410">
        <f t="shared" si="1"/>
        <v>0</v>
      </c>
      <c r="AO21" s="333">
        <v>0</v>
      </c>
      <c r="AP21" s="333">
        <v>8</v>
      </c>
      <c r="AQ21" s="333"/>
      <c r="AR21" s="411">
        <f t="shared" si="2"/>
        <v>0</v>
      </c>
      <c r="AS21" s="413">
        <f t="shared" si="5"/>
        <v>0.25</v>
      </c>
      <c r="AT21" s="414">
        <f t="shared" si="6"/>
        <v>21</v>
      </c>
      <c r="AU21" s="414">
        <f t="shared" si="6"/>
        <v>8</v>
      </c>
      <c r="AV21" s="414">
        <f t="shared" si="7"/>
        <v>168</v>
      </c>
      <c r="AW21" s="415">
        <f t="shared" si="8"/>
        <v>1.488095238095238E-3</v>
      </c>
      <c r="AX21" s="416"/>
    </row>
    <row r="22" spans="3:50" ht="22.8" x14ac:dyDescent="0.3">
      <c r="P22" s="427" t="s">
        <v>854</v>
      </c>
      <c r="Q22" s="407" t="s">
        <v>930</v>
      </c>
      <c r="R22" s="407" t="s">
        <v>311</v>
      </c>
      <c r="S22" s="260">
        <f t="shared" si="3"/>
        <v>2024</v>
      </c>
      <c r="T22" s="423">
        <v>45301</v>
      </c>
      <c r="U22" s="423">
        <v>45301</v>
      </c>
      <c r="V22" s="320" t="s">
        <v>876</v>
      </c>
      <c r="W22" s="337" t="s">
        <v>877</v>
      </c>
      <c r="X22" s="321" t="s">
        <v>878</v>
      </c>
      <c r="Y22" s="424" t="s">
        <v>879</v>
      </c>
      <c r="Z22" s="429" t="s">
        <v>309</v>
      </c>
      <c r="AA22" s="430" t="s">
        <v>309</v>
      </c>
      <c r="AB22" s="430" t="s">
        <v>309</v>
      </c>
      <c r="AC22" s="330">
        <v>0</v>
      </c>
      <c r="AD22" s="330">
        <v>4</v>
      </c>
      <c r="AE22" s="330"/>
      <c r="AF22" s="410">
        <f t="shared" si="4"/>
        <v>0</v>
      </c>
      <c r="AG22" s="431">
        <v>0.5</v>
      </c>
      <c r="AH22" s="333">
        <v>4</v>
      </c>
      <c r="AI22" s="333">
        <v>24</v>
      </c>
      <c r="AJ22" s="411">
        <f t="shared" si="0"/>
        <v>5.208333333333333E-3</v>
      </c>
      <c r="AK22" s="330">
        <v>0</v>
      </c>
      <c r="AL22" s="330">
        <v>5</v>
      </c>
      <c r="AM22" s="330"/>
      <c r="AN22" s="410">
        <f t="shared" si="1"/>
        <v>0</v>
      </c>
      <c r="AO22" s="333">
        <v>0</v>
      </c>
      <c r="AP22" s="333">
        <v>8</v>
      </c>
      <c r="AQ22" s="333"/>
      <c r="AR22" s="411">
        <f t="shared" si="2"/>
        <v>0</v>
      </c>
      <c r="AS22" s="413">
        <f t="shared" si="5"/>
        <v>0.5</v>
      </c>
      <c r="AT22" s="414">
        <f t="shared" ref="AT22:AU85" si="13">SUM(AD22,AH22,AL22,AP22)</f>
        <v>21</v>
      </c>
      <c r="AU22" s="414">
        <f t="shared" si="13"/>
        <v>24</v>
      </c>
      <c r="AV22" s="414">
        <f t="shared" si="7"/>
        <v>504</v>
      </c>
      <c r="AW22" s="415">
        <f t="shared" si="8"/>
        <v>9.9206349206349201E-4</v>
      </c>
      <c r="AX22" s="416"/>
    </row>
    <row r="23" spans="3:50" ht="15.6" x14ac:dyDescent="0.3">
      <c r="P23" s="427" t="s">
        <v>854</v>
      </c>
      <c r="Q23" s="407" t="s">
        <v>930</v>
      </c>
      <c r="R23" s="407" t="s">
        <v>311</v>
      </c>
      <c r="S23" s="260">
        <f t="shared" si="3"/>
        <v>2024</v>
      </c>
      <c r="T23" s="423">
        <v>45301</v>
      </c>
      <c r="U23" s="423">
        <v>45301</v>
      </c>
      <c r="V23" s="326" t="s">
        <v>880</v>
      </c>
      <c r="W23" s="337" t="s">
        <v>881</v>
      </c>
      <c r="X23" s="321" t="s">
        <v>825</v>
      </c>
      <c r="Y23" s="424" t="s">
        <v>882</v>
      </c>
      <c r="Z23" s="429" t="s">
        <v>309</v>
      </c>
      <c r="AA23" s="430" t="s">
        <v>309</v>
      </c>
      <c r="AB23" s="430" t="s">
        <v>309</v>
      </c>
      <c r="AC23" s="330">
        <v>0</v>
      </c>
      <c r="AD23" s="330">
        <v>4</v>
      </c>
      <c r="AE23" s="330"/>
      <c r="AF23" s="410">
        <f t="shared" si="4"/>
        <v>0</v>
      </c>
      <c r="AG23" s="431">
        <v>0.5</v>
      </c>
      <c r="AH23" s="333">
        <v>4</v>
      </c>
      <c r="AI23" s="333">
        <v>16</v>
      </c>
      <c r="AJ23" s="411">
        <f t="shared" si="0"/>
        <v>7.8125E-3</v>
      </c>
      <c r="AK23" s="330">
        <v>0</v>
      </c>
      <c r="AL23" s="330">
        <v>5</v>
      </c>
      <c r="AM23" s="330"/>
      <c r="AN23" s="410">
        <f t="shared" si="1"/>
        <v>0</v>
      </c>
      <c r="AO23" s="333">
        <v>0</v>
      </c>
      <c r="AP23" s="333">
        <v>8</v>
      </c>
      <c r="AQ23" s="333"/>
      <c r="AR23" s="411">
        <f t="shared" si="2"/>
        <v>0</v>
      </c>
      <c r="AS23" s="413">
        <f t="shared" si="5"/>
        <v>0.5</v>
      </c>
      <c r="AT23" s="414">
        <f t="shared" si="13"/>
        <v>21</v>
      </c>
      <c r="AU23" s="414">
        <f t="shared" si="13"/>
        <v>16</v>
      </c>
      <c r="AV23" s="414">
        <f t="shared" si="7"/>
        <v>336</v>
      </c>
      <c r="AW23" s="415">
        <f t="shared" si="8"/>
        <v>1.488095238095238E-3</v>
      </c>
      <c r="AX23" s="416"/>
    </row>
    <row r="24" spans="3:50" ht="22.8" x14ac:dyDescent="0.3">
      <c r="P24" s="427" t="s">
        <v>854</v>
      </c>
      <c r="Q24" s="407" t="s">
        <v>930</v>
      </c>
      <c r="R24" s="407" t="s">
        <v>311</v>
      </c>
      <c r="S24" s="260">
        <f t="shared" si="3"/>
        <v>2024</v>
      </c>
      <c r="T24" s="423">
        <v>45301</v>
      </c>
      <c r="U24" s="423">
        <v>45301</v>
      </c>
      <c r="V24" s="432" t="s">
        <v>883</v>
      </c>
      <c r="W24" s="337" t="s">
        <v>884</v>
      </c>
      <c r="X24" s="321" t="s">
        <v>885</v>
      </c>
      <c r="Y24" s="424" t="s">
        <v>886</v>
      </c>
      <c r="Z24" s="429" t="s">
        <v>887</v>
      </c>
      <c r="AA24" s="430">
        <v>1</v>
      </c>
      <c r="AB24" s="430" t="s">
        <v>853</v>
      </c>
      <c r="AC24" s="330">
        <v>0</v>
      </c>
      <c r="AD24" s="330">
        <v>4</v>
      </c>
      <c r="AE24" s="330"/>
      <c r="AF24" s="410">
        <f t="shared" si="4"/>
        <v>0</v>
      </c>
      <c r="AG24" s="431">
        <v>0.25</v>
      </c>
      <c r="AH24" s="333">
        <v>4</v>
      </c>
      <c r="AI24" s="333">
        <v>8</v>
      </c>
      <c r="AJ24" s="411">
        <f t="shared" si="0"/>
        <v>7.8125E-3</v>
      </c>
      <c r="AK24" s="330">
        <v>0</v>
      </c>
      <c r="AL24" s="330">
        <v>5</v>
      </c>
      <c r="AM24" s="330"/>
      <c r="AN24" s="410">
        <f t="shared" si="1"/>
        <v>0</v>
      </c>
      <c r="AO24" s="333">
        <v>0</v>
      </c>
      <c r="AP24" s="333">
        <v>8</v>
      </c>
      <c r="AQ24" s="333"/>
      <c r="AR24" s="411">
        <f t="shared" si="2"/>
        <v>0</v>
      </c>
      <c r="AS24" s="413">
        <f t="shared" si="5"/>
        <v>0.25</v>
      </c>
      <c r="AT24" s="414">
        <f t="shared" si="13"/>
        <v>21</v>
      </c>
      <c r="AU24" s="414">
        <f t="shared" si="13"/>
        <v>8</v>
      </c>
      <c r="AV24" s="414">
        <f t="shared" si="7"/>
        <v>168</v>
      </c>
      <c r="AW24" s="415">
        <f t="shared" si="8"/>
        <v>1.488095238095238E-3</v>
      </c>
      <c r="AX24" s="416"/>
    </row>
    <row r="25" spans="3:50" ht="31.2" x14ac:dyDescent="0.3">
      <c r="P25" s="427" t="s">
        <v>854</v>
      </c>
      <c r="Q25" s="407" t="s">
        <v>930</v>
      </c>
      <c r="R25" s="407" t="s">
        <v>311</v>
      </c>
      <c r="S25" s="260">
        <f t="shared" si="3"/>
        <v>2024</v>
      </c>
      <c r="T25" s="423">
        <v>45302</v>
      </c>
      <c r="U25" s="423">
        <v>45302</v>
      </c>
      <c r="V25" s="428" t="s">
        <v>888</v>
      </c>
      <c r="W25" s="337" t="s">
        <v>889</v>
      </c>
      <c r="X25" s="321"/>
      <c r="Y25" s="424" t="s">
        <v>890</v>
      </c>
      <c r="Z25" s="425" t="s">
        <v>309</v>
      </c>
      <c r="AA25" s="407" t="s">
        <v>309</v>
      </c>
      <c r="AB25" s="407" t="s">
        <v>309</v>
      </c>
      <c r="AC25" s="330">
        <v>0</v>
      </c>
      <c r="AD25" s="330">
        <v>4</v>
      </c>
      <c r="AE25" s="330"/>
      <c r="AF25" s="410">
        <f t="shared" si="4"/>
        <v>0</v>
      </c>
      <c r="AG25" s="431">
        <v>3</v>
      </c>
      <c r="AH25" s="333">
        <v>4</v>
      </c>
      <c r="AI25" s="333">
        <v>24</v>
      </c>
      <c r="AJ25" s="411">
        <f t="shared" si="0"/>
        <v>3.125E-2</v>
      </c>
      <c r="AK25" s="330">
        <v>0</v>
      </c>
      <c r="AL25" s="330">
        <v>5</v>
      </c>
      <c r="AM25" s="330"/>
      <c r="AN25" s="410">
        <f t="shared" si="1"/>
        <v>0</v>
      </c>
      <c r="AO25" s="333">
        <v>0</v>
      </c>
      <c r="AP25" s="333">
        <v>8</v>
      </c>
      <c r="AQ25" s="333"/>
      <c r="AR25" s="411">
        <f t="shared" si="2"/>
        <v>0</v>
      </c>
      <c r="AS25" s="413">
        <f t="shared" si="5"/>
        <v>3</v>
      </c>
      <c r="AT25" s="414">
        <f t="shared" si="13"/>
        <v>21</v>
      </c>
      <c r="AU25" s="414">
        <f t="shared" si="13"/>
        <v>24</v>
      </c>
      <c r="AV25" s="414">
        <f t="shared" si="7"/>
        <v>504</v>
      </c>
      <c r="AW25" s="415">
        <f t="shared" si="8"/>
        <v>5.9523809523809521E-3</v>
      </c>
      <c r="AX25" s="416"/>
    </row>
    <row r="26" spans="3:50" ht="31.2" x14ac:dyDescent="0.3">
      <c r="P26" s="427" t="s">
        <v>891</v>
      </c>
      <c r="Q26" s="407" t="s">
        <v>930</v>
      </c>
      <c r="R26" s="407" t="s">
        <v>311</v>
      </c>
      <c r="S26" s="260">
        <f t="shared" si="3"/>
        <v>2024</v>
      </c>
      <c r="T26" s="423">
        <v>45306</v>
      </c>
      <c r="U26" s="423">
        <v>45306</v>
      </c>
      <c r="V26" s="328" t="s">
        <v>862</v>
      </c>
      <c r="W26" s="337" t="s">
        <v>863</v>
      </c>
      <c r="X26" s="321" t="s">
        <v>847</v>
      </c>
      <c r="Y26" s="424" t="s">
        <v>892</v>
      </c>
      <c r="Z26" s="429" t="s">
        <v>309</v>
      </c>
      <c r="AA26" s="430" t="s">
        <v>309</v>
      </c>
      <c r="AB26" s="430" t="s">
        <v>309</v>
      </c>
      <c r="AC26" s="330">
        <v>0</v>
      </c>
      <c r="AD26" s="330">
        <v>4</v>
      </c>
      <c r="AE26" s="330"/>
      <c r="AF26" s="410">
        <f t="shared" si="4"/>
        <v>0</v>
      </c>
      <c r="AG26" s="333">
        <v>0</v>
      </c>
      <c r="AH26" s="333">
        <v>4</v>
      </c>
      <c r="AI26" s="333"/>
      <c r="AJ26" s="411">
        <f t="shared" si="0"/>
        <v>0</v>
      </c>
      <c r="AK26" s="426">
        <v>0.5</v>
      </c>
      <c r="AL26" s="330">
        <v>5</v>
      </c>
      <c r="AM26" s="330">
        <v>8</v>
      </c>
      <c r="AN26" s="410">
        <f t="shared" si="1"/>
        <v>1.2500000000000001E-2</v>
      </c>
      <c r="AO26" s="333">
        <v>0</v>
      </c>
      <c r="AP26" s="333">
        <v>8</v>
      </c>
      <c r="AQ26" s="333"/>
      <c r="AR26" s="411">
        <f t="shared" si="2"/>
        <v>0</v>
      </c>
      <c r="AS26" s="413">
        <f t="shared" si="5"/>
        <v>0.5</v>
      </c>
      <c r="AT26" s="414">
        <f t="shared" si="13"/>
        <v>21</v>
      </c>
      <c r="AU26" s="414">
        <f t="shared" si="13"/>
        <v>8</v>
      </c>
      <c r="AV26" s="414">
        <f t="shared" si="7"/>
        <v>168</v>
      </c>
      <c r="AW26" s="415">
        <f t="shared" si="8"/>
        <v>2.976190476190476E-3</v>
      </c>
      <c r="AX26" s="416"/>
    </row>
    <row r="27" spans="3:50" ht="22.8" x14ac:dyDescent="0.3">
      <c r="P27" s="427" t="s">
        <v>891</v>
      </c>
      <c r="Q27" s="407" t="s">
        <v>930</v>
      </c>
      <c r="R27" s="407" t="s">
        <v>311</v>
      </c>
      <c r="S27" s="260">
        <f t="shared" si="3"/>
        <v>2024</v>
      </c>
      <c r="T27" s="423">
        <v>45306</v>
      </c>
      <c r="U27" s="423">
        <v>45306</v>
      </c>
      <c r="V27" s="322" t="s">
        <v>893</v>
      </c>
      <c r="W27" s="337" t="s">
        <v>894</v>
      </c>
      <c r="X27" s="321" t="s">
        <v>832</v>
      </c>
      <c r="Y27" s="424" t="s">
        <v>895</v>
      </c>
      <c r="Z27" s="429" t="s">
        <v>309</v>
      </c>
      <c r="AA27" s="430" t="s">
        <v>309</v>
      </c>
      <c r="AB27" s="430" t="s">
        <v>309</v>
      </c>
      <c r="AC27" s="330">
        <v>0</v>
      </c>
      <c r="AD27" s="330">
        <v>4</v>
      </c>
      <c r="AE27" s="330"/>
      <c r="AF27" s="410">
        <f t="shared" si="4"/>
        <v>0</v>
      </c>
      <c r="AG27" s="333">
        <v>0</v>
      </c>
      <c r="AH27" s="333">
        <v>4</v>
      </c>
      <c r="AI27" s="333"/>
      <c r="AJ27" s="411">
        <f t="shared" si="0"/>
        <v>0</v>
      </c>
      <c r="AK27" s="426">
        <v>0.16666666666666666</v>
      </c>
      <c r="AL27" s="330">
        <v>5</v>
      </c>
      <c r="AM27" s="330">
        <v>8</v>
      </c>
      <c r="AN27" s="410">
        <f t="shared" si="1"/>
        <v>4.1666666666666666E-3</v>
      </c>
      <c r="AO27" s="333">
        <v>0</v>
      </c>
      <c r="AP27" s="333">
        <v>8</v>
      </c>
      <c r="AQ27" s="333"/>
      <c r="AR27" s="411">
        <f t="shared" si="2"/>
        <v>0</v>
      </c>
      <c r="AS27" s="413">
        <f t="shared" si="5"/>
        <v>0.16666666666666666</v>
      </c>
      <c r="AT27" s="414">
        <f t="shared" si="13"/>
        <v>21</v>
      </c>
      <c r="AU27" s="414">
        <f t="shared" si="13"/>
        <v>8</v>
      </c>
      <c r="AV27" s="414">
        <f t="shared" si="7"/>
        <v>168</v>
      </c>
      <c r="AW27" s="415">
        <f t="shared" si="8"/>
        <v>9.9206349206349201E-4</v>
      </c>
      <c r="AX27" s="416"/>
    </row>
    <row r="28" spans="3:50" ht="15.6" x14ac:dyDescent="0.3">
      <c r="P28" s="427" t="s">
        <v>891</v>
      </c>
      <c r="Q28" s="407" t="s">
        <v>930</v>
      </c>
      <c r="R28" s="407" t="s">
        <v>311</v>
      </c>
      <c r="S28" s="260">
        <f t="shared" si="3"/>
        <v>2024</v>
      </c>
      <c r="T28" s="423">
        <v>45306</v>
      </c>
      <c r="U28" s="423">
        <v>45306</v>
      </c>
      <c r="V28" s="326" t="s">
        <v>869</v>
      </c>
      <c r="W28" s="337" t="s">
        <v>870</v>
      </c>
      <c r="X28" s="321" t="s">
        <v>825</v>
      </c>
      <c r="Y28" s="424" t="s">
        <v>871</v>
      </c>
      <c r="Z28" s="429"/>
      <c r="AA28" s="430"/>
      <c r="AB28" s="430"/>
      <c r="AC28" s="330">
        <v>0</v>
      </c>
      <c r="AD28" s="330">
        <v>4</v>
      </c>
      <c r="AE28" s="330"/>
      <c r="AF28" s="410">
        <f t="shared" si="4"/>
        <v>0</v>
      </c>
      <c r="AG28" s="333">
        <v>0</v>
      </c>
      <c r="AH28" s="333">
        <v>4</v>
      </c>
      <c r="AI28" s="333"/>
      <c r="AJ28" s="411">
        <f t="shared" si="0"/>
        <v>0</v>
      </c>
      <c r="AK28" s="426">
        <v>0.5</v>
      </c>
      <c r="AL28" s="330">
        <v>5</v>
      </c>
      <c r="AM28" s="330">
        <v>16</v>
      </c>
      <c r="AN28" s="410">
        <f t="shared" si="1"/>
        <v>6.2500000000000003E-3</v>
      </c>
      <c r="AO28" s="333">
        <v>0</v>
      </c>
      <c r="AP28" s="333">
        <v>8</v>
      </c>
      <c r="AQ28" s="333"/>
      <c r="AR28" s="411">
        <f t="shared" si="2"/>
        <v>0</v>
      </c>
      <c r="AS28" s="413">
        <f t="shared" si="5"/>
        <v>0.5</v>
      </c>
      <c r="AT28" s="414">
        <f t="shared" si="13"/>
        <v>21</v>
      </c>
      <c r="AU28" s="414">
        <f t="shared" si="13"/>
        <v>16</v>
      </c>
      <c r="AV28" s="414">
        <f t="shared" si="7"/>
        <v>336</v>
      </c>
      <c r="AW28" s="415">
        <f t="shared" si="8"/>
        <v>1.488095238095238E-3</v>
      </c>
      <c r="AX28" s="416"/>
    </row>
    <row r="29" spans="3:50" ht="15.6" x14ac:dyDescent="0.3">
      <c r="P29" s="427" t="s">
        <v>891</v>
      </c>
      <c r="Q29" s="407" t="s">
        <v>930</v>
      </c>
      <c r="R29" s="407" t="s">
        <v>311</v>
      </c>
      <c r="S29" s="260">
        <f t="shared" si="3"/>
        <v>2024</v>
      </c>
      <c r="T29" s="423">
        <v>45307</v>
      </c>
      <c r="U29" s="423">
        <v>45307</v>
      </c>
      <c r="V29" s="322" t="s">
        <v>896</v>
      </c>
      <c r="W29" s="337" t="s">
        <v>897</v>
      </c>
      <c r="X29" s="321" t="s">
        <v>878</v>
      </c>
      <c r="Y29" s="424" t="s">
        <v>898</v>
      </c>
      <c r="Z29" s="429" t="s">
        <v>899</v>
      </c>
      <c r="AA29" s="430">
        <v>1</v>
      </c>
      <c r="AB29" s="430" t="s">
        <v>868</v>
      </c>
      <c r="AC29" s="330">
        <v>0</v>
      </c>
      <c r="AD29" s="330">
        <v>4</v>
      </c>
      <c r="AE29" s="330"/>
      <c r="AF29" s="410">
        <f t="shared" si="4"/>
        <v>0</v>
      </c>
      <c r="AG29" s="333">
        <v>0</v>
      </c>
      <c r="AH29" s="333">
        <v>4</v>
      </c>
      <c r="AI29" s="333"/>
      <c r="AJ29" s="411">
        <f t="shared" si="0"/>
        <v>0</v>
      </c>
      <c r="AK29" s="426">
        <v>1.5</v>
      </c>
      <c r="AL29" s="330">
        <v>5</v>
      </c>
      <c r="AM29" s="330">
        <v>24</v>
      </c>
      <c r="AN29" s="410">
        <f t="shared" si="1"/>
        <v>1.2500000000000001E-2</v>
      </c>
      <c r="AO29" s="333">
        <v>0</v>
      </c>
      <c r="AP29" s="333">
        <v>8</v>
      </c>
      <c r="AQ29" s="333"/>
      <c r="AR29" s="411">
        <f t="shared" si="2"/>
        <v>0</v>
      </c>
      <c r="AS29" s="413">
        <f t="shared" si="5"/>
        <v>1.5</v>
      </c>
      <c r="AT29" s="414">
        <f t="shared" si="13"/>
        <v>21</v>
      </c>
      <c r="AU29" s="414">
        <f t="shared" si="13"/>
        <v>24</v>
      </c>
      <c r="AV29" s="414">
        <f t="shared" si="7"/>
        <v>504</v>
      </c>
      <c r="AW29" s="415">
        <f t="shared" si="8"/>
        <v>2.976190476190476E-3</v>
      </c>
      <c r="AX29" s="416"/>
    </row>
    <row r="30" spans="3:50" ht="15.6" x14ac:dyDescent="0.3">
      <c r="P30" s="427" t="s">
        <v>891</v>
      </c>
      <c r="Q30" s="407" t="s">
        <v>930</v>
      </c>
      <c r="R30" s="407" t="s">
        <v>311</v>
      </c>
      <c r="S30" s="260">
        <f t="shared" si="3"/>
        <v>2024</v>
      </c>
      <c r="T30" s="423">
        <v>45307</v>
      </c>
      <c r="U30" s="423">
        <v>45307</v>
      </c>
      <c r="V30" s="428" t="s">
        <v>900</v>
      </c>
      <c r="W30" s="337" t="s">
        <v>901</v>
      </c>
      <c r="X30" s="321"/>
      <c r="Y30" s="424" t="s">
        <v>902</v>
      </c>
      <c r="Z30" s="425" t="s">
        <v>309</v>
      </c>
      <c r="AA30" s="407" t="s">
        <v>309</v>
      </c>
      <c r="AB30" s="407" t="s">
        <v>309</v>
      </c>
      <c r="AC30" s="330">
        <v>0</v>
      </c>
      <c r="AD30" s="330">
        <v>4</v>
      </c>
      <c r="AE30" s="330"/>
      <c r="AF30" s="410">
        <f>IFERROR(AC30/(AD30*AE30),0)</f>
        <v>0</v>
      </c>
      <c r="AG30" s="333">
        <v>0</v>
      </c>
      <c r="AH30" s="333">
        <v>4</v>
      </c>
      <c r="AI30" s="333"/>
      <c r="AJ30" s="411">
        <f t="shared" si="0"/>
        <v>0</v>
      </c>
      <c r="AK30" s="426">
        <v>0.5</v>
      </c>
      <c r="AL30" s="330">
        <v>5</v>
      </c>
      <c r="AM30" s="330">
        <v>24</v>
      </c>
      <c r="AN30" s="410">
        <f t="shared" si="1"/>
        <v>4.1666666666666666E-3</v>
      </c>
      <c r="AO30" s="333">
        <v>0</v>
      </c>
      <c r="AP30" s="333">
        <v>8</v>
      </c>
      <c r="AQ30" s="333"/>
      <c r="AR30" s="411">
        <f t="shared" si="2"/>
        <v>0</v>
      </c>
      <c r="AS30" s="413">
        <f t="shared" si="5"/>
        <v>0.5</v>
      </c>
      <c r="AT30" s="414">
        <f t="shared" si="13"/>
        <v>21</v>
      </c>
      <c r="AU30" s="414">
        <f t="shared" si="13"/>
        <v>24</v>
      </c>
      <c r="AV30" s="414">
        <f t="shared" si="7"/>
        <v>504</v>
      </c>
      <c r="AW30" s="415">
        <f t="shared" si="8"/>
        <v>9.9206349206349201E-4</v>
      </c>
      <c r="AX30" s="416"/>
    </row>
    <row r="31" spans="3:50" ht="15.6" x14ac:dyDescent="0.3">
      <c r="P31" s="427" t="s">
        <v>891</v>
      </c>
      <c r="Q31" s="407" t="s">
        <v>930</v>
      </c>
      <c r="R31" s="407" t="s">
        <v>311</v>
      </c>
      <c r="S31" s="260">
        <f t="shared" si="3"/>
        <v>2024</v>
      </c>
      <c r="T31" s="423">
        <v>45307</v>
      </c>
      <c r="U31" s="423">
        <v>45307</v>
      </c>
      <c r="V31" s="326" t="s">
        <v>869</v>
      </c>
      <c r="W31" s="337" t="s">
        <v>870</v>
      </c>
      <c r="X31" s="321" t="s">
        <v>825</v>
      </c>
      <c r="Y31" s="424" t="s">
        <v>871</v>
      </c>
      <c r="Z31" s="429"/>
      <c r="AA31" s="430"/>
      <c r="AB31" s="430"/>
      <c r="AC31" s="330">
        <v>0</v>
      </c>
      <c r="AD31" s="330">
        <v>4</v>
      </c>
      <c r="AE31" s="330"/>
      <c r="AF31" s="410">
        <f t="shared" si="4"/>
        <v>0</v>
      </c>
      <c r="AG31" s="333">
        <v>0</v>
      </c>
      <c r="AH31" s="333">
        <v>4</v>
      </c>
      <c r="AI31" s="333"/>
      <c r="AJ31" s="411">
        <f t="shared" si="0"/>
        <v>0</v>
      </c>
      <c r="AK31" s="426">
        <v>1</v>
      </c>
      <c r="AL31" s="330">
        <v>5</v>
      </c>
      <c r="AM31" s="330">
        <v>16</v>
      </c>
      <c r="AN31" s="410">
        <f t="shared" si="1"/>
        <v>1.2500000000000001E-2</v>
      </c>
      <c r="AO31" s="333">
        <v>0</v>
      </c>
      <c r="AP31" s="333">
        <v>8</v>
      </c>
      <c r="AQ31" s="333"/>
      <c r="AR31" s="411">
        <f t="shared" si="2"/>
        <v>0</v>
      </c>
      <c r="AS31" s="413">
        <f t="shared" si="5"/>
        <v>1</v>
      </c>
      <c r="AT31" s="414">
        <f t="shared" si="13"/>
        <v>21</v>
      </c>
      <c r="AU31" s="414">
        <f t="shared" si="13"/>
        <v>16</v>
      </c>
      <c r="AV31" s="414">
        <f t="shared" si="7"/>
        <v>336</v>
      </c>
      <c r="AW31" s="415">
        <f t="shared" si="8"/>
        <v>2.976190476190476E-3</v>
      </c>
      <c r="AX31" s="416"/>
    </row>
    <row r="32" spans="3:50" ht="15.6" x14ac:dyDescent="0.3">
      <c r="P32" s="427" t="s">
        <v>891</v>
      </c>
      <c r="Q32" s="407" t="s">
        <v>930</v>
      </c>
      <c r="R32" s="407" t="s">
        <v>311</v>
      </c>
      <c r="S32" s="260">
        <f t="shared" si="3"/>
        <v>2024</v>
      </c>
      <c r="T32" s="423">
        <v>45307</v>
      </c>
      <c r="U32" s="423">
        <v>45307</v>
      </c>
      <c r="V32" s="326" t="s">
        <v>903</v>
      </c>
      <c r="W32" s="337" t="s">
        <v>904</v>
      </c>
      <c r="X32" s="321" t="s">
        <v>825</v>
      </c>
      <c r="Y32" s="424" t="s">
        <v>905</v>
      </c>
      <c r="Z32" s="429" t="s">
        <v>309</v>
      </c>
      <c r="AA32" s="430" t="s">
        <v>309</v>
      </c>
      <c r="AB32" s="430" t="s">
        <v>309</v>
      </c>
      <c r="AC32" s="330">
        <v>0</v>
      </c>
      <c r="AD32" s="330">
        <v>4</v>
      </c>
      <c r="AE32" s="330"/>
      <c r="AF32" s="410">
        <f t="shared" si="4"/>
        <v>0</v>
      </c>
      <c r="AG32" s="333">
        <v>0</v>
      </c>
      <c r="AH32" s="333">
        <v>4</v>
      </c>
      <c r="AI32" s="333"/>
      <c r="AJ32" s="411">
        <f t="shared" si="0"/>
        <v>0</v>
      </c>
      <c r="AK32" s="426">
        <v>0.2</v>
      </c>
      <c r="AL32" s="330">
        <v>5</v>
      </c>
      <c r="AM32" s="330">
        <v>16</v>
      </c>
      <c r="AN32" s="410">
        <f t="shared" si="1"/>
        <v>2.5000000000000001E-3</v>
      </c>
      <c r="AO32" s="333">
        <v>0</v>
      </c>
      <c r="AP32" s="333">
        <v>8</v>
      </c>
      <c r="AQ32" s="333"/>
      <c r="AR32" s="411">
        <f t="shared" si="2"/>
        <v>0</v>
      </c>
      <c r="AS32" s="413">
        <f t="shared" si="5"/>
        <v>0.2</v>
      </c>
      <c r="AT32" s="414">
        <f t="shared" si="13"/>
        <v>21</v>
      </c>
      <c r="AU32" s="414">
        <f t="shared" si="13"/>
        <v>16</v>
      </c>
      <c r="AV32" s="414">
        <f t="shared" si="7"/>
        <v>336</v>
      </c>
      <c r="AW32" s="415">
        <f t="shared" si="8"/>
        <v>5.9523809523809529E-4</v>
      </c>
      <c r="AX32" s="416"/>
    </row>
    <row r="33" spans="16:50" ht="15.6" x14ac:dyDescent="0.3">
      <c r="P33" s="427" t="s">
        <v>891</v>
      </c>
      <c r="Q33" s="407" t="s">
        <v>930</v>
      </c>
      <c r="R33" s="407" t="s">
        <v>311</v>
      </c>
      <c r="S33" s="260">
        <f t="shared" si="3"/>
        <v>2024</v>
      </c>
      <c r="T33" s="423">
        <v>45309</v>
      </c>
      <c r="U33" s="423">
        <v>45309</v>
      </c>
      <c r="V33" s="326" t="s">
        <v>869</v>
      </c>
      <c r="W33" s="337" t="s">
        <v>870</v>
      </c>
      <c r="X33" s="321" t="s">
        <v>825</v>
      </c>
      <c r="Y33" s="424" t="s">
        <v>871</v>
      </c>
      <c r="Z33" s="429"/>
      <c r="AA33" s="430"/>
      <c r="AB33" s="430"/>
      <c r="AC33" s="330">
        <v>0</v>
      </c>
      <c r="AD33" s="330">
        <v>4</v>
      </c>
      <c r="AE33" s="330"/>
      <c r="AF33" s="410">
        <f t="shared" si="4"/>
        <v>0</v>
      </c>
      <c r="AG33" s="333">
        <v>0</v>
      </c>
      <c r="AH33" s="333">
        <v>4</v>
      </c>
      <c r="AI33" s="333"/>
      <c r="AJ33" s="411">
        <f t="shared" si="0"/>
        <v>0</v>
      </c>
      <c r="AK33" s="426">
        <v>0.75</v>
      </c>
      <c r="AL33" s="330">
        <v>5</v>
      </c>
      <c r="AM33" s="330">
        <v>16</v>
      </c>
      <c r="AN33" s="410">
        <f t="shared" si="1"/>
        <v>9.3749999999999997E-3</v>
      </c>
      <c r="AO33" s="333">
        <v>0</v>
      </c>
      <c r="AP33" s="333">
        <v>8</v>
      </c>
      <c r="AQ33" s="333"/>
      <c r="AR33" s="411">
        <f t="shared" si="2"/>
        <v>0</v>
      </c>
      <c r="AS33" s="413">
        <f t="shared" si="5"/>
        <v>0.75</v>
      </c>
      <c r="AT33" s="414">
        <f t="shared" si="13"/>
        <v>21</v>
      </c>
      <c r="AU33" s="414">
        <f t="shared" si="13"/>
        <v>16</v>
      </c>
      <c r="AV33" s="414">
        <f t="shared" si="7"/>
        <v>336</v>
      </c>
      <c r="AW33" s="415">
        <f t="shared" si="8"/>
        <v>2.232142857142857E-3</v>
      </c>
      <c r="AX33" s="416"/>
    </row>
    <row r="34" spans="16:50" ht="22.8" x14ac:dyDescent="0.3">
      <c r="P34" s="427" t="s">
        <v>891</v>
      </c>
      <c r="Q34" s="407" t="s">
        <v>930</v>
      </c>
      <c r="R34" s="407" t="s">
        <v>311</v>
      </c>
      <c r="S34" s="260">
        <f t="shared" si="3"/>
        <v>2024</v>
      </c>
      <c r="T34" s="423">
        <v>45310</v>
      </c>
      <c r="U34" s="423">
        <v>45310</v>
      </c>
      <c r="V34" s="322" t="s">
        <v>872</v>
      </c>
      <c r="W34" s="337" t="s">
        <v>873</v>
      </c>
      <c r="X34" s="321" t="s">
        <v>832</v>
      </c>
      <c r="Y34" s="424" t="s">
        <v>906</v>
      </c>
      <c r="Z34" s="429" t="s">
        <v>309</v>
      </c>
      <c r="AA34" s="430" t="s">
        <v>309</v>
      </c>
      <c r="AB34" s="430" t="s">
        <v>309</v>
      </c>
      <c r="AC34" s="330">
        <v>0</v>
      </c>
      <c r="AD34" s="330">
        <v>4</v>
      </c>
      <c r="AE34" s="330"/>
      <c r="AF34" s="410">
        <f t="shared" si="4"/>
        <v>0</v>
      </c>
      <c r="AG34" s="333">
        <v>0</v>
      </c>
      <c r="AH34" s="333">
        <v>4</v>
      </c>
      <c r="AI34" s="333"/>
      <c r="AJ34" s="411">
        <f t="shared" si="0"/>
        <v>0</v>
      </c>
      <c r="AK34" s="426">
        <v>0.5</v>
      </c>
      <c r="AL34" s="330">
        <v>5</v>
      </c>
      <c r="AM34" s="330">
        <v>8</v>
      </c>
      <c r="AN34" s="410">
        <f t="shared" si="1"/>
        <v>1.2500000000000001E-2</v>
      </c>
      <c r="AO34" s="333">
        <v>0</v>
      </c>
      <c r="AP34" s="333">
        <v>8</v>
      </c>
      <c r="AQ34" s="333"/>
      <c r="AR34" s="411">
        <f t="shared" si="2"/>
        <v>0</v>
      </c>
      <c r="AS34" s="413">
        <f t="shared" si="5"/>
        <v>0.5</v>
      </c>
      <c r="AT34" s="414">
        <f t="shared" si="13"/>
        <v>21</v>
      </c>
      <c r="AU34" s="414">
        <f t="shared" si="13"/>
        <v>8</v>
      </c>
      <c r="AV34" s="414">
        <f t="shared" si="7"/>
        <v>168</v>
      </c>
      <c r="AW34" s="415">
        <f t="shared" si="8"/>
        <v>2.976190476190476E-3</v>
      </c>
      <c r="AX34" s="416"/>
    </row>
    <row r="35" spans="16:50" ht="15.6" x14ac:dyDescent="0.3">
      <c r="P35" s="427" t="s">
        <v>907</v>
      </c>
      <c r="Q35" s="407" t="s">
        <v>930</v>
      </c>
      <c r="R35" s="407" t="s">
        <v>311</v>
      </c>
      <c r="S35" s="260">
        <f t="shared" si="3"/>
        <v>2024</v>
      </c>
      <c r="T35" s="423">
        <v>45313</v>
      </c>
      <c r="U35" s="423">
        <v>45313</v>
      </c>
      <c r="V35" s="323" t="s">
        <v>908</v>
      </c>
      <c r="W35" s="337" t="s">
        <v>909</v>
      </c>
      <c r="X35" s="321" t="s">
        <v>910</v>
      </c>
      <c r="Y35" s="424" t="s">
        <v>911</v>
      </c>
      <c r="Z35" s="429" t="s">
        <v>309</v>
      </c>
      <c r="AA35" s="430" t="s">
        <v>309</v>
      </c>
      <c r="AB35" s="430" t="s">
        <v>309</v>
      </c>
      <c r="AC35" s="330">
        <v>0</v>
      </c>
      <c r="AD35" s="330">
        <v>4</v>
      </c>
      <c r="AE35" s="330"/>
      <c r="AF35" s="410">
        <f t="shared" si="4"/>
        <v>0</v>
      </c>
      <c r="AG35" s="333">
        <v>0</v>
      </c>
      <c r="AH35" s="333">
        <v>4</v>
      </c>
      <c r="AI35" s="333"/>
      <c r="AJ35" s="411">
        <f t="shared" si="0"/>
        <v>0</v>
      </c>
      <c r="AK35" s="330">
        <v>0</v>
      </c>
      <c r="AL35" s="330">
        <v>5</v>
      </c>
      <c r="AM35" s="330"/>
      <c r="AN35" s="410">
        <f t="shared" si="1"/>
        <v>0</v>
      </c>
      <c r="AO35" s="431">
        <v>0.25</v>
      </c>
      <c r="AP35" s="333">
        <v>8</v>
      </c>
      <c r="AQ35" s="333">
        <v>8</v>
      </c>
      <c r="AR35" s="411">
        <f t="shared" si="2"/>
        <v>3.90625E-3</v>
      </c>
      <c r="AS35" s="413">
        <f t="shared" si="5"/>
        <v>0.25</v>
      </c>
      <c r="AT35" s="414">
        <f t="shared" si="13"/>
        <v>21</v>
      </c>
      <c r="AU35" s="414">
        <f t="shared" si="13"/>
        <v>8</v>
      </c>
      <c r="AV35" s="414">
        <f>AT35*AU35</f>
        <v>168</v>
      </c>
      <c r="AW35" s="415">
        <f t="shared" si="8"/>
        <v>1.488095238095238E-3</v>
      </c>
      <c r="AX35" s="416"/>
    </row>
    <row r="36" spans="16:50" ht="15.6" x14ac:dyDescent="0.3">
      <c r="P36" s="427" t="s">
        <v>907</v>
      </c>
      <c r="Q36" s="407" t="s">
        <v>930</v>
      </c>
      <c r="R36" s="407" t="s">
        <v>311</v>
      </c>
      <c r="S36" s="260">
        <f t="shared" si="3"/>
        <v>2024</v>
      </c>
      <c r="T36" s="423">
        <v>45313</v>
      </c>
      <c r="U36" s="423">
        <v>45313</v>
      </c>
      <c r="V36" s="327" t="s">
        <v>912</v>
      </c>
      <c r="W36" s="337" t="s">
        <v>913</v>
      </c>
      <c r="X36" s="321" t="s">
        <v>914</v>
      </c>
      <c r="Y36" s="424" t="s">
        <v>915</v>
      </c>
      <c r="Z36" s="429" t="s">
        <v>309</v>
      </c>
      <c r="AA36" s="430" t="s">
        <v>309</v>
      </c>
      <c r="AB36" s="430" t="s">
        <v>309</v>
      </c>
      <c r="AC36" s="330">
        <v>0</v>
      </c>
      <c r="AD36" s="330">
        <v>4</v>
      </c>
      <c r="AE36" s="330"/>
      <c r="AF36" s="410">
        <f t="shared" si="4"/>
        <v>0</v>
      </c>
      <c r="AG36" s="333">
        <v>0</v>
      </c>
      <c r="AH36" s="333">
        <v>4</v>
      </c>
      <c r="AI36" s="333"/>
      <c r="AJ36" s="411">
        <f t="shared" si="0"/>
        <v>0</v>
      </c>
      <c r="AK36" s="330">
        <v>0</v>
      </c>
      <c r="AL36" s="330">
        <v>5</v>
      </c>
      <c r="AM36" s="330"/>
      <c r="AN36" s="410">
        <f t="shared" si="1"/>
        <v>0</v>
      </c>
      <c r="AO36" s="431">
        <v>8.3333333333333329E-2</v>
      </c>
      <c r="AP36" s="333">
        <v>8</v>
      </c>
      <c r="AQ36" s="333">
        <v>8</v>
      </c>
      <c r="AR36" s="411">
        <f t="shared" si="2"/>
        <v>1.3020833333333333E-3</v>
      </c>
      <c r="AS36" s="413">
        <f t="shared" si="5"/>
        <v>8.3333333333333329E-2</v>
      </c>
      <c r="AT36" s="414">
        <f t="shared" si="13"/>
        <v>21</v>
      </c>
      <c r="AU36" s="414">
        <f t="shared" si="13"/>
        <v>8</v>
      </c>
      <c r="AV36" s="414">
        <f t="shared" si="7"/>
        <v>168</v>
      </c>
      <c r="AW36" s="415">
        <f t="shared" si="8"/>
        <v>4.96031746031746E-4</v>
      </c>
      <c r="AX36" s="416"/>
    </row>
    <row r="37" spans="16:50" ht="31.2" x14ac:dyDescent="0.3">
      <c r="P37" s="427" t="s">
        <v>907</v>
      </c>
      <c r="Q37" s="407" t="s">
        <v>930</v>
      </c>
      <c r="R37" s="407" t="s">
        <v>311</v>
      </c>
      <c r="S37" s="260">
        <f t="shared" si="3"/>
        <v>2024</v>
      </c>
      <c r="T37" s="423">
        <v>45315</v>
      </c>
      <c r="U37" s="423">
        <v>45315</v>
      </c>
      <c r="V37" s="327" t="s">
        <v>916</v>
      </c>
      <c r="W37" s="337" t="s">
        <v>860</v>
      </c>
      <c r="X37" s="321" t="s">
        <v>917</v>
      </c>
      <c r="Y37" s="424" t="s">
        <v>861</v>
      </c>
      <c r="Z37" s="429" t="s">
        <v>309</v>
      </c>
      <c r="AA37" s="430" t="s">
        <v>309</v>
      </c>
      <c r="AB37" s="430" t="s">
        <v>309</v>
      </c>
      <c r="AC37" s="330">
        <v>0</v>
      </c>
      <c r="AD37" s="330">
        <v>4</v>
      </c>
      <c r="AE37" s="330"/>
      <c r="AF37" s="410">
        <f t="shared" si="4"/>
        <v>0</v>
      </c>
      <c r="AG37" s="333">
        <v>0</v>
      </c>
      <c r="AH37" s="333">
        <v>4</v>
      </c>
      <c r="AI37" s="333"/>
      <c r="AJ37" s="411">
        <f t="shared" si="0"/>
        <v>0</v>
      </c>
      <c r="AK37" s="330">
        <v>0</v>
      </c>
      <c r="AL37" s="330">
        <v>5</v>
      </c>
      <c r="AM37" s="330"/>
      <c r="AN37" s="410">
        <f t="shared" si="1"/>
        <v>0</v>
      </c>
      <c r="AO37" s="431">
        <v>0.5</v>
      </c>
      <c r="AP37" s="333">
        <v>8</v>
      </c>
      <c r="AQ37" s="333">
        <v>8</v>
      </c>
      <c r="AR37" s="411">
        <f t="shared" si="2"/>
        <v>7.8125E-3</v>
      </c>
      <c r="AS37" s="413">
        <f t="shared" si="5"/>
        <v>0.5</v>
      </c>
      <c r="AT37" s="414">
        <f t="shared" si="13"/>
        <v>21</v>
      </c>
      <c r="AU37" s="414">
        <f t="shared" si="13"/>
        <v>8</v>
      </c>
      <c r="AV37" s="414">
        <f t="shared" si="7"/>
        <v>168</v>
      </c>
      <c r="AW37" s="415">
        <f t="shared" si="8"/>
        <v>2.976190476190476E-3</v>
      </c>
      <c r="AX37" s="416"/>
    </row>
    <row r="38" spans="16:50" ht="15.6" x14ac:dyDescent="0.3">
      <c r="P38" s="427" t="s">
        <v>907</v>
      </c>
      <c r="Q38" s="407" t="s">
        <v>930</v>
      </c>
      <c r="R38" s="407" t="s">
        <v>311</v>
      </c>
      <c r="S38" s="260">
        <f t="shared" si="3"/>
        <v>2024</v>
      </c>
      <c r="T38" s="423">
        <v>45316</v>
      </c>
      <c r="U38" s="423">
        <v>45316</v>
      </c>
      <c r="V38" s="324" t="s">
        <v>918</v>
      </c>
      <c r="W38" s="417" t="s">
        <v>919</v>
      </c>
      <c r="X38" s="321" t="s">
        <v>885</v>
      </c>
      <c r="Y38" s="424" t="s">
        <v>920</v>
      </c>
      <c r="Z38" s="429" t="s">
        <v>309</v>
      </c>
      <c r="AA38" s="430" t="s">
        <v>309</v>
      </c>
      <c r="AB38" s="430" t="s">
        <v>309</v>
      </c>
      <c r="AC38" s="330">
        <v>0</v>
      </c>
      <c r="AD38" s="330">
        <v>4</v>
      </c>
      <c r="AE38" s="330"/>
      <c r="AF38" s="410">
        <f t="shared" si="4"/>
        <v>0</v>
      </c>
      <c r="AG38" s="333">
        <v>0</v>
      </c>
      <c r="AH38" s="333">
        <v>4</v>
      </c>
      <c r="AI38" s="333"/>
      <c r="AJ38" s="411">
        <f t="shared" si="0"/>
        <v>0</v>
      </c>
      <c r="AK38" s="330">
        <v>0</v>
      </c>
      <c r="AL38" s="330">
        <v>5</v>
      </c>
      <c r="AM38" s="330"/>
      <c r="AN38" s="410">
        <f t="shared" si="1"/>
        <v>0</v>
      </c>
      <c r="AO38" s="431">
        <v>0.25</v>
      </c>
      <c r="AP38" s="333">
        <v>8</v>
      </c>
      <c r="AQ38" s="333">
        <v>8</v>
      </c>
      <c r="AR38" s="411">
        <f t="shared" si="2"/>
        <v>3.90625E-3</v>
      </c>
      <c r="AS38" s="413">
        <f t="shared" si="5"/>
        <v>0.25</v>
      </c>
      <c r="AT38" s="414">
        <f t="shared" si="13"/>
        <v>21</v>
      </c>
      <c r="AU38" s="414">
        <f t="shared" si="13"/>
        <v>8</v>
      </c>
      <c r="AV38" s="414">
        <f t="shared" si="7"/>
        <v>168</v>
      </c>
      <c r="AW38" s="415">
        <f t="shared" si="8"/>
        <v>1.488095238095238E-3</v>
      </c>
      <c r="AX38" s="416"/>
    </row>
    <row r="39" spans="16:50" ht="22.8" x14ac:dyDescent="0.3">
      <c r="P39" s="427" t="s">
        <v>907</v>
      </c>
      <c r="Q39" s="407" t="s">
        <v>930</v>
      </c>
      <c r="R39" s="407" t="s">
        <v>311</v>
      </c>
      <c r="S39" s="260">
        <f t="shared" si="3"/>
        <v>2024</v>
      </c>
      <c r="T39" s="423">
        <v>45317</v>
      </c>
      <c r="U39" s="423">
        <v>45317</v>
      </c>
      <c r="V39" s="322" t="s">
        <v>893</v>
      </c>
      <c r="W39" s="337" t="s">
        <v>894</v>
      </c>
      <c r="X39" s="321" t="s">
        <v>832</v>
      </c>
      <c r="Y39" s="424" t="s">
        <v>921</v>
      </c>
      <c r="Z39" s="429" t="s">
        <v>309</v>
      </c>
      <c r="AA39" s="430" t="s">
        <v>309</v>
      </c>
      <c r="AB39" s="430" t="s">
        <v>309</v>
      </c>
      <c r="AC39" s="330">
        <v>0</v>
      </c>
      <c r="AD39" s="330">
        <v>4</v>
      </c>
      <c r="AE39" s="330"/>
      <c r="AF39" s="410">
        <f t="shared" si="4"/>
        <v>0</v>
      </c>
      <c r="AG39" s="333">
        <v>0</v>
      </c>
      <c r="AH39" s="333">
        <v>4</v>
      </c>
      <c r="AI39" s="333"/>
      <c r="AJ39" s="411">
        <f t="shared" si="0"/>
        <v>0</v>
      </c>
      <c r="AK39" s="330">
        <v>0</v>
      </c>
      <c r="AL39" s="330">
        <v>5</v>
      </c>
      <c r="AM39" s="330"/>
      <c r="AN39" s="410">
        <f t="shared" si="1"/>
        <v>0</v>
      </c>
      <c r="AO39" s="431">
        <v>0.5</v>
      </c>
      <c r="AP39" s="333">
        <v>8</v>
      </c>
      <c r="AQ39" s="333">
        <v>8</v>
      </c>
      <c r="AR39" s="411">
        <f t="shared" si="2"/>
        <v>7.8125E-3</v>
      </c>
      <c r="AS39" s="413">
        <f t="shared" si="5"/>
        <v>0.5</v>
      </c>
      <c r="AT39" s="414">
        <f t="shared" si="13"/>
        <v>21</v>
      </c>
      <c r="AU39" s="414">
        <f t="shared" si="13"/>
        <v>8</v>
      </c>
      <c r="AV39" s="414">
        <f t="shared" si="7"/>
        <v>168</v>
      </c>
      <c r="AW39" s="415">
        <f t="shared" si="8"/>
        <v>2.976190476190476E-3</v>
      </c>
      <c r="AX39" s="416"/>
    </row>
    <row r="40" spans="16:50" ht="31.2" x14ac:dyDescent="0.3">
      <c r="P40" s="427" t="s">
        <v>907</v>
      </c>
      <c r="Q40" s="407" t="s">
        <v>930</v>
      </c>
      <c r="R40" s="407" t="s">
        <v>311</v>
      </c>
      <c r="S40" s="260">
        <f t="shared" si="3"/>
        <v>2024</v>
      </c>
      <c r="T40" s="423">
        <v>45320</v>
      </c>
      <c r="U40" s="423">
        <v>45320</v>
      </c>
      <c r="V40" s="320" t="s">
        <v>922</v>
      </c>
      <c r="W40" s="337" t="s">
        <v>923</v>
      </c>
      <c r="X40" s="321" t="s">
        <v>815</v>
      </c>
      <c r="Y40" s="424" t="s">
        <v>924</v>
      </c>
      <c r="Z40" s="429" t="s">
        <v>925</v>
      </c>
      <c r="AA40" s="429" t="s">
        <v>926</v>
      </c>
      <c r="AB40" s="429" t="s">
        <v>927</v>
      </c>
      <c r="AC40" s="330">
        <v>0</v>
      </c>
      <c r="AD40" s="330">
        <v>4</v>
      </c>
      <c r="AE40" s="330"/>
      <c r="AF40" s="410">
        <f t="shared" si="4"/>
        <v>0</v>
      </c>
      <c r="AG40" s="333">
        <v>0</v>
      </c>
      <c r="AH40" s="333">
        <v>4</v>
      </c>
      <c r="AI40" s="333"/>
      <c r="AJ40" s="411">
        <f t="shared" si="0"/>
        <v>0</v>
      </c>
      <c r="AK40" s="330">
        <v>0</v>
      </c>
      <c r="AL40" s="330">
        <v>5</v>
      </c>
      <c r="AM40" s="330"/>
      <c r="AN40" s="410">
        <f t="shared" si="1"/>
        <v>0</v>
      </c>
      <c r="AO40" s="431">
        <v>1</v>
      </c>
      <c r="AP40" s="333">
        <v>8</v>
      </c>
      <c r="AQ40" s="333">
        <v>8</v>
      </c>
      <c r="AR40" s="411">
        <f t="shared" si="2"/>
        <v>1.5625E-2</v>
      </c>
      <c r="AS40" s="413">
        <f t="shared" si="5"/>
        <v>1</v>
      </c>
      <c r="AT40" s="414">
        <f t="shared" si="13"/>
        <v>21</v>
      </c>
      <c r="AU40" s="414">
        <f t="shared" si="13"/>
        <v>8</v>
      </c>
      <c r="AV40" s="414">
        <f t="shared" si="7"/>
        <v>168</v>
      </c>
      <c r="AW40" s="415">
        <f t="shared" si="8"/>
        <v>5.9523809523809521E-3</v>
      </c>
      <c r="AX40" s="416"/>
    </row>
    <row r="41" spans="16:50" ht="15.6" x14ac:dyDescent="0.3">
      <c r="P41" s="427" t="s">
        <v>907</v>
      </c>
      <c r="Q41" s="407" t="s">
        <v>930</v>
      </c>
      <c r="R41" s="407" t="s">
        <v>311</v>
      </c>
      <c r="S41" s="260">
        <f t="shared" si="3"/>
        <v>2024</v>
      </c>
      <c r="T41" s="423">
        <v>45320</v>
      </c>
      <c r="U41" s="423">
        <v>45320</v>
      </c>
      <c r="V41" s="326" t="s">
        <v>869</v>
      </c>
      <c r="W41" s="337" t="s">
        <v>870</v>
      </c>
      <c r="X41" s="321" t="s">
        <v>825</v>
      </c>
      <c r="Y41" s="424" t="s">
        <v>871</v>
      </c>
      <c r="Z41" s="429"/>
      <c r="AA41" s="430"/>
      <c r="AB41" s="430"/>
      <c r="AC41" s="330">
        <v>0</v>
      </c>
      <c r="AD41" s="330">
        <v>4</v>
      </c>
      <c r="AE41" s="330"/>
      <c r="AF41" s="410">
        <f t="shared" si="4"/>
        <v>0</v>
      </c>
      <c r="AG41" s="333">
        <v>0</v>
      </c>
      <c r="AH41" s="333">
        <v>4</v>
      </c>
      <c r="AI41" s="333"/>
      <c r="AJ41" s="411">
        <f t="shared" si="0"/>
        <v>0</v>
      </c>
      <c r="AK41" s="330">
        <v>0</v>
      </c>
      <c r="AL41" s="330">
        <v>5</v>
      </c>
      <c r="AM41" s="330"/>
      <c r="AN41" s="410">
        <f t="shared" si="1"/>
        <v>0</v>
      </c>
      <c r="AO41" s="431">
        <v>0.75</v>
      </c>
      <c r="AP41" s="333">
        <v>8</v>
      </c>
      <c r="AQ41" s="333">
        <v>16</v>
      </c>
      <c r="AR41" s="411">
        <f t="shared" si="2"/>
        <v>5.859375E-3</v>
      </c>
      <c r="AS41" s="413">
        <f t="shared" si="5"/>
        <v>0.75</v>
      </c>
      <c r="AT41" s="414">
        <f t="shared" si="13"/>
        <v>21</v>
      </c>
      <c r="AU41" s="414">
        <f t="shared" si="13"/>
        <v>16</v>
      </c>
      <c r="AV41" s="414">
        <f t="shared" si="7"/>
        <v>336</v>
      </c>
      <c r="AW41" s="415">
        <f t="shared" si="8"/>
        <v>2.232142857142857E-3</v>
      </c>
      <c r="AX41" s="416"/>
    </row>
    <row r="42" spans="16:50" ht="28.8" x14ac:dyDescent="0.3">
      <c r="P42" s="422" t="s">
        <v>812</v>
      </c>
      <c r="Q42" s="260" t="s">
        <v>938</v>
      </c>
      <c r="R42" s="407" t="s">
        <v>311</v>
      </c>
      <c r="S42" s="260">
        <f t="shared" si="3"/>
        <v>2024</v>
      </c>
      <c r="T42" s="423">
        <v>45293</v>
      </c>
      <c r="U42" s="423">
        <v>45293</v>
      </c>
      <c r="V42" s="334" t="s">
        <v>939</v>
      </c>
      <c r="W42" s="337" t="s">
        <v>940</v>
      </c>
      <c r="X42" s="321" t="s">
        <v>843</v>
      </c>
      <c r="Y42" s="286" t="s">
        <v>1007</v>
      </c>
      <c r="Z42" s="261" t="s">
        <v>1008</v>
      </c>
      <c r="AA42" s="261">
        <v>1</v>
      </c>
      <c r="AB42" s="261" t="s">
        <v>868</v>
      </c>
      <c r="AC42" s="433">
        <v>0.25</v>
      </c>
      <c r="AD42" s="330">
        <v>4</v>
      </c>
      <c r="AE42" s="261">
        <v>24</v>
      </c>
      <c r="AF42" s="410">
        <f>IFERROR(AC42/(AD42*AE42),0)</f>
        <v>2.6041666666666665E-3</v>
      </c>
      <c r="AG42" s="261">
        <v>0</v>
      </c>
      <c r="AH42" s="333">
        <v>4</v>
      </c>
      <c r="AI42" s="261"/>
      <c r="AJ42" s="411">
        <f t="shared" si="0"/>
        <v>0</v>
      </c>
      <c r="AK42" s="261">
        <v>0</v>
      </c>
      <c r="AL42" s="330">
        <v>5</v>
      </c>
      <c r="AM42" s="261"/>
      <c r="AN42" s="410">
        <f t="shared" si="1"/>
        <v>0</v>
      </c>
      <c r="AO42" s="261">
        <v>0</v>
      </c>
      <c r="AP42" s="333">
        <v>8</v>
      </c>
      <c r="AQ42" s="261"/>
      <c r="AR42" s="411">
        <f t="shared" si="2"/>
        <v>0</v>
      </c>
      <c r="AS42" s="413">
        <f t="shared" si="5"/>
        <v>0.25</v>
      </c>
      <c r="AT42" s="414">
        <f t="shared" si="13"/>
        <v>21</v>
      </c>
      <c r="AU42" s="414">
        <f t="shared" si="13"/>
        <v>24</v>
      </c>
      <c r="AV42" s="414">
        <f t="shared" si="7"/>
        <v>504</v>
      </c>
      <c r="AW42" s="415">
        <f t="shared" si="8"/>
        <v>4.96031746031746E-4</v>
      </c>
      <c r="AX42" s="416"/>
    </row>
    <row r="43" spans="16:50" ht="22.8" x14ac:dyDescent="0.3">
      <c r="P43" s="422" t="s">
        <v>812</v>
      </c>
      <c r="Q43" s="260" t="s">
        <v>938</v>
      </c>
      <c r="R43" s="407" t="s">
        <v>311</v>
      </c>
      <c r="S43" s="260">
        <f t="shared" si="3"/>
        <v>2024</v>
      </c>
      <c r="T43" s="423">
        <v>45293</v>
      </c>
      <c r="U43" s="423">
        <v>45293</v>
      </c>
      <c r="V43" s="334" t="s">
        <v>941</v>
      </c>
      <c r="W43" s="337" t="s">
        <v>942</v>
      </c>
      <c r="X43" s="321" t="s">
        <v>843</v>
      </c>
      <c r="Y43" s="286" t="s">
        <v>1009</v>
      </c>
      <c r="Z43" s="261" t="s">
        <v>1010</v>
      </c>
      <c r="AA43" s="261">
        <v>1</v>
      </c>
      <c r="AB43" s="261" t="s">
        <v>868</v>
      </c>
      <c r="AC43" s="433">
        <v>2</v>
      </c>
      <c r="AD43" s="330">
        <v>4</v>
      </c>
      <c r="AE43" s="261">
        <v>24</v>
      </c>
      <c r="AF43" s="410">
        <f t="shared" si="4"/>
        <v>2.0833333333333332E-2</v>
      </c>
      <c r="AG43" s="261">
        <v>0</v>
      </c>
      <c r="AH43" s="333">
        <v>4</v>
      </c>
      <c r="AI43" s="261"/>
      <c r="AJ43" s="411">
        <f t="shared" si="0"/>
        <v>0</v>
      </c>
      <c r="AK43" s="261">
        <v>0</v>
      </c>
      <c r="AL43" s="330">
        <v>5</v>
      </c>
      <c r="AM43" s="261"/>
      <c r="AN43" s="410">
        <f t="shared" si="1"/>
        <v>0</v>
      </c>
      <c r="AO43" s="261">
        <v>0</v>
      </c>
      <c r="AP43" s="333">
        <v>8</v>
      </c>
      <c r="AQ43" s="261"/>
      <c r="AR43" s="411">
        <f t="shared" si="2"/>
        <v>0</v>
      </c>
      <c r="AS43" s="413">
        <f t="shared" si="5"/>
        <v>2</v>
      </c>
      <c r="AT43" s="414">
        <f t="shared" si="13"/>
        <v>21</v>
      </c>
      <c r="AU43" s="414">
        <f t="shared" si="13"/>
        <v>24</v>
      </c>
      <c r="AV43" s="414">
        <f t="shared" si="7"/>
        <v>504</v>
      </c>
      <c r="AW43" s="415">
        <f t="shared" si="8"/>
        <v>3.968253968253968E-3</v>
      </c>
      <c r="AX43" s="416"/>
    </row>
    <row r="44" spans="16:50" ht="15.6" x14ac:dyDescent="0.3">
      <c r="P44" s="422" t="s">
        <v>812</v>
      </c>
      <c r="Q44" s="260" t="s">
        <v>938</v>
      </c>
      <c r="R44" s="407" t="s">
        <v>311</v>
      </c>
      <c r="S44" s="260">
        <f t="shared" si="3"/>
        <v>2024</v>
      </c>
      <c r="T44" s="423">
        <v>45293</v>
      </c>
      <c r="U44" s="423">
        <v>45293</v>
      </c>
      <c r="V44" s="326" t="s">
        <v>943</v>
      </c>
      <c r="W44" s="337" t="s">
        <v>944</v>
      </c>
      <c r="X44" s="321" t="s">
        <v>825</v>
      </c>
      <c r="Y44" s="286" t="s">
        <v>1011</v>
      </c>
      <c r="Z44" s="261" t="s">
        <v>309</v>
      </c>
      <c r="AA44" s="261" t="s">
        <v>309</v>
      </c>
      <c r="AB44" s="261" t="s">
        <v>309</v>
      </c>
      <c r="AC44" s="433">
        <v>0.25</v>
      </c>
      <c r="AD44" s="330">
        <v>4</v>
      </c>
      <c r="AE44" s="261">
        <v>16</v>
      </c>
      <c r="AF44" s="410">
        <f t="shared" si="4"/>
        <v>3.90625E-3</v>
      </c>
      <c r="AG44" s="261">
        <v>0</v>
      </c>
      <c r="AH44" s="333">
        <v>4</v>
      </c>
      <c r="AI44" s="261"/>
      <c r="AJ44" s="411">
        <f t="shared" si="0"/>
        <v>0</v>
      </c>
      <c r="AK44" s="261">
        <v>0</v>
      </c>
      <c r="AL44" s="330">
        <v>5</v>
      </c>
      <c r="AM44" s="261"/>
      <c r="AN44" s="410">
        <f t="shared" si="1"/>
        <v>0</v>
      </c>
      <c r="AO44" s="261">
        <v>0</v>
      </c>
      <c r="AP44" s="333">
        <v>8</v>
      </c>
      <c r="AQ44" s="261"/>
      <c r="AR44" s="411">
        <f t="shared" si="2"/>
        <v>0</v>
      </c>
      <c r="AS44" s="413">
        <f t="shared" si="5"/>
        <v>0.25</v>
      </c>
      <c r="AT44" s="414">
        <f t="shared" si="13"/>
        <v>21</v>
      </c>
      <c r="AU44" s="414">
        <f t="shared" si="13"/>
        <v>16</v>
      </c>
      <c r="AV44" s="414">
        <f t="shared" si="7"/>
        <v>336</v>
      </c>
      <c r="AW44" s="415">
        <f t="shared" si="8"/>
        <v>7.4404761904761901E-4</v>
      </c>
      <c r="AX44" s="416"/>
    </row>
    <row r="45" spans="16:50" ht="15.6" x14ac:dyDescent="0.3">
      <c r="P45" s="422" t="s">
        <v>812</v>
      </c>
      <c r="Q45" s="260" t="s">
        <v>938</v>
      </c>
      <c r="R45" s="407" t="s">
        <v>311</v>
      </c>
      <c r="S45" s="260">
        <f t="shared" si="3"/>
        <v>2024</v>
      </c>
      <c r="T45" s="423">
        <v>45294</v>
      </c>
      <c r="U45" s="423">
        <v>45294</v>
      </c>
      <c r="V45" s="326" t="s">
        <v>945</v>
      </c>
      <c r="W45" s="337" t="s">
        <v>946</v>
      </c>
      <c r="X45" s="321" t="s">
        <v>837</v>
      </c>
      <c r="Y45" s="286" t="s">
        <v>1012</v>
      </c>
      <c r="Z45" s="261" t="s">
        <v>1013</v>
      </c>
      <c r="AA45" s="261" t="s">
        <v>309</v>
      </c>
      <c r="AB45" s="261" t="s">
        <v>309</v>
      </c>
      <c r="AC45" s="433">
        <v>3</v>
      </c>
      <c r="AD45" s="330">
        <v>4</v>
      </c>
      <c r="AE45" s="261">
        <v>16</v>
      </c>
      <c r="AF45" s="410">
        <f t="shared" si="4"/>
        <v>4.6875E-2</v>
      </c>
      <c r="AG45" s="261">
        <v>0</v>
      </c>
      <c r="AH45" s="333">
        <v>4</v>
      </c>
      <c r="AI45" s="261"/>
      <c r="AJ45" s="411">
        <f t="shared" si="0"/>
        <v>0</v>
      </c>
      <c r="AK45" s="261">
        <v>0</v>
      </c>
      <c r="AL45" s="330">
        <v>5</v>
      </c>
      <c r="AM45" s="261"/>
      <c r="AN45" s="410">
        <f t="shared" si="1"/>
        <v>0</v>
      </c>
      <c r="AO45" s="261">
        <v>0</v>
      </c>
      <c r="AP45" s="333">
        <v>8</v>
      </c>
      <c r="AQ45" s="261"/>
      <c r="AR45" s="411">
        <f t="shared" si="2"/>
        <v>0</v>
      </c>
      <c r="AS45" s="413">
        <f t="shared" si="5"/>
        <v>3</v>
      </c>
      <c r="AT45" s="414">
        <f t="shared" si="13"/>
        <v>21</v>
      </c>
      <c r="AU45" s="414">
        <f t="shared" si="13"/>
        <v>16</v>
      </c>
      <c r="AV45" s="414">
        <f t="shared" si="7"/>
        <v>336</v>
      </c>
      <c r="AW45" s="415">
        <f t="shared" si="8"/>
        <v>8.9285714285714281E-3</v>
      </c>
      <c r="AX45" s="416"/>
    </row>
    <row r="46" spans="16:50" ht="15.6" x14ac:dyDescent="0.3">
      <c r="P46" s="422" t="s">
        <v>812</v>
      </c>
      <c r="Q46" s="260" t="s">
        <v>938</v>
      </c>
      <c r="R46" s="407" t="s">
        <v>311</v>
      </c>
      <c r="S46" s="260">
        <f t="shared" si="3"/>
        <v>2024</v>
      </c>
      <c r="T46" s="423">
        <v>45294</v>
      </c>
      <c r="U46" s="423">
        <v>45294</v>
      </c>
      <c r="V46" s="327" t="s">
        <v>838</v>
      </c>
      <c r="W46" s="337" t="s">
        <v>839</v>
      </c>
      <c r="X46" s="321" t="s">
        <v>821</v>
      </c>
      <c r="Y46" s="286" t="s">
        <v>1014</v>
      </c>
      <c r="Z46" s="261" t="s">
        <v>309</v>
      </c>
      <c r="AA46" s="261" t="s">
        <v>309</v>
      </c>
      <c r="AB46" s="261" t="s">
        <v>309</v>
      </c>
      <c r="AC46" s="433">
        <v>0.25</v>
      </c>
      <c r="AD46" s="330">
        <v>4</v>
      </c>
      <c r="AE46" s="261">
        <v>8</v>
      </c>
      <c r="AF46" s="410">
        <f t="shared" si="4"/>
        <v>7.8125E-3</v>
      </c>
      <c r="AG46" s="261">
        <v>0</v>
      </c>
      <c r="AH46" s="333">
        <v>4</v>
      </c>
      <c r="AI46" s="261"/>
      <c r="AJ46" s="411">
        <f t="shared" si="0"/>
        <v>0</v>
      </c>
      <c r="AK46" s="261">
        <v>0</v>
      </c>
      <c r="AL46" s="330">
        <v>5</v>
      </c>
      <c r="AM46" s="261"/>
      <c r="AN46" s="410">
        <f t="shared" si="1"/>
        <v>0</v>
      </c>
      <c r="AO46" s="261">
        <v>0</v>
      </c>
      <c r="AP46" s="333">
        <v>8</v>
      </c>
      <c r="AQ46" s="261"/>
      <c r="AR46" s="411">
        <f t="shared" si="2"/>
        <v>0</v>
      </c>
      <c r="AS46" s="413">
        <f t="shared" si="5"/>
        <v>0.25</v>
      </c>
      <c r="AT46" s="414">
        <f t="shared" si="13"/>
        <v>21</v>
      </c>
      <c r="AU46" s="414">
        <f t="shared" si="13"/>
        <v>8</v>
      </c>
      <c r="AV46" s="414">
        <f t="shared" si="7"/>
        <v>168</v>
      </c>
      <c r="AW46" s="415">
        <f t="shared" si="8"/>
        <v>1.488095238095238E-3</v>
      </c>
      <c r="AX46" s="416"/>
    </row>
    <row r="47" spans="16:50" ht="15.6" x14ac:dyDescent="0.3">
      <c r="P47" s="422" t="s">
        <v>812</v>
      </c>
      <c r="Q47" s="260" t="s">
        <v>938</v>
      </c>
      <c r="R47" s="407" t="s">
        <v>311</v>
      </c>
      <c r="S47" s="260">
        <f t="shared" si="3"/>
        <v>2024</v>
      </c>
      <c r="T47" s="423">
        <v>45295</v>
      </c>
      <c r="U47" s="423">
        <v>45295</v>
      </c>
      <c r="V47" s="421" t="s">
        <v>947</v>
      </c>
      <c r="W47" s="337" t="s">
        <v>948</v>
      </c>
      <c r="X47" s="321" t="s">
        <v>843</v>
      </c>
      <c r="Y47" s="286" t="s">
        <v>1015</v>
      </c>
      <c r="Z47" s="261" t="s">
        <v>1016</v>
      </c>
      <c r="AA47" s="261">
        <v>2</v>
      </c>
      <c r="AB47" s="261" t="s">
        <v>853</v>
      </c>
      <c r="AC47" s="433">
        <v>1</v>
      </c>
      <c r="AD47" s="330">
        <v>4</v>
      </c>
      <c r="AE47" s="261">
        <v>24</v>
      </c>
      <c r="AF47" s="410">
        <f t="shared" si="4"/>
        <v>1.0416666666666666E-2</v>
      </c>
      <c r="AG47" s="261">
        <v>0</v>
      </c>
      <c r="AH47" s="333">
        <v>4</v>
      </c>
      <c r="AI47" s="261"/>
      <c r="AJ47" s="411">
        <f t="shared" si="0"/>
        <v>0</v>
      </c>
      <c r="AK47" s="261">
        <v>0</v>
      </c>
      <c r="AL47" s="330">
        <v>5</v>
      </c>
      <c r="AM47" s="261"/>
      <c r="AN47" s="410">
        <f t="shared" si="1"/>
        <v>0</v>
      </c>
      <c r="AO47" s="261">
        <v>0</v>
      </c>
      <c r="AP47" s="333">
        <v>8</v>
      </c>
      <c r="AQ47" s="261"/>
      <c r="AR47" s="411">
        <f t="shared" si="2"/>
        <v>0</v>
      </c>
      <c r="AS47" s="413">
        <f t="shared" si="5"/>
        <v>1</v>
      </c>
      <c r="AT47" s="414">
        <f t="shared" si="13"/>
        <v>21</v>
      </c>
      <c r="AU47" s="414">
        <f t="shared" si="13"/>
        <v>24</v>
      </c>
      <c r="AV47" s="414">
        <f t="shared" si="7"/>
        <v>504</v>
      </c>
      <c r="AW47" s="415">
        <f t="shared" si="8"/>
        <v>1.984126984126984E-3</v>
      </c>
      <c r="AX47" s="416"/>
    </row>
    <row r="48" spans="16:50" ht="15.6" x14ac:dyDescent="0.3">
      <c r="P48" s="422" t="s">
        <v>812</v>
      </c>
      <c r="Q48" s="260" t="s">
        <v>938</v>
      </c>
      <c r="R48" s="407" t="s">
        <v>311</v>
      </c>
      <c r="S48" s="260">
        <f t="shared" si="3"/>
        <v>2024</v>
      </c>
      <c r="T48" s="423">
        <v>45296</v>
      </c>
      <c r="U48" s="423">
        <v>45296</v>
      </c>
      <c r="V48" s="335" t="s">
        <v>949</v>
      </c>
      <c r="W48" s="337" t="s">
        <v>950</v>
      </c>
      <c r="X48" s="321" t="s">
        <v>951</v>
      </c>
      <c r="Y48" s="286" t="s">
        <v>1017</v>
      </c>
      <c r="Z48" s="261" t="s">
        <v>309</v>
      </c>
      <c r="AA48" s="261" t="s">
        <v>309</v>
      </c>
      <c r="AB48" s="261" t="s">
        <v>309</v>
      </c>
      <c r="AC48" s="433">
        <v>1</v>
      </c>
      <c r="AD48" s="330">
        <v>4</v>
      </c>
      <c r="AE48" s="261">
        <v>24</v>
      </c>
      <c r="AF48" s="410">
        <f t="shared" si="4"/>
        <v>1.0416666666666666E-2</v>
      </c>
      <c r="AG48" s="261">
        <v>0</v>
      </c>
      <c r="AH48" s="333">
        <v>4</v>
      </c>
      <c r="AI48" s="261"/>
      <c r="AJ48" s="411">
        <f t="shared" si="0"/>
        <v>0</v>
      </c>
      <c r="AK48" s="261">
        <v>0</v>
      </c>
      <c r="AL48" s="330">
        <v>5</v>
      </c>
      <c r="AM48" s="261"/>
      <c r="AN48" s="410">
        <f t="shared" si="1"/>
        <v>0</v>
      </c>
      <c r="AO48" s="261">
        <v>0</v>
      </c>
      <c r="AP48" s="333">
        <v>8</v>
      </c>
      <c r="AQ48" s="261"/>
      <c r="AR48" s="411">
        <f t="shared" si="2"/>
        <v>0</v>
      </c>
      <c r="AS48" s="413">
        <f t="shared" si="5"/>
        <v>1</v>
      </c>
      <c r="AT48" s="414">
        <f t="shared" si="13"/>
        <v>21</v>
      </c>
      <c r="AU48" s="414">
        <f t="shared" si="13"/>
        <v>24</v>
      </c>
      <c r="AV48" s="414">
        <f t="shared" si="7"/>
        <v>504</v>
      </c>
      <c r="AW48" s="415">
        <f t="shared" si="8"/>
        <v>1.984126984126984E-3</v>
      </c>
      <c r="AX48" s="416"/>
    </row>
    <row r="49" spans="16:50" ht="22.8" x14ac:dyDescent="0.3">
      <c r="P49" s="422" t="s">
        <v>812</v>
      </c>
      <c r="Q49" s="260" t="s">
        <v>938</v>
      </c>
      <c r="R49" s="407" t="s">
        <v>311</v>
      </c>
      <c r="S49" s="260">
        <f t="shared" si="3"/>
        <v>2024</v>
      </c>
      <c r="T49" s="423">
        <v>45296</v>
      </c>
      <c r="U49" s="423">
        <v>45296</v>
      </c>
      <c r="V49" s="326" t="s">
        <v>952</v>
      </c>
      <c r="W49" s="337" t="s">
        <v>953</v>
      </c>
      <c r="X49" s="321" t="s">
        <v>954</v>
      </c>
      <c r="Y49" s="286" t="s">
        <v>1018</v>
      </c>
      <c r="Z49" s="261" t="s">
        <v>309</v>
      </c>
      <c r="AA49" s="261" t="s">
        <v>309</v>
      </c>
      <c r="AB49" s="261" t="s">
        <v>309</v>
      </c>
      <c r="AC49" s="433">
        <v>5</v>
      </c>
      <c r="AD49" s="330">
        <v>4</v>
      </c>
      <c r="AE49" s="261">
        <v>8</v>
      </c>
      <c r="AF49" s="410">
        <f t="shared" si="4"/>
        <v>0.15625</v>
      </c>
      <c r="AG49" s="261">
        <v>0</v>
      </c>
      <c r="AH49" s="333">
        <v>4</v>
      </c>
      <c r="AI49" s="261"/>
      <c r="AJ49" s="411">
        <f t="shared" si="0"/>
        <v>0</v>
      </c>
      <c r="AK49" s="261">
        <v>0</v>
      </c>
      <c r="AL49" s="330">
        <v>5</v>
      </c>
      <c r="AM49" s="261"/>
      <c r="AN49" s="410">
        <f t="shared" si="1"/>
        <v>0</v>
      </c>
      <c r="AO49" s="261">
        <v>0</v>
      </c>
      <c r="AP49" s="333">
        <v>8</v>
      </c>
      <c r="AQ49" s="261"/>
      <c r="AR49" s="411">
        <f t="shared" si="2"/>
        <v>0</v>
      </c>
      <c r="AS49" s="413">
        <f t="shared" si="5"/>
        <v>5</v>
      </c>
      <c r="AT49" s="414">
        <f t="shared" si="13"/>
        <v>21</v>
      </c>
      <c r="AU49" s="414">
        <f t="shared" si="13"/>
        <v>8</v>
      </c>
      <c r="AV49" s="414">
        <f t="shared" si="7"/>
        <v>168</v>
      </c>
      <c r="AW49" s="415">
        <f t="shared" si="8"/>
        <v>2.976190476190476E-2</v>
      </c>
      <c r="AX49" s="416"/>
    </row>
    <row r="50" spans="16:50" ht="28.8" x14ac:dyDescent="0.3">
      <c r="P50" s="422" t="s">
        <v>854</v>
      </c>
      <c r="Q50" s="260" t="s">
        <v>938</v>
      </c>
      <c r="R50" s="407" t="s">
        <v>311</v>
      </c>
      <c r="S50" s="260">
        <f t="shared" si="3"/>
        <v>2024</v>
      </c>
      <c r="T50" s="423">
        <v>45299</v>
      </c>
      <c r="U50" s="423">
        <v>45299</v>
      </c>
      <c r="V50" s="334" t="s">
        <v>939</v>
      </c>
      <c r="W50" s="337" t="s">
        <v>940</v>
      </c>
      <c r="X50" s="321" t="s">
        <v>843</v>
      </c>
      <c r="Y50" s="286" t="s">
        <v>1007</v>
      </c>
      <c r="Z50" s="261" t="s">
        <v>309</v>
      </c>
      <c r="AA50" s="261">
        <v>1</v>
      </c>
      <c r="AB50" s="261" t="s">
        <v>868</v>
      </c>
      <c r="AC50" s="261">
        <v>0</v>
      </c>
      <c r="AD50" s="330">
        <v>4</v>
      </c>
      <c r="AE50" s="261"/>
      <c r="AF50" s="410">
        <f t="shared" si="4"/>
        <v>0</v>
      </c>
      <c r="AG50" s="433">
        <v>0.5</v>
      </c>
      <c r="AH50" s="333">
        <v>4</v>
      </c>
      <c r="AI50" s="261">
        <v>24</v>
      </c>
      <c r="AJ50" s="411">
        <f t="shared" si="0"/>
        <v>5.208333333333333E-3</v>
      </c>
      <c r="AK50" s="261">
        <v>0</v>
      </c>
      <c r="AL50" s="330">
        <v>5</v>
      </c>
      <c r="AM50" s="261"/>
      <c r="AN50" s="410">
        <f t="shared" si="1"/>
        <v>0</v>
      </c>
      <c r="AO50" s="261">
        <v>0</v>
      </c>
      <c r="AP50" s="333">
        <v>8</v>
      </c>
      <c r="AQ50" s="261"/>
      <c r="AR50" s="411">
        <f t="shared" si="2"/>
        <v>0</v>
      </c>
      <c r="AS50" s="413">
        <f t="shared" si="5"/>
        <v>0.5</v>
      </c>
      <c r="AT50" s="414">
        <f t="shared" si="13"/>
        <v>21</v>
      </c>
      <c r="AU50" s="414">
        <f t="shared" si="13"/>
        <v>24</v>
      </c>
      <c r="AV50" s="414">
        <f t="shared" si="7"/>
        <v>504</v>
      </c>
      <c r="AW50" s="415">
        <f t="shared" si="8"/>
        <v>9.9206349206349201E-4</v>
      </c>
      <c r="AX50" s="416"/>
    </row>
    <row r="51" spans="16:50" ht="15.6" x14ac:dyDescent="0.3">
      <c r="P51" s="422" t="s">
        <v>854</v>
      </c>
      <c r="Q51" s="260" t="s">
        <v>938</v>
      </c>
      <c r="R51" s="407" t="s">
        <v>311</v>
      </c>
      <c r="S51" s="260">
        <f t="shared" si="3"/>
        <v>2024</v>
      </c>
      <c r="T51" s="423">
        <v>45299</v>
      </c>
      <c r="U51" s="423">
        <v>45299</v>
      </c>
      <c r="V51" s="335" t="s">
        <v>955</v>
      </c>
      <c r="W51" s="337" t="s">
        <v>956</v>
      </c>
      <c r="X51" s="321" t="s">
        <v>878</v>
      </c>
      <c r="Y51" s="286" t="s">
        <v>1019</v>
      </c>
      <c r="Z51" s="261" t="s">
        <v>309</v>
      </c>
      <c r="AA51" s="261" t="s">
        <v>309</v>
      </c>
      <c r="AB51" s="261" t="s">
        <v>309</v>
      </c>
      <c r="AC51" s="261">
        <v>0</v>
      </c>
      <c r="AD51" s="330">
        <v>4</v>
      </c>
      <c r="AE51" s="261"/>
      <c r="AF51" s="410">
        <f t="shared" si="4"/>
        <v>0</v>
      </c>
      <c r="AG51" s="433">
        <v>0.5</v>
      </c>
      <c r="AH51" s="333">
        <v>4</v>
      </c>
      <c r="AI51" s="261">
        <v>24</v>
      </c>
      <c r="AJ51" s="411">
        <f t="shared" si="0"/>
        <v>5.208333333333333E-3</v>
      </c>
      <c r="AK51" s="261">
        <v>0</v>
      </c>
      <c r="AL51" s="330">
        <v>5</v>
      </c>
      <c r="AM51" s="261"/>
      <c r="AN51" s="410">
        <f t="shared" si="1"/>
        <v>0</v>
      </c>
      <c r="AO51" s="261">
        <v>0</v>
      </c>
      <c r="AP51" s="333">
        <v>8</v>
      </c>
      <c r="AQ51" s="261"/>
      <c r="AR51" s="411">
        <f t="shared" si="2"/>
        <v>0</v>
      </c>
      <c r="AS51" s="413">
        <f t="shared" si="5"/>
        <v>0.5</v>
      </c>
      <c r="AT51" s="414">
        <f t="shared" si="13"/>
        <v>21</v>
      </c>
      <c r="AU51" s="414">
        <f t="shared" si="13"/>
        <v>24</v>
      </c>
      <c r="AV51" s="414">
        <f t="shared" si="7"/>
        <v>504</v>
      </c>
      <c r="AW51" s="415">
        <f t="shared" si="8"/>
        <v>9.9206349206349201E-4</v>
      </c>
      <c r="AX51" s="416"/>
    </row>
    <row r="52" spans="16:50" ht="15.6" x14ac:dyDescent="0.3">
      <c r="P52" s="422" t="s">
        <v>854</v>
      </c>
      <c r="Q52" s="260" t="s">
        <v>938</v>
      </c>
      <c r="R52" s="407" t="s">
        <v>311</v>
      </c>
      <c r="S52" s="260">
        <f t="shared" si="3"/>
        <v>2024</v>
      </c>
      <c r="T52" s="423">
        <v>45300</v>
      </c>
      <c r="U52" s="423">
        <v>45300</v>
      </c>
      <c r="V52" s="326" t="s">
        <v>957</v>
      </c>
      <c r="W52" s="337" t="s">
        <v>958</v>
      </c>
      <c r="X52" s="321" t="s">
        <v>837</v>
      </c>
      <c r="Y52" s="286" t="s">
        <v>1020</v>
      </c>
      <c r="Z52" s="261" t="s">
        <v>1021</v>
      </c>
      <c r="AA52" s="261">
        <v>1</v>
      </c>
      <c r="AB52" s="261" t="s">
        <v>1022</v>
      </c>
      <c r="AC52" s="261">
        <v>0</v>
      </c>
      <c r="AD52" s="330">
        <v>4</v>
      </c>
      <c r="AE52" s="261"/>
      <c r="AF52" s="410">
        <f t="shared" si="4"/>
        <v>0</v>
      </c>
      <c r="AG52" s="433">
        <v>0.5</v>
      </c>
      <c r="AH52" s="333">
        <v>4</v>
      </c>
      <c r="AI52" s="261">
        <v>24</v>
      </c>
      <c r="AJ52" s="411">
        <f t="shared" si="0"/>
        <v>5.208333333333333E-3</v>
      </c>
      <c r="AK52" s="261">
        <v>0</v>
      </c>
      <c r="AL52" s="330">
        <v>5</v>
      </c>
      <c r="AM52" s="261"/>
      <c r="AN52" s="410">
        <f t="shared" si="1"/>
        <v>0</v>
      </c>
      <c r="AO52" s="261">
        <v>0</v>
      </c>
      <c r="AP52" s="333">
        <v>8</v>
      </c>
      <c r="AQ52" s="261"/>
      <c r="AR52" s="411">
        <f t="shared" si="2"/>
        <v>0</v>
      </c>
      <c r="AS52" s="413">
        <f t="shared" si="5"/>
        <v>0.5</v>
      </c>
      <c r="AT52" s="414">
        <f t="shared" si="13"/>
        <v>21</v>
      </c>
      <c r="AU52" s="414">
        <f t="shared" si="13"/>
        <v>24</v>
      </c>
      <c r="AV52" s="414">
        <f t="shared" si="7"/>
        <v>504</v>
      </c>
      <c r="AW52" s="415">
        <f t="shared" si="8"/>
        <v>9.9206349206349201E-4</v>
      </c>
      <c r="AX52" s="416"/>
    </row>
    <row r="53" spans="16:50" ht="28.8" x14ac:dyDescent="0.3">
      <c r="P53" s="422" t="s">
        <v>854</v>
      </c>
      <c r="Q53" s="260" t="s">
        <v>938</v>
      </c>
      <c r="R53" s="407" t="s">
        <v>311</v>
      </c>
      <c r="S53" s="260">
        <f t="shared" si="3"/>
        <v>2024</v>
      </c>
      <c r="T53" s="423">
        <v>45300</v>
      </c>
      <c r="U53" s="423">
        <v>45300</v>
      </c>
      <c r="V53" s="327" t="s">
        <v>838</v>
      </c>
      <c r="W53" s="337" t="s">
        <v>839</v>
      </c>
      <c r="X53" s="321" t="s">
        <v>821</v>
      </c>
      <c r="Y53" s="286" t="s">
        <v>1023</v>
      </c>
      <c r="Z53" s="261" t="s">
        <v>1024</v>
      </c>
      <c r="AA53" s="261">
        <v>2</v>
      </c>
      <c r="AB53" s="261" t="s">
        <v>853</v>
      </c>
      <c r="AC53" s="261">
        <v>0</v>
      </c>
      <c r="AD53" s="330">
        <v>4</v>
      </c>
      <c r="AE53" s="261"/>
      <c r="AF53" s="410">
        <f t="shared" si="4"/>
        <v>0</v>
      </c>
      <c r="AG53" s="433">
        <v>1</v>
      </c>
      <c r="AH53" s="333">
        <v>4</v>
      </c>
      <c r="AI53" s="261">
        <v>8</v>
      </c>
      <c r="AJ53" s="411">
        <f t="shared" si="0"/>
        <v>3.125E-2</v>
      </c>
      <c r="AK53" s="261">
        <v>0</v>
      </c>
      <c r="AL53" s="330">
        <v>5</v>
      </c>
      <c r="AM53" s="261"/>
      <c r="AN53" s="410">
        <f t="shared" si="1"/>
        <v>0</v>
      </c>
      <c r="AO53" s="261">
        <v>0</v>
      </c>
      <c r="AP53" s="333">
        <v>8</v>
      </c>
      <c r="AQ53" s="261"/>
      <c r="AR53" s="411">
        <f t="shared" si="2"/>
        <v>0</v>
      </c>
      <c r="AS53" s="413">
        <f t="shared" si="5"/>
        <v>1</v>
      </c>
      <c r="AT53" s="414">
        <f t="shared" si="13"/>
        <v>21</v>
      </c>
      <c r="AU53" s="414">
        <f t="shared" si="13"/>
        <v>8</v>
      </c>
      <c r="AV53" s="414">
        <f t="shared" si="7"/>
        <v>168</v>
      </c>
      <c r="AW53" s="415">
        <f t="shared" si="8"/>
        <v>5.9523809523809521E-3</v>
      </c>
      <c r="AX53" s="416"/>
    </row>
    <row r="54" spans="16:50" ht="15.6" x14ac:dyDescent="0.3">
      <c r="P54" s="422" t="s">
        <v>854</v>
      </c>
      <c r="Q54" s="260" t="s">
        <v>938</v>
      </c>
      <c r="R54" s="407" t="s">
        <v>311</v>
      </c>
      <c r="S54" s="260">
        <f t="shared" si="3"/>
        <v>2024</v>
      </c>
      <c r="T54" s="423">
        <v>45301</v>
      </c>
      <c r="U54" s="423">
        <v>45301</v>
      </c>
      <c r="V54" s="326" t="s">
        <v>869</v>
      </c>
      <c r="W54" s="337" t="s">
        <v>870</v>
      </c>
      <c r="X54" s="321" t="s">
        <v>825</v>
      </c>
      <c r="Y54" s="286" t="s">
        <v>1025</v>
      </c>
      <c r="Z54" s="261" t="s">
        <v>309</v>
      </c>
      <c r="AA54" s="261" t="s">
        <v>309</v>
      </c>
      <c r="AB54" s="261" t="s">
        <v>309</v>
      </c>
      <c r="AC54" s="261">
        <v>0</v>
      </c>
      <c r="AD54" s="330">
        <v>4</v>
      </c>
      <c r="AE54" s="261"/>
      <c r="AF54" s="410">
        <f t="shared" si="4"/>
        <v>0</v>
      </c>
      <c r="AG54" s="433">
        <v>0.16666666666666666</v>
      </c>
      <c r="AH54" s="333">
        <v>4</v>
      </c>
      <c r="AI54" s="261">
        <v>16</v>
      </c>
      <c r="AJ54" s="411">
        <f t="shared" si="0"/>
        <v>2.6041666666666665E-3</v>
      </c>
      <c r="AK54" s="261">
        <v>0</v>
      </c>
      <c r="AL54" s="330">
        <v>5</v>
      </c>
      <c r="AM54" s="261"/>
      <c r="AN54" s="410">
        <f t="shared" si="1"/>
        <v>0</v>
      </c>
      <c r="AO54" s="261">
        <v>0</v>
      </c>
      <c r="AP54" s="333">
        <v>8</v>
      </c>
      <c r="AQ54" s="261"/>
      <c r="AR54" s="411">
        <f t="shared" si="2"/>
        <v>0</v>
      </c>
      <c r="AS54" s="413">
        <f t="shared" si="5"/>
        <v>0.16666666666666666</v>
      </c>
      <c r="AT54" s="414">
        <f t="shared" si="13"/>
        <v>21</v>
      </c>
      <c r="AU54" s="414">
        <f t="shared" si="13"/>
        <v>16</v>
      </c>
      <c r="AV54" s="414">
        <f t="shared" si="7"/>
        <v>336</v>
      </c>
      <c r="AW54" s="415">
        <f t="shared" si="8"/>
        <v>4.96031746031746E-4</v>
      </c>
      <c r="AX54" s="416"/>
    </row>
    <row r="55" spans="16:50" ht="22.8" x14ac:dyDescent="0.3">
      <c r="P55" s="422" t="s">
        <v>854</v>
      </c>
      <c r="Q55" s="260" t="s">
        <v>938</v>
      </c>
      <c r="R55" s="407" t="s">
        <v>311</v>
      </c>
      <c r="S55" s="260">
        <f t="shared" si="3"/>
        <v>2024</v>
      </c>
      <c r="T55" s="423">
        <v>45301</v>
      </c>
      <c r="U55" s="423">
        <v>45301</v>
      </c>
      <c r="V55" s="322" t="s">
        <v>893</v>
      </c>
      <c r="W55" s="337" t="s">
        <v>894</v>
      </c>
      <c r="X55" s="321" t="s">
        <v>832</v>
      </c>
      <c r="Y55" s="286" t="s">
        <v>1026</v>
      </c>
      <c r="Z55" s="261" t="s">
        <v>1027</v>
      </c>
      <c r="AA55" s="261">
        <v>2</v>
      </c>
      <c r="AB55" s="261" t="s">
        <v>853</v>
      </c>
      <c r="AC55" s="261">
        <v>0</v>
      </c>
      <c r="AD55" s="330">
        <v>4</v>
      </c>
      <c r="AE55" s="261"/>
      <c r="AF55" s="410">
        <f t="shared" si="4"/>
        <v>0</v>
      </c>
      <c r="AG55" s="433">
        <v>1.5</v>
      </c>
      <c r="AH55" s="333">
        <v>4</v>
      </c>
      <c r="AI55" s="261">
        <v>8</v>
      </c>
      <c r="AJ55" s="411">
        <f t="shared" si="0"/>
        <v>4.6875E-2</v>
      </c>
      <c r="AK55" s="261">
        <v>0</v>
      </c>
      <c r="AL55" s="330">
        <v>5</v>
      </c>
      <c r="AM55" s="261"/>
      <c r="AN55" s="410">
        <f t="shared" si="1"/>
        <v>0</v>
      </c>
      <c r="AO55" s="261">
        <v>0</v>
      </c>
      <c r="AP55" s="333">
        <v>8</v>
      </c>
      <c r="AQ55" s="261"/>
      <c r="AR55" s="411">
        <f t="shared" si="2"/>
        <v>0</v>
      </c>
      <c r="AS55" s="413">
        <f t="shared" si="5"/>
        <v>1.5</v>
      </c>
      <c r="AT55" s="414">
        <f t="shared" si="13"/>
        <v>21</v>
      </c>
      <c r="AU55" s="414">
        <f t="shared" si="13"/>
        <v>8</v>
      </c>
      <c r="AV55" s="414">
        <f t="shared" si="7"/>
        <v>168</v>
      </c>
      <c r="AW55" s="415">
        <f t="shared" si="8"/>
        <v>8.9285714285714281E-3</v>
      </c>
      <c r="AX55" s="416"/>
    </row>
    <row r="56" spans="16:50" ht="22.8" x14ac:dyDescent="0.3">
      <c r="P56" s="422" t="s">
        <v>891</v>
      </c>
      <c r="Q56" s="260" t="s">
        <v>938</v>
      </c>
      <c r="R56" s="407" t="s">
        <v>311</v>
      </c>
      <c r="S56" s="260">
        <f t="shared" si="3"/>
        <v>2024</v>
      </c>
      <c r="T56" s="423">
        <v>45307</v>
      </c>
      <c r="U56" s="423">
        <v>45307</v>
      </c>
      <c r="V56" s="324" t="s">
        <v>959</v>
      </c>
      <c r="W56" s="417" t="s">
        <v>960</v>
      </c>
      <c r="X56" s="321" t="s">
        <v>878</v>
      </c>
      <c r="Y56" s="286" t="s">
        <v>1028</v>
      </c>
      <c r="Z56" s="261" t="s">
        <v>1029</v>
      </c>
      <c r="AA56" s="261">
        <v>1</v>
      </c>
      <c r="AB56" s="261" t="s">
        <v>853</v>
      </c>
      <c r="AC56" s="261">
        <v>0</v>
      </c>
      <c r="AD56" s="330">
        <v>4</v>
      </c>
      <c r="AE56" s="261"/>
      <c r="AF56" s="410">
        <f t="shared" si="4"/>
        <v>0</v>
      </c>
      <c r="AG56" s="261">
        <v>0</v>
      </c>
      <c r="AH56" s="333">
        <v>4</v>
      </c>
      <c r="AI56" s="261"/>
      <c r="AJ56" s="411">
        <f t="shared" si="0"/>
        <v>0</v>
      </c>
      <c r="AK56" s="433">
        <v>1</v>
      </c>
      <c r="AL56" s="330">
        <v>5</v>
      </c>
      <c r="AM56" s="261">
        <v>24</v>
      </c>
      <c r="AN56" s="410">
        <f t="shared" si="1"/>
        <v>8.3333333333333332E-3</v>
      </c>
      <c r="AO56" s="261">
        <v>0</v>
      </c>
      <c r="AP56" s="333">
        <v>8</v>
      </c>
      <c r="AQ56" s="261"/>
      <c r="AR56" s="411">
        <f t="shared" si="2"/>
        <v>0</v>
      </c>
      <c r="AS56" s="413">
        <f t="shared" si="5"/>
        <v>1</v>
      </c>
      <c r="AT56" s="414">
        <f t="shared" si="13"/>
        <v>21</v>
      </c>
      <c r="AU56" s="414">
        <f t="shared" si="13"/>
        <v>24</v>
      </c>
      <c r="AV56" s="414">
        <f t="shared" si="7"/>
        <v>504</v>
      </c>
      <c r="AW56" s="415">
        <f t="shared" si="8"/>
        <v>1.984126984126984E-3</v>
      </c>
      <c r="AX56" s="416"/>
    </row>
    <row r="57" spans="16:50" ht="15.6" x14ac:dyDescent="0.3">
      <c r="P57" s="422" t="s">
        <v>891</v>
      </c>
      <c r="Q57" s="260" t="s">
        <v>938</v>
      </c>
      <c r="R57" s="407" t="s">
        <v>311</v>
      </c>
      <c r="S57" s="260">
        <f t="shared" si="3"/>
        <v>2024</v>
      </c>
      <c r="T57" s="423">
        <v>45308</v>
      </c>
      <c r="U57" s="423">
        <v>45308</v>
      </c>
      <c r="V57" s="335" t="s">
        <v>961</v>
      </c>
      <c r="W57" s="420" t="s">
        <v>962</v>
      </c>
      <c r="X57" s="321" t="s">
        <v>963</v>
      </c>
      <c r="Y57" s="286" t="s">
        <v>1030</v>
      </c>
      <c r="Z57" s="261" t="s">
        <v>1031</v>
      </c>
      <c r="AA57" s="261" t="s">
        <v>1032</v>
      </c>
      <c r="AB57" s="261" t="s">
        <v>927</v>
      </c>
      <c r="AC57" s="261">
        <v>0</v>
      </c>
      <c r="AD57" s="330">
        <v>4</v>
      </c>
      <c r="AE57" s="261"/>
      <c r="AF57" s="410">
        <f t="shared" si="4"/>
        <v>0</v>
      </c>
      <c r="AG57" s="261">
        <v>0</v>
      </c>
      <c r="AH57" s="333">
        <v>4</v>
      </c>
      <c r="AI57" s="261"/>
      <c r="AJ57" s="411">
        <f t="shared" si="0"/>
        <v>0</v>
      </c>
      <c r="AK57" s="433">
        <v>2</v>
      </c>
      <c r="AL57" s="330">
        <v>5</v>
      </c>
      <c r="AM57" s="261">
        <v>8</v>
      </c>
      <c r="AN57" s="410">
        <f t="shared" si="1"/>
        <v>0.05</v>
      </c>
      <c r="AO57" s="261">
        <v>0</v>
      </c>
      <c r="AP57" s="333">
        <v>8</v>
      </c>
      <c r="AQ57" s="261"/>
      <c r="AR57" s="411">
        <f t="shared" si="2"/>
        <v>0</v>
      </c>
      <c r="AS57" s="413">
        <f t="shared" si="5"/>
        <v>2</v>
      </c>
      <c r="AT57" s="414">
        <f t="shared" si="13"/>
        <v>21</v>
      </c>
      <c r="AU57" s="414">
        <f t="shared" si="13"/>
        <v>8</v>
      </c>
      <c r="AV57" s="414">
        <f t="shared" si="7"/>
        <v>168</v>
      </c>
      <c r="AW57" s="415">
        <f t="shared" si="8"/>
        <v>1.1904761904761904E-2</v>
      </c>
      <c r="AX57" s="416"/>
    </row>
    <row r="58" spans="16:50" ht="22.8" x14ac:dyDescent="0.3">
      <c r="P58" s="422" t="s">
        <v>891</v>
      </c>
      <c r="Q58" s="260" t="s">
        <v>938</v>
      </c>
      <c r="R58" s="407" t="s">
        <v>311</v>
      </c>
      <c r="S58" s="260">
        <f t="shared" si="3"/>
        <v>2024</v>
      </c>
      <c r="T58" s="423">
        <v>45308</v>
      </c>
      <c r="U58" s="423">
        <v>45308</v>
      </c>
      <c r="V58" s="322" t="s">
        <v>964</v>
      </c>
      <c r="W58" s="337" t="s">
        <v>965</v>
      </c>
      <c r="X58" s="321" t="s">
        <v>832</v>
      </c>
      <c r="Y58" s="286" t="s">
        <v>1033</v>
      </c>
      <c r="Z58" s="261" t="s">
        <v>309</v>
      </c>
      <c r="AA58" s="261" t="s">
        <v>309</v>
      </c>
      <c r="AB58" s="261" t="s">
        <v>309</v>
      </c>
      <c r="AC58" s="261">
        <v>0</v>
      </c>
      <c r="AD58" s="330">
        <v>4</v>
      </c>
      <c r="AE58" s="261"/>
      <c r="AF58" s="410">
        <f t="shared" si="4"/>
        <v>0</v>
      </c>
      <c r="AG58" s="261">
        <v>0</v>
      </c>
      <c r="AH58" s="333">
        <v>4</v>
      </c>
      <c r="AI58" s="261"/>
      <c r="AJ58" s="411">
        <f t="shared" si="0"/>
        <v>0</v>
      </c>
      <c r="AK58" s="433">
        <v>0.25</v>
      </c>
      <c r="AL58" s="330">
        <v>5</v>
      </c>
      <c r="AM58" s="261">
        <v>8</v>
      </c>
      <c r="AN58" s="410">
        <f t="shared" si="1"/>
        <v>6.2500000000000003E-3</v>
      </c>
      <c r="AO58" s="261">
        <v>0</v>
      </c>
      <c r="AP58" s="333">
        <v>8</v>
      </c>
      <c r="AQ58" s="261"/>
      <c r="AR58" s="411">
        <f t="shared" si="2"/>
        <v>0</v>
      </c>
      <c r="AS58" s="413">
        <f t="shared" si="5"/>
        <v>0.25</v>
      </c>
      <c r="AT58" s="414">
        <f t="shared" si="13"/>
        <v>21</v>
      </c>
      <c r="AU58" s="414">
        <f t="shared" si="13"/>
        <v>8</v>
      </c>
      <c r="AV58" s="414">
        <f t="shared" si="7"/>
        <v>168</v>
      </c>
      <c r="AW58" s="415">
        <f t="shared" si="8"/>
        <v>1.488095238095238E-3</v>
      </c>
      <c r="AX58" s="416"/>
    </row>
    <row r="59" spans="16:50" ht="28.8" x14ac:dyDescent="0.3">
      <c r="P59" s="422" t="s">
        <v>891</v>
      </c>
      <c r="Q59" s="260" t="s">
        <v>938</v>
      </c>
      <c r="R59" s="407" t="s">
        <v>311</v>
      </c>
      <c r="S59" s="260">
        <f t="shared" si="3"/>
        <v>2024</v>
      </c>
      <c r="T59" s="423">
        <v>45309</v>
      </c>
      <c r="U59" s="423">
        <v>45309</v>
      </c>
      <c r="V59" s="328" t="s">
        <v>966</v>
      </c>
      <c r="W59" s="337" t="s">
        <v>967</v>
      </c>
      <c r="X59" s="321" t="s">
        <v>878</v>
      </c>
      <c r="Y59" s="286" t="s">
        <v>1034</v>
      </c>
      <c r="Z59" s="261" t="s">
        <v>309</v>
      </c>
      <c r="AA59" s="261" t="s">
        <v>309</v>
      </c>
      <c r="AB59" s="261" t="s">
        <v>309</v>
      </c>
      <c r="AC59" s="261">
        <v>0</v>
      </c>
      <c r="AD59" s="330">
        <v>4</v>
      </c>
      <c r="AE59" s="261"/>
      <c r="AF59" s="410">
        <f t="shared" si="4"/>
        <v>0</v>
      </c>
      <c r="AG59" s="261">
        <v>0</v>
      </c>
      <c r="AH59" s="333">
        <v>4</v>
      </c>
      <c r="AI59" s="261"/>
      <c r="AJ59" s="411">
        <f t="shared" si="0"/>
        <v>0</v>
      </c>
      <c r="AK59" s="433">
        <v>0.25</v>
      </c>
      <c r="AL59" s="330">
        <v>5</v>
      </c>
      <c r="AM59" s="261">
        <v>24</v>
      </c>
      <c r="AN59" s="410">
        <f t="shared" si="1"/>
        <v>2.0833333333333333E-3</v>
      </c>
      <c r="AO59" s="261">
        <v>0</v>
      </c>
      <c r="AP59" s="333">
        <v>8</v>
      </c>
      <c r="AQ59" s="261"/>
      <c r="AR59" s="411">
        <f t="shared" si="2"/>
        <v>0</v>
      </c>
      <c r="AS59" s="413">
        <f t="shared" si="5"/>
        <v>0.25</v>
      </c>
      <c r="AT59" s="414">
        <f t="shared" si="13"/>
        <v>21</v>
      </c>
      <c r="AU59" s="414">
        <f t="shared" si="13"/>
        <v>24</v>
      </c>
      <c r="AV59" s="414">
        <f t="shared" si="7"/>
        <v>504</v>
      </c>
      <c r="AW59" s="415">
        <f t="shared" si="8"/>
        <v>4.96031746031746E-4</v>
      </c>
      <c r="AX59" s="416"/>
    </row>
    <row r="60" spans="16:50" ht="15.6" x14ac:dyDescent="0.3">
      <c r="P60" s="422" t="s">
        <v>891</v>
      </c>
      <c r="Q60" s="260" t="s">
        <v>938</v>
      </c>
      <c r="R60" s="407" t="s">
        <v>311</v>
      </c>
      <c r="S60" s="260">
        <f t="shared" si="3"/>
        <v>2024</v>
      </c>
      <c r="T60" s="423">
        <v>45309</v>
      </c>
      <c r="U60" s="423">
        <v>45309</v>
      </c>
      <c r="V60" s="322" t="s">
        <v>968</v>
      </c>
      <c r="W60" s="337" t="s">
        <v>969</v>
      </c>
      <c r="X60" s="321" t="s">
        <v>832</v>
      </c>
      <c r="Y60" s="286" t="s">
        <v>1035</v>
      </c>
      <c r="Z60" s="261" t="s">
        <v>309</v>
      </c>
      <c r="AA60" s="261" t="s">
        <v>309</v>
      </c>
      <c r="AB60" s="261" t="s">
        <v>309</v>
      </c>
      <c r="AC60" s="261">
        <v>0</v>
      </c>
      <c r="AD60" s="330">
        <v>4</v>
      </c>
      <c r="AE60" s="261"/>
      <c r="AF60" s="410">
        <f t="shared" si="4"/>
        <v>0</v>
      </c>
      <c r="AG60" s="261">
        <v>0</v>
      </c>
      <c r="AH60" s="333">
        <v>4</v>
      </c>
      <c r="AI60" s="261"/>
      <c r="AJ60" s="411">
        <f t="shared" si="0"/>
        <v>0</v>
      </c>
      <c r="AK60" s="433">
        <v>1</v>
      </c>
      <c r="AL60" s="330">
        <v>5</v>
      </c>
      <c r="AM60" s="261">
        <v>8</v>
      </c>
      <c r="AN60" s="410">
        <f t="shared" si="1"/>
        <v>2.5000000000000001E-2</v>
      </c>
      <c r="AO60" s="261">
        <v>0</v>
      </c>
      <c r="AP60" s="333">
        <v>8</v>
      </c>
      <c r="AQ60" s="261"/>
      <c r="AR60" s="411">
        <f t="shared" si="2"/>
        <v>0</v>
      </c>
      <c r="AS60" s="413">
        <f t="shared" si="5"/>
        <v>1</v>
      </c>
      <c r="AT60" s="414">
        <f t="shared" si="13"/>
        <v>21</v>
      </c>
      <c r="AU60" s="414">
        <f t="shared" si="13"/>
        <v>8</v>
      </c>
      <c r="AV60" s="414">
        <f t="shared" si="7"/>
        <v>168</v>
      </c>
      <c r="AW60" s="415">
        <f t="shared" si="8"/>
        <v>5.9523809523809521E-3</v>
      </c>
      <c r="AX60" s="416"/>
    </row>
    <row r="61" spans="16:50" ht="22.8" x14ac:dyDescent="0.3">
      <c r="P61" s="422" t="s">
        <v>891</v>
      </c>
      <c r="Q61" s="260" t="s">
        <v>938</v>
      </c>
      <c r="R61" s="407" t="s">
        <v>311</v>
      </c>
      <c r="S61" s="260">
        <f t="shared" si="3"/>
        <v>2024</v>
      </c>
      <c r="T61" s="423">
        <v>45309</v>
      </c>
      <c r="U61" s="423">
        <v>45309</v>
      </c>
      <c r="V61" s="335" t="s">
        <v>970</v>
      </c>
      <c r="W61" s="420" t="s">
        <v>971</v>
      </c>
      <c r="X61" s="321" t="s">
        <v>972</v>
      </c>
      <c r="Y61" s="286" t="s">
        <v>1036</v>
      </c>
      <c r="Z61" s="261" t="s">
        <v>1037</v>
      </c>
      <c r="AA61" s="261" t="s">
        <v>1038</v>
      </c>
      <c r="AB61" s="261" t="s">
        <v>927</v>
      </c>
      <c r="AC61" s="261">
        <v>0</v>
      </c>
      <c r="AD61" s="330">
        <v>4</v>
      </c>
      <c r="AE61" s="261"/>
      <c r="AF61" s="410">
        <f t="shared" si="4"/>
        <v>0</v>
      </c>
      <c r="AG61" s="261">
        <v>0</v>
      </c>
      <c r="AH61" s="333">
        <v>4</v>
      </c>
      <c r="AI61" s="261"/>
      <c r="AJ61" s="411">
        <f t="shared" si="0"/>
        <v>0</v>
      </c>
      <c r="AK61" s="433">
        <v>2</v>
      </c>
      <c r="AL61" s="330">
        <v>5</v>
      </c>
      <c r="AM61" s="261">
        <v>8</v>
      </c>
      <c r="AN61" s="410">
        <f t="shared" si="1"/>
        <v>0.05</v>
      </c>
      <c r="AO61" s="261">
        <v>0</v>
      </c>
      <c r="AP61" s="333">
        <v>8</v>
      </c>
      <c r="AQ61" s="261"/>
      <c r="AR61" s="411">
        <f t="shared" si="2"/>
        <v>0</v>
      </c>
      <c r="AS61" s="413">
        <f t="shared" si="5"/>
        <v>2</v>
      </c>
      <c r="AT61" s="414">
        <f t="shared" si="13"/>
        <v>21</v>
      </c>
      <c r="AU61" s="414">
        <f t="shared" si="13"/>
        <v>8</v>
      </c>
      <c r="AV61" s="414">
        <f t="shared" si="7"/>
        <v>168</v>
      </c>
      <c r="AW61" s="415">
        <f t="shared" si="8"/>
        <v>1.1904761904761904E-2</v>
      </c>
      <c r="AX61" s="416"/>
    </row>
    <row r="62" spans="16:50" ht="15.6" x14ac:dyDescent="0.3">
      <c r="P62" s="422" t="s">
        <v>891</v>
      </c>
      <c r="Q62" s="260" t="s">
        <v>938</v>
      </c>
      <c r="R62" s="407" t="s">
        <v>311</v>
      </c>
      <c r="S62" s="260">
        <f t="shared" si="3"/>
        <v>2024</v>
      </c>
      <c r="T62" s="423">
        <v>45310</v>
      </c>
      <c r="U62" s="423">
        <v>45310</v>
      </c>
      <c r="V62" s="334" t="s">
        <v>973</v>
      </c>
      <c r="W62" s="337" t="s">
        <v>974</v>
      </c>
      <c r="X62" s="321" t="s">
        <v>843</v>
      </c>
      <c r="Y62" s="286" t="s">
        <v>1039</v>
      </c>
      <c r="Z62" s="261" t="s">
        <v>1008</v>
      </c>
      <c r="AA62" s="261">
        <v>1</v>
      </c>
      <c r="AB62" s="261" t="s">
        <v>853</v>
      </c>
      <c r="AC62" s="261">
        <v>0</v>
      </c>
      <c r="AD62" s="330">
        <v>4</v>
      </c>
      <c r="AE62" s="261"/>
      <c r="AF62" s="410">
        <f t="shared" si="4"/>
        <v>0</v>
      </c>
      <c r="AG62" s="261">
        <v>0</v>
      </c>
      <c r="AH62" s="333">
        <v>4</v>
      </c>
      <c r="AI62" s="261"/>
      <c r="AJ62" s="411">
        <f t="shared" si="0"/>
        <v>0</v>
      </c>
      <c r="AK62" s="433">
        <v>0.25</v>
      </c>
      <c r="AL62" s="330">
        <v>5</v>
      </c>
      <c r="AM62" s="261">
        <v>24</v>
      </c>
      <c r="AN62" s="410">
        <f t="shared" si="1"/>
        <v>2.0833333333333333E-3</v>
      </c>
      <c r="AO62" s="261">
        <v>0</v>
      </c>
      <c r="AP62" s="333">
        <v>8</v>
      </c>
      <c r="AQ62" s="261"/>
      <c r="AR62" s="411">
        <f t="shared" si="2"/>
        <v>0</v>
      </c>
      <c r="AS62" s="413">
        <f t="shared" si="5"/>
        <v>0.25</v>
      </c>
      <c r="AT62" s="414">
        <f t="shared" si="13"/>
        <v>21</v>
      </c>
      <c r="AU62" s="414">
        <f t="shared" si="13"/>
        <v>24</v>
      </c>
      <c r="AV62" s="414">
        <f t="shared" si="7"/>
        <v>504</v>
      </c>
      <c r="AW62" s="415">
        <f t="shared" si="8"/>
        <v>4.96031746031746E-4</v>
      </c>
      <c r="AX62" s="416"/>
    </row>
    <row r="63" spans="16:50" ht="15.6" x14ac:dyDescent="0.3">
      <c r="P63" s="422" t="s">
        <v>907</v>
      </c>
      <c r="Q63" s="260" t="s">
        <v>938</v>
      </c>
      <c r="R63" s="407" t="s">
        <v>311</v>
      </c>
      <c r="S63" s="260">
        <f t="shared" si="3"/>
        <v>2024</v>
      </c>
      <c r="T63" s="423">
        <v>45313</v>
      </c>
      <c r="U63" s="423">
        <v>45313</v>
      </c>
      <c r="V63" s="328" t="s">
        <v>975</v>
      </c>
      <c r="W63" s="337" t="s">
        <v>976</v>
      </c>
      <c r="X63" s="321" t="s">
        <v>815</v>
      </c>
      <c r="Y63" s="286" t="s">
        <v>1040</v>
      </c>
      <c r="Z63" s="261" t="s">
        <v>309</v>
      </c>
      <c r="AA63" s="261" t="s">
        <v>309</v>
      </c>
      <c r="AB63" s="261" t="s">
        <v>309</v>
      </c>
      <c r="AC63" s="261">
        <v>0</v>
      </c>
      <c r="AD63" s="330">
        <v>4</v>
      </c>
      <c r="AE63" s="261"/>
      <c r="AF63" s="410">
        <f t="shared" si="4"/>
        <v>0</v>
      </c>
      <c r="AG63" s="261">
        <v>0</v>
      </c>
      <c r="AH63" s="333">
        <v>4</v>
      </c>
      <c r="AI63" s="261"/>
      <c r="AJ63" s="411">
        <f t="shared" si="0"/>
        <v>0</v>
      </c>
      <c r="AK63" s="261">
        <v>0</v>
      </c>
      <c r="AL63" s="330">
        <v>5</v>
      </c>
      <c r="AM63" s="261"/>
      <c r="AN63" s="410">
        <f t="shared" si="1"/>
        <v>0</v>
      </c>
      <c r="AO63" s="433">
        <v>0.5</v>
      </c>
      <c r="AP63" s="333">
        <v>8</v>
      </c>
      <c r="AQ63" s="261">
        <v>24</v>
      </c>
      <c r="AR63" s="411">
        <f t="shared" si="2"/>
        <v>2.6041666666666665E-3</v>
      </c>
      <c r="AS63" s="413">
        <f t="shared" si="5"/>
        <v>0.5</v>
      </c>
      <c r="AT63" s="414">
        <f t="shared" si="13"/>
        <v>21</v>
      </c>
      <c r="AU63" s="414">
        <f t="shared" si="13"/>
        <v>24</v>
      </c>
      <c r="AV63" s="414">
        <f t="shared" si="7"/>
        <v>504</v>
      </c>
      <c r="AW63" s="415">
        <f t="shared" si="8"/>
        <v>9.9206349206349201E-4</v>
      </c>
      <c r="AX63" s="416"/>
    </row>
    <row r="64" spans="16:50" ht="22.8" x14ac:dyDescent="0.3">
      <c r="P64" s="422" t="s">
        <v>907</v>
      </c>
      <c r="Q64" s="260" t="s">
        <v>938</v>
      </c>
      <c r="R64" s="407" t="s">
        <v>311</v>
      </c>
      <c r="S64" s="260">
        <f t="shared" si="3"/>
        <v>2024</v>
      </c>
      <c r="T64" s="423">
        <v>45313</v>
      </c>
      <c r="U64" s="423">
        <v>45313</v>
      </c>
      <c r="V64" s="432" t="s">
        <v>977</v>
      </c>
      <c r="W64" s="337" t="s">
        <v>978</v>
      </c>
      <c r="X64" s="321" t="s">
        <v>843</v>
      </c>
      <c r="Y64" s="286" t="s">
        <v>1041</v>
      </c>
      <c r="Z64" s="261" t="s">
        <v>309</v>
      </c>
      <c r="AA64" s="261" t="s">
        <v>309</v>
      </c>
      <c r="AB64" s="261" t="s">
        <v>309</v>
      </c>
      <c r="AC64" s="261">
        <v>0</v>
      </c>
      <c r="AD64" s="330">
        <v>4</v>
      </c>
      <c r="AE64" s="261"/>
      <c r="AF64" s="410">
        <f t="shared" si="4"/>
        <v>0</v>
      </c>
      <c r="AG64" s="261">
        <v>0</v>
      </c>
      <c r="AH64" s="333">
        <v>4</v>
      </c>
      <c r="AI64" s="261"/>
      <c r="AJ64" s="411">
        <f t="shared" si="0"/>
        <v>0</v>
      </c>
      <c r="AK64" s="261">
        <v>0</v>
      </c>
      <c r="AL64" s="330">
        <v>5</v>
      </c>
      <c r="AM64" s="261"/>
      <c r="AN64" s="410">
        <f t="shared" si="1"/>
        <v>0</v>
      </c>
      <c r="AO64" s="433">
        <v>2.5</v>
      </c>
      <c r="AP64" s="333">
        <v>8</v>
      </c>
      <c r="AQ64" s="261">
        <v>24</v>
      </c>
      <c r="AR64" s="411">
        <f t="shared" si="2"/>
        <v>1.3020833333333334E-2</v>
      </c>
      <c r="AS64" s="413">
        <f t="shared" si="5"/>
        <v>2.5</v>
      </c>
      <c r="AT64" s="414">
        <f t="shared" si="13"/>
        <v>21</v>
      </c>
      <c r="AU64" s="414">
        <f t="shared" si="13"/>
        <v>24</v>
      </c>
      <c r="AV64" s="414">
        <f t="shared" si="7"/>
        <v>504</v>
      </c>
      <c r="AW64" s="415">
        <f t="shared" si="8"/>
        <v>4.96031746031746E-3</v>
      </c>
      <c r="AX64" s="416"/>
    </row>
    <row r="65" spans="16:50" ht="22.8" x14ac:dyDescent="0.3">
      <c r="P65" s="422" t="s">
        <v>907</v>
      </c>
      <c r="Q65" s="260" t="s">
        <v>938</v>
      </c>
      <c r="R65" s="407" t="s">
        <v>311</v>
      </c>
      <c r="S65" s="260">
        <f t="shared" si="3"/>
        <v>2024</v>
      </c>
      <c r="T65" s="423">
        <v>45313</v>
      </c>
      <c r="U65" s="423">
        <v>45313</v>
      </c>
      <c r="V65" s="334" t="s">
        <v>979</v>
      </c>
      <c r="W65" s="337" t="s">
        <v>980</v>
      </c>
      <c r="X65" s="321" t="s">
        <v>843</v>
      </c>
      <c r="Y65" s="286" t="s">
        <v>1042</v>
      </c>
      <c r="Z65" s="261" t="s">
        <v>1043</v>
      </c>
      <c r="AA65" s="261">
        <v>1</v>
      </c>
      <c r="AB65" s="261" t="s">
        <v>868</v>
      </c>
      <c r="AC65" s="261">
        <v>0</v>
      </c>
      <c r="AD65" s="330">
        <v>4</v>
      </c>
      <c r="AE65" s="261"/>
      <c r="AF65" s="410">
        <f t="shared" si="4"/>
        <v>0</v>
      </c>
      <c r="AG65" s="261">
        <v>0</v>
      </c>
      <c r="AH65" s="333">
        <v>4</v>
      </c>
      <c r="AI65" s="261"/>
      <c r="AJ65" s="411">
        <f t="shared" si="0"/>
        <v>0</v>
      </c>
      <c r="AK65" s="261">
        <v>0</v>
      </c>
      <c r="AL65" s="330">
        <v>5</v>
      </c>
      <c r="AM65" s="261"/>
      <c r="AN65" s="410">
        <f t="shared" si="1"/>
        <v>0</v>
      </c>
      <c r="AO65" s="433">
        <v>0.5</v>
      </c>
      <c r="AP65" s="333">
        <v>8</v>
      </c>
      <c r="AQ65" s="261">
        <v>24</v>
      </c>
      <c r="AR65" s="411">
        <f t="shared" si="2"/>
        <v>2.6041666666666665E-3</v>
      </c>
      <c r="AS65" s="413">
        <f t="shared" si="5"/>
        <v>0.5</v>
      </c>
      <c r="AT65" s="414">
        <f t="shared" si="13"/>
        <v>21</v>
      </c>
      <c r="AU65" s="414">
        <f t="shared" si="13"/>
        <v>24</v>
      </c>
      <c r="AV65" s="414">
        <f t="shared" si="7"/>
        <v>504</v>
      </c>
      <c r="AW65" s="415">
        <f t="shared" si="8"/>
        <v>9.9206349206349201E-4</v>
      </c>
      <c r="AX65" s="416"/>
    </row>
    <row r="66" spans="16:50" ht="22.8" x14ac:dyDescent="0.3">
      <c r="P66" s="422" t="s">
        <v>907</v>
      </c>
      <c r="Q66" s="260" t="s">
        <v>938</v>
      </c>
      <c r="R66" s="407" t="s">
        <v>311</v>
      </c>
      <c r="S66" s="260">
        <f t="shared" si="3"/>
        <v>2024</v>
      </c>
      <c r="T66" s="423">
        <v>45313</v>
      </c>
      <c r="U66" s="423">
        <v>45313</v>
      </c>
      <c r="V66" s="324" t="s">
        <v>981</v>
      </c>
      <c r="W66" s="337" t="s">
        <v>982</v>
      </c>
      <c r="X66" s="321" t="s">
        <v>878</v>
      </c>
      <c r="Y66" s="286" t="s">
        <v>1044</v>
      </c>
      <c r="Z66" s="261" t="s">
        <v>1045</v>
      </c>
      <c r="AA66" s="261">
        <v>1</v>
      </c>
      <c r="AB66" s="261" t="s">
        <v>868</v>
      </c>
      <c r="AC66" s="261">
        <v>0</v>
      </c>
      <c r="AD66" s="330">
        <v>4</v>
      </c>
      <c r="AE66" s="261"/>
      <c r="AF66" s="410">
        <f t="shared" si="4"/>
        <v>0</v>
      </c>
      <c r="AG66" s="261">
        <v>0</v>
      </c>
      <c r="AH66" s="333">
        <v>4</v>
      </c>
      <c r="AI66" s="261"/>
      <c r="AJ66" s="411">
        <f t="shared" si="0"/>
        <v>0</v>
      </c>
      <c r="AK66" s="261">
        <v>0</v>
      </c>
      <c r="AL66" s="330">
        <v>5</v>
      </c>
      <c r="AM66" s="261"/>
      <c r="AN66" s="410">
        <f t="shared" si="1"/>
        <v>0</v>
      </c>
      <c r="AO66" s="433">
        <v>0.5</v>
      </c>
      <c r="AP66" s="333">
        <v>8</v>
      </c>
      <c r="AQ66" s="261">
        <v>24</v>
      </c>
      <c r="AR66" s="411">
        <f t="shared" si="2"/>
        <v>2.6041666666666665E-3</v>
      </c>
      <c r="AS66" s="413">
        <f t="shared" si="5"/>
        <v>0.5</v>
      </c>
      <c r="AT66" s="414">
        <f t="shared" si="13"/>
        <v>21</v>
      </c>
      <c r="AU66" s="414">
        <f t="shared" si="13"/>
        <v>24</v>
      </c>
      <c r="AV66" s="414">
        <f t="shared" si="7"/>
        <v>504</v>
      </c>
      <c r="AW66" s="415">
        <f t="shared" si="8"/>
        <v>9.9206349206349201E-4</v>
      </c>
      <c r="AX66" s="416"/>
    </row>
    <row r="67" spans="16:50" ht="28.8" x14ac:dyDescent="0.3">
      <c r="P67" s="422" t="s">
        <v>907</v>
      </c>
      <c r="Q67" s="260" t="s">
        <v>938</v>
      </c>
      <c r="R67" s="407" t="s">
        <v>311</v>
      </c>
      <c r="S67" s="260">
        <f t="shared" si="3"/>
        <v>2024</v>
      </c>
      <c r="T67" s="423">
        <v>45313</v>
      </c>
      <c r="U67" s="423">
        <v>45313</v>
      </c>
      <c r="V67" s="434" t="s">
        <v>983</v>
      </c>
      <c r="W67" s="337" t="s">
        <v>984</v>
      </c>
      <c r="X67" s="321" t="s">
        <v>878</v>
      </c>
      <c r="Y67" s="286" t="s">
        <v>1046</v>
      </c>
      <c r="Z67" s="261" t="s">
        <v>1045</v>
      </c>
      <c r="AA67" s="261">
        <v>1</v>
      </c>
      <c r="AB67" s="261" t="s">
        <v>868</v>
      </c>
      <c r="AC67" s="261">
        <v>0</v>
      </c>
      <c r="AD67" s="330">
        <v>4</v>
      </c>
      <c r="AE67" s="261"/>
      <c r="AF67" s="410">
        <f t="shared" si="4"/>
        <v>0</v>
      </c>
      <c r="AG67" s="261">
        <v>0</v>
      </c>
      <c r="AH67" s="333">
        <v>4</v>
      </c>
      <c r="AI67" s="261"/>
      <c r="AJ67" s="411">
        <f t="shared" si="0"/>
        <v>0</v>
      </c>
      <c r="AK67" s="261">
        <v>0</v>
      </c>
      <c r="AL67" s="330">
        <v>5</v>
      </c>
      <c r="AM67" s="261"/>
      <c r="AN67" s="410">
        <f t="shared" si="1"/>
        <v>0</v>
      </c>
      <c r="AO67" s="433">
        <v>0.5</v>
      </c>
      <c r="AP67" s="333">
        <v>8</v>
      </c>
      <c r="AQ67" s="261">
        <v>24</v>
      </c>
      <c r="AR67" s="411">
        <f t="shared" si="2"/>
        <v>2.6041666666666665E-3</v>
      </c>
      <c r="AS67" s="413">
        <f t="shared" si="5"/>
        <v>0.5</v>
      </c>
      <c r="AT67" s="414">
        <f t="shared" si="13"/>
        <v>21</v>
      </c>
      <c r="AU67" s="414">
        <f t="shared" si="13"/>
        <v>24</v>
      </c>
      <c r="AV67" s="414">
        <f t="shared" si="7"/>
        <v>504</v>
      </c>
      <c r="AW67" s="415">
        <f t="shared" si="8"/>
        <v>9.9206349206349201E-4</v>
      </c>
      <c r="AX67" s="416"/>
    </row>
    <row r="68" spans="16:50" ht="28.8" x14ac:dyDescent="0.3">
      <c r="P68" s="422" t="s">
        <v>907</v>
      </c>
      <c r="Q68" s="260" t="s">
        <v>938</v>
      </c>
      <c r="R68" s="407" t="s">
        <v>311</v>
      </c>
      <c r="S68" s="260">
        <f t="shared" si="3"/>
        <v>2024</v>
      </c>
      <c r="T68" s="423">
        <v>45314</v>
      </c>
      <c r="U68" s="423">
        <v>45314</v>
      </c>
      <c r="V68" s="320" t="s">
        <v>985</v>
      </c>
      <c r="W68" s="337" t="s">
        <v>967</v>
      </c>
      <c r="X68" s="321" t="s">
        <v>878</v>
      </c>
      <c r="Y68" s="286" t="s">
        <v>1047</v>
      </c>
      <c r="Z68" s="261" t="s">
        <v>1048</v>
      </c>
      <c r="AA68" s="261">
        <v>1</v>
      </c>
      <c r="AB68" s="261" t="s">
        <v>868</v>
      </c>
      <c r="AC68" s="261">
        <v>0</v>
      </c>
      <c r="AD68" s="330">
        <v>4</v>
      </c>
      <c r="AE68" s="261"/>
      <c r="AF68" s="410">
        <f t="shared" si="4"/>
        <v>0</v>
      </c>
      <c r="AG68" s="261">
        <v>0</v>
      </c>
      <c r="AH68" s="333">
        <v>4</v>
      </c>
      <c r="AI68" s="261"/>
      <c r="AJ68" s="411">
        <f t="shared" si="0"/>
        <v>0</v>
      </c>
      <c r="AK68" s="261">
        <v>0</v>
      </c>
      <c r="AL68" s="330">
        <v>5</v>
      </c>
      <c r="AM68" s="261"/>
      <c r="AN68" s="410">
        <f t="shared" si="1"/>
        <v>0</v>
      </c>
      <c r="AO68" s="433">
        <v>1</v>
      </c>
      <c r="AP68" s="333">
        <v>8</v>
      </c>
      <c r="AQ68" s="261">
        <v>24</v>
      </c>
      <c r="AR68" s="411">
        <f t="shared" si="2"/>
        <v>5.208333333333333E-3</v>
      </c>
      <c r="AS68" s="413">
        <f t="shared" si="5"/>
        <v>1</v>
      </c>
      <c r="AT68" s="414">
        <f t="shared" si="13"/>
        <v>21</v>
      </c>
      <c r="AU68" s="414">
        <f t="shared" si="13"/>
        <v>24</v>
      </c>
      <c r="AV68" s="414">
        <f t="shared" si="7"/>
        <v>504</v>
      </c>
      <c r="AW68" s="415">
        <f t="shared" si="8"/>
        <v>1.984126984126984E-3</v>
      </c>
      <c r="AX68" s="416"/>
    </row>
    <row r="69" spans="16:50" ht="15.6" x14ac:dyDescent="0.3">
      <c r="P69" s="422" t="s">
        <v>907</v>
      </c>
      <c r="Q69" s="260" t="s">
        <v>938</v>
      </c>
      <c r="R69" s="407" t="s">
        <v>311</v>
      </c>
      <c r="S69" s="260">
        <f t="shared" si="3"/>
        <v>2024</v>
      </c>
      <c r="T69" s="423">
        <v>45315</v>
      </c>
      <c r="U69" s="423">
        <v>45315</v>
      </c>
      <c r="V69" s="326" t="s">
        <v>986</v>
      </c>
      <c r="W69" s="337" t="s">
        <v>987</v>
      </c>
      <c r="X69" s="321" t="s">
        <v>825</v>
      </c>
      <c r="Y69" s="286" t="s">
        <v>1049</v>
      </c>
      <c r="Z69" s="261" t="s">
        <v>309</v>
      </c>
      <c r="AA69" s="261" t="s">
        <v>309</v>
      </c>
      <c r="AB69" s="261" t="s">
        <v>309</v>
      </c>
      <c r="AC69" s="261">
        <v>0</v>
      </c>
      <c r="AD69" s="330">
        <v>4</v>
      </c>
      <c r="AE69" s="261"/>
      <c r="AF69" s="410">
        <f t="shared" si="4"/>
        <v>0</v>
      </c>
      <c r="AG69" s="261">
        <v>0</v>
      </c>
      <c r="AH69" s="333">
        <v>4</v>
      </c>
      <c r="AI69" s="261"/>
      <c r="AJ69" s="411">
        <f t="shared" ref="AJ69:AJ132" si="14">IFERROR(AG69/(AH69*AI69),0)</f>
        <v>0</v>
      </c>
      <c r="AK69" s="261">
        <v>0</v>
      </c>
      <c r="AL69" s="330">
        <v>5</v>
      </c>
      <c r="AM69" s="261"/>
      <c r="AN69" s="410">
        <f t="shared" ref="AN69:AN132" si="15">IFERROR(AK69/(AL69*AM69),0)</f>
        <v>0</v>
      </c>
      <c r="AO69" s="433">
        <v>0.25</v>
      </c>
      <c r="AP69" s="333">
        <v>8</v>
      </c>
      <c r="AQ69" s="261">
        <v>16</v>
      </c>
      <c r="AR69" s="411">
        <f t="shared" ref="AR69:AR132" si="16">IFERROR(AO69/(AP69*AQ69),0)</f>
        <v>1.953125E-3</v>
      </c>
      <c r="AS69" s="413">
        <f t="shared" si="5"/>
        <v>0.25</v>
      </c>
      <c r="AT69" s="414">
        <f t="shared" si="13"/>
        <v>21</v>
      </c>
      <c r="AU69" s="414">
        <f t="shared" si="13"/>
        <v>16</v>
      </c>
      <c r="AV69" s="414">
        <f t="shared" si="7"/>
        <v>336</v>
      </c>
      <c r="AW69" s="415">
        <f t="shared" si="8"/>
        <v>7.4404761904761901E-4</v>
      </c>
      <c r="AX69" s="416"/>
    </row>
    <row r="70" spans="16:50" ht="15.6" x14ac:dyDescent="0.3">
      <c r="P70" s="422" t="s">
        <v>907</v>
      </c>
      <c r="Q70" s="260" t="s">
        <v>938</v>
      </c>
      <c r="R70" s="407" t="s">
        <v>311</v>
      </c>
      <c r="S70" s="260">
        <f t="shared" ref="S70:S119" si="17">YEAR(T70)</f>
        <v>2024</v>
      </c>
      <c r="T70" s="423">
        <v>45316</v>
      </c>
      <c r="U70" s="423">
        <v>45316</v>
      </c>
      <c r="V70" s="435" t="s">
        <v>988</v>
      </c>
      <c r="W70" s="337" t="s">
        <v>989</v>
      </c>
      <c r="X70" s="321" t="s">
        <v>878</v>
      </c>
      <c r="Y70" s="286" t="s">
        <v>1050</v>
      </c>
      <c r="Z70" s="261" t="s">
        <v>1051</v>
      </c>
      <c r="AA70" s="261">
        <v>2</v>
      </c>
      <c r="AB70" s="261" t="s">
        <v>853</v>
      </c>
      <c r="AC70" s="261">
        <v>0</v>
      </c>
      <c r="AD70" s="330">
        <v>4</v>
      </c>
      <c r="AE70" s="261"/>
      <c r="AF70" s="410">
        <f t="shared" ref="AF70:AF101" si="18">IFERROR(AC70/(AD70*AE70),0)</f>
        <v>0</v>
      </c>
      <c r="AG70" s="261">
        <v>0</v>
      </c>
      <c r="AH70" s="333">
        <v>4</v>
      </c>
      <c r="AI70" s="261"/>
      <c r="AJ70" s="411">
        <f t="shared" si="14"/>
        <v>0</v>
      </c>
      <c r="AK70" s="261">
        <v>0</v>
      </c>
      <c r="AL70" s="330">
        <v>5</v>
      </c>
      <c r="AM70" s="261"/>
      <c r="AN70" s="410">
        <f t="shared" si="15"/>
        <v>0</v>
      </c>
      <c r="AO70" s="433">
        <v>5.5</v>
      </c>
      <c r="AP70" s="333">
        <v>8</v>
      </c>
      <c r="AQ70" s="261">
        <v>24</v>
      </c>
      <c r="AR70" s="411">
        <f t="shared" si="16"/>
        <v>2.8645833333333332E-2</v>
      </c>
      <c r="AS70" s="413">
        <f t="shared" ref="AS70:AS133" si="19">SUM(AC70,AG70,AK70,AO70,)</f>
        <v>5.5</v>
      </c>
      <c r="AT70" s="414">
        <f t="shared" si="13"/>
        <v>21</v>
      </c>
      <c r="AU70" s="414">
        <f t="shared" si="13"/>
        <v>24</v>
      </c>
      <c r="AV70" s="414">
        <f t="shared" ref="AV70:AV81" si="20">AT70*AU70</f>
        <v>504</v>
      </c>
      <c r="AW70" s="415">
        <f t="shared" ref="AW70:AW81" si="21">AS70/(AT70*AU70)</f>
        <v>1.0912698412698412E-2</v>
      </c>
      <c r="AX70" s="416"/>
    </row>
    <row r="71" spans="16:50" ht="15.6" x14ac:dyDescent="0.3">
      <c r="P71" s="422" t="s">
        <v>907</v>
      </c>
      <c r="Q71" s="260" t="s">
        <v>938</v>
      </c>
      <c r="R71" s="407" t="s">
        <v>311</v>
      </c>
      <c r="S71" s="260">
        <f t="shared" si="17"/>
        <v>2024</v>
      </c>
      <c r="T71" s="423">
        <v>45317</v>
      </c>
      <c r="U71" s="423">
        <v>45317</v>
      </c>
      <c r="V71" s="322" t="s">
        <v>990</v>
      </c>
      <c r="W71" s="337" t="s">
        <v>991</v>
      </c>
      <c r="X71" s="321" t="s">
        <v>992</v>
      </c>
      <c r="Y71" s="286" t="s">
        <v>1052</v>
      </c>
      <c r="Z71" s="261" t="s">
        <v>309</v>
      </c>
      <c r="AA71" s="261" t="s">
        <v>309</v>
      </c>
      <c r="AB71" s="261" t="s">
        <v>309</v>
      </c>
      <c r="AC71" s="261">
        <v>0</v>
      </c>
      <c r="AD71" s="330">
        <v>4</v>
      </c>
      <c r="AE71" s="261"/>
      <c r="AF71" s="410">
        <f t="shared" si="18"/>
        <v>0</v>
      </c>
      <c r="AG71" s="261">
        <v>0</v>
      </c>
      <c r="AH71" s="333">
        <v>4</v>
      </c>
      <c r="AI71" s="261"/>
      <c r="AJ71" s="411">
        <f t="shared" si="14"/>
        <v>0</v>
      </c>
      <c r="AK71" s="261">
        <v>0</v>
      </c>
      <c r="AL71" s="330">
        <v>5</v>
      </c>
      <c r="AM71" s="261"/>
      <c r="AN71" s="410">
        <f t="shared" si="15"/>
        <v>0</v>
      </c>
      <c r="AO71" s="433">
        <v>0.5</v>
      </c>
      <c r="AP71" s="333">
        <v>8</v>
      </c>
      <c r="AQ71" s="261">
        <v>8</v>
      </c>
      <c r="AR71" s="411">
        <f t="shared" si="16"/>
        <v>7.8125E-3</v>
      </c>
      <c r="AS71" s="413">
        <f t="shared" si="19"/>
        <v>0.5</v>
      </c>
      <c r="AT71" s="414">
        <f t="shared" si="13"/>
        <v>21</v>
      </c>
      <c r="AU71" s="414">
        <f t="shared" si="13"/>
        <v>8</v>
      </c>
      <c r="AV71" s="414">
        <f t="shared" si="20"/>
        <v>168</v>
      </c>
      <c r="AW71" s="415">
        <f t="shared" si="21"/>
        <v>2.976190476190476E-3</v>
      </c>
      <c r="AX71" s="416"/>
    </row>
    <row r="72" spans="16:50" ht="22.8" x14ac:dyDescent="0.3">
      <c r="P72" s="422" t="s">
        <v>907</v>
      </c>
      <c r="Q72" s="260" t="s">
        <v>938</v>
      </c>
      <c r="R72" s="407" t="s">
        <v>311</v>
      </c>
      <c r="S72" s="260">
        <f t="shared" si="17"/>
        <v>2024</v>
      </c>
      <c r="T72" s="423">
        <v>45317</v>
      </c>
      <c r="U72" s="423">
        <v>45317</v>
      </c>
      <c r="V72" s="326" t="s">
        <v>993</v>
      </c>
      <c r="W72" s="337" t="s">
        <v>994</v>
      </c>
      <c r="X72" s="321" t="s">
        <v>885</v>
      </c>
      <c r="Y72" s="286" t="s">
        <v>1053</v>
      </c>
      <c r="Z72" s="261" t="s">
        <v>309</v>
      </c>
      <c r="AA72" s="261" t="s">
        <v>309</v>
      </c>
      <c r="AB72" s="261" t="s">
        <v>309</v>
      </c>
      <c r="AC72" s="261">
        <v>0</v>
      </c>
      <c r="AD72" s="330">
        <v>4</v>
      </c>
      <c r="AE72" s="261"/>
      <c r="AF72" s="410">
        <f t="shared" si="18"/>
        <v>0</v>
      </c>
      <c r="AG72" s="261">
        <v>0</v>
      </c>
      <c r="AH72" s="333">
        <v>4</v>
      </c>
      <c r="AI72" s="261"/>
      <c r="AJ72" s="411">
        <f t="shared" si="14"/>
        <v>0</v>
      </c>
      <c r="AK72" s="261">
        <v>0</v>
      </c>
      <c r="AL72" s="330">
        <v>5</v>
      </c>
      <c r="AM72" s="261"/>
      <c r="AN72" s="410">
        <f t="shared" si="15"/>
        <v>0</v>
      </c>
      <c r="AO72" s="433">
        <v>1</v>
      </c>
      <c r="AP72" s="333">
        <v>8</v>
      </c>
      <c r="AQ72" s="261">
        <v>8</v>
      </c>
      <c r="AR72" s="411">
        <f t="shared" si="16"/>
        <v>1.5625E-2</v>
      </c>
      <c r="AS72" s="413">
        <f t="shared" si="19"/>
        <v>1</v>
      </c>
      <c r="AT72" s="414">
        <f t="shared" si="13"/>
        <v>21</v>
      </c>
      <c r="AU72" s="414">
        <f t="shared" si="13"/>
        <v>8</v>
      </c>
      <c r="AV72" s="414">
        <f t="shared" si="20"/>
        <v>168</v>
      </c>
      <c r="AW72" s="415">
        <f t="shared" si="21"/>
        <v>5.9523809523809521E-3</v>
      </c>
      <c r="AX72" s="416"/>
    </row>
    <row r="73" spans="16:50" ht="15.6" x14ac:dyDescent="0.3">
      <c r="P73" s="422" t="s">
        <v>907</v>
      </c>
      <c r="Q73" s="260" t="s">
        <v>938</v>
      </c>
      <c r="R73" s="407" t="s">
        <v>311</v>
      </c>
      <c r="S73" s="260">
        <f t="shared" si="17"/>
        <v>2024</v>
      </c>
      <c r="T73" s="423">
        <v>45317</v>
      </c>
      <c r="U73" s="423">
        <v>45317</v>
      </c>
      <c r="V73" s="323" t="s">
        <v>995</v>
      </c>
      <c r="W73" s="337" t="s">
        <v>996</v>
      </c>
      <c r="X73" s="321" t="s">
        <v>910</v>
      </c>
      <c r="Y73" s="286" t="s">
        <v>1054</v>
      </c>
      <c r="Z73" s="261" t="s">
        <v>309</v>
      </c>
      <c r="AA73" s="261" t="s">
        <v>309</v>
      </c>
      <c r="AB73" s="261" t="s">
        <v>309</v>
      </c>
      <c r="AC73" s="261">
        <v>0</v>
      </c>
      <c r="AD73" s="330">
        <v>4</v>
      </c>
      <c r="AE73" s="261"/>
      <c r="AF73" s="410">
        <f t="shared" si="18"/>
        <v>0</v>
      </c>
      <c r="AG73" s="261">
        <v>0</v>
      </c>
      <c r="AH73" s="333">
        <v>4</v>
      </c>
      <c r="AI73" s="261"/>
      <c r="AJ73" s="411">
        <f t="shared" si="14"/>
        <v>0</v>
      </c>
      <c r="AK73" s="261">
        <v>0</v>
      </c>
      <c r="AL73" s="330">
        <v>5</v>
      </c>
      <c r="AM73" s="261"/>
      <c r="AN73" s="410">
        <f t="shared" si="15"/>
        <v>0</v>
      </c>
      <c r="AO73" s="433">
        <v>0.5</v>
      </c>
      <c r="AP73" s="333">
        <v>8</v>
      </c>
      <c r="AQ73" s="261">
        <v>8</v>
      </c>
      <c r="AR73" s="411">
        <f t="shared" si="16"/>
        <v>7.8125E-3</v>
      </c>
      <c r="AS73" s="413">
        <f t="shared" si="19"/>
        <v>0.5</v>
      </c>
      <c r="AT73" s="414">
        <f t="shared" si="13"/>
        <v>21</v>
      </c>
      <c r="AU73" s="414">
        <f t="shared" si="13"/>
        <v>8</v>
      </c>
      <c r="AV73" s="414">
        <f t="shared" si="20"/>
        <v>168</v>
      </c>
      <c r="AW73" s="415">
        <f t="shared" si="21"/>
        <v>2.976190476190476E-3</v>
      </c>
      <c r="AX73" s="416"/>
    </row>
    <row r="74" spans="16:50" ht="15.6" x14ac:dyDescent="0.3">
      <c r="P74" s="422" t="s">
        <v>907</v>
      </c>
      <c r="Q74" s="260" t="s">
        <v>938</v>
      </c>
      <c r="R74" s="407" t="s">
        <v>311</v>
      </c>
      <c r="S74" s="260">
        <f t="shared" si="17"/>
        <v>2024</v>
      </c>
      <c r="T74" s="423">
        <v>45317</v>
      </c>
      <c r="U74" s="423">
        <v>45317</v>
      </c>
      <c r="V74" s="435" t="s">
        <v>997</v>
      </c>
      <c r="W74" s="337" t="s">
        <v>989</v>
      </c>
      <c r="X74" s="321" t="s">
        <v>843</v>
      </c>
      <c r="Y74" s="286" t="s">
        <v>1055</v>
      </c>
      <c r="Z74" s="261" t="s">
        <v>309</v>
      </c>
      <c r="AA74" s="261" t="s">
        <v>309</v>
      </c>
      <c r="AB74" s="261" t="s">
        <v>309</v>
      </c>
      <c r="AC74" s="261">
        <v>0</v>
      </c>
      <c r="AD74" s="330">
        <v>4</v>
      </c>
      <c r="AE74" s="261"/>
      <c r="AF74" s="410">
        <f t="shared" si="18"/>
        <v>0</v>
      </c>
      <c r="AG74" s="261">
        <v>0</v>
      </c>
      <c r="AH74" s="333">
        <v>4</v>
      </c>
      <c r="AI74" s="261"/>
      <c r="AJ74" s="411">
        <f t="shared" si="14"/>
        <v>0</v>
      </c>
      <c r="AK74" s="261">
        <v>0</v>
      </c>
      <c r="AL74" s="330">
        <v>5</v>
      </c>
      <c r="AM74" s="261"/>
      <c r="AN74" s="410">
        <f t="shared" si="15"/>
        <v>0</v>
      </c>
      <c r="AO74" s="433">
        <v>1</v>
      </c>
      <c r="AP74" s="333">
        <v>8</v>
      </c>
      <c r="AQ74" s="261">
        <v>24</v>
      </c>
      <c r="AR74" s="411">
        <f t="shared" si="16"/>
        <v>5.208333333333333E-3</v>
      </c>
      <c r="AS74" s="413">
        <f t="shared" si="19"/>
        <v>1</v>
      </c>
      <c r="AT74" s="414">
        <f t="shared" si="13"/>
        <v>21</v>
      </c>
      <c r="AU74" s="414">
        <f t="shared" si="13"/>
        <v>24</v>
      </c>
      <c r="AV74" s="414">
        <f t="shared" si="20"/>
        <v>504</v>
      </c>
      <c r="AW74" s="415">
        <f t="shared" si="21"/>
        <v>1.984126984126984E-3</v>
      </c>
      <c r="AX74" s="416"/>
    </row>
    <row r="75" spans="16:50" ht="28.8" x14ac:dyDescent="0.3">
      <c r="P75" s="422" t="s">
        <v>907</v>
      </c>
      <c r="Q75" s="260" t="s">
        <v>938</v>
      </c>
      <c r="R75" s="407" t="s">
        <v>311</v>
      </c>
      <c r="S75" s="260">
        <f t="shared" si="17"/>
        <v>2024</v>
      </c>
      <c r="T75" s="423">
        <v>45320</v>
      </c>
      <c r="U75" s="423">
        <v>45320</v>
      </c>
      <c r="V75" s="436" t="s">
        <v>998</v>
      </c>
      <c r="W75" s="337" t="s">
        <v>999</v>
      </c>
      <c r="X75" s="321" t="s">
        <v>843</v>
      </c>
      <c r="Y75" s="286" t="s">
        <v>1056</v>
      </c>
      <c r="Z75" s="261" t="s">
        <v>1045</v>
      </c>
      <c r="AA75" s="261">
        <v>1</v>
      </c>
      <c r="AB75" s="261" t="s">
        <v>853</v>
      </c>
      <c r="AC75" s="261">
        <v>0</v>
      </c>
      <c r="AD75" s="330">
        <v>4</v>
      </c>
      <c r="AE75" s="261"/>
      <c r="AF75" s="410">
        <f t="shared" si="18"/>
        <v>0</v>
      </c>
      <c r="AG75" s="261">
        <v>0</v>
      </c>
      <c r="AH75" s="333">
        <v>4</v>
      </c>
      <c r="AI75" s="261"/>
      <c r="AJ75" s="411">
        <f t="shared" si="14"/>
        <v>0</v>
      </c>
      <c r="AK75" s="261">
        <v>0</v>
      </c>
      <c r="AL75" s="330">
        <v>5</v>
      </c>
      <c r="AM75" s="261"/>
      <c r="AN75" s="410">
        <f t="shared" si="15"/>
        <v>0</v>
      </c>
      <c r="AO75" s="433">
        <v>0.5</v>
      </c>
      <c r="AP75" s="333">
        <v>8</v>
      </c>
      <c r="AQ75" s="261">
        <v>24</v>
      </c>
      <c r="AR75" s="411">
        <f t="shared" si="16"/>
        <v>2.6041666666666665E-3</v>
      </c>
      <c r="AS75" s="413">
        <f t="shared" si="19"/>
        <v>0.5</v>
      </c>
      <c r="AT75" s="414">
        <f t="shared" si="13"/>
        <v>21</v>
      </c>
      <c r="AU75" s="414">
        <f t="shared" si="13"/>
        <v>24</v>
      </c>
      <c r="AV75" s="414">
        <f t="shared" si="20"/>
        <v>504</v>
      </c>
      <c r="AW75" s="415">
        <f t="shared" si="21"/>
        <v>9.9206349206349201E-4</v>
      </c>
      <c r="AX75" s="416"/>
    </row>
    <row r="76" spans="16:50" ht="15.6" x14ac:dyDescent="0.3">
      <c r="P76" s="422" t="s">
        <v>907</v>
      </c>
      <c r="Q76" s="260" t="s">
        <v>938</v>
      </c>
      <c r="R76" s="407" t="s">
        <v>311</v>
      </c>
      <c r="S76" s="260">
        <f t="shared" si="17"/>
        <v>2024</v>
      </c>
      <c r="T76" s="423">
        <v>45320</v>
      </c>
      <c r="U76" s="423">
        <v>45320</v>
      </c>
      <c r="V76" s="326" t="s">
        <v>880</v>
      </c>
      <c r="W76" s="337" t="s">
        <v>881</v>
      </c>
      <c r="X76" s="321" t="s">
        <v>825</v>
      </c>
      <c r="Y76" s="286" t="s">
        <v>1057</v>
      </c>
      <c r="Z76" s="261" t="s">
        <v>309</v>
      </c>
      <c r="AA76" s="261" t="s">
        <v>309</v>
      </c>
      <c r="AB76" s="261" t="s">
        <v>309</v>
      </c>
      <c r="AC76" s="261">
        <v>0</v>
      </c>
      <c r="AD76" s="330">
        <v>4</v>
      </c>
      <c r="AE76" s="261"/>
      <c r="AF76" s="410">
        <f t="shared" si="18"/>
        <v>0</v>
      </c>
      <c r="AG76" s="261">
        <v>0</v>
      </c>
      <c r="AH76" s="333">
        <v>4</v>
      </c>
      <c r="AI76" s="261"/>
      <c r="AJ76" s="411">
        <f t="shared" si="14"/>
        <v>0</v>
      </c>
      <c r="AK76" s="261">
        <v>0</v>
      </c>
      <c r="AL76" s="330">
        <v>5</v>
      </c>
      <c r="AM76" s="261"/>
      <c r="AN76" s="410">
        <f t="shared" si="15"/>
        <v>0</v>
      </c>
      <c r="AO76" s="433">
        <v>0.16666666666666666</v>
      </c>
      <c r="AP76" s="333">
        <v>8</v>
      </c>
      <c r="AQ76" s="261">
        <v>16</v>
      </c>
      <c r="AR76" s="411">
        <f t="shared" si="16"/>
        <v>1.3020833333333333E-3</v>
      </c>
      <c r="AS76" s="413">
        <f t="shared" si="19"/>
        <v>0.16666666666666666</v>
      </c>
      <c r="AT76" s="414">
        <f t="shared" si="13"/>
        <v>21</v>
      </c>
      <c r="AU76" s="414">
        <f t="shared" si="13"/>
        <v>16</v>
      </c>
      <c r="AV76" s="414">
        <f t="shared" si="20"/>
        <v>336</v>
      </c>
      <c r="AW76" s="415">
        <f t="shared" si="21"/>
        <v>4.96031746031746E-4</v>
      </c>
      <c r="AX76" s="416"/>
    </row>
    <row r="77" spans="16:50" ht="15.6" x14ac:dyDescent="0.3">
      <c r="P77" s="422" t="s">
        <v>907</v>
      </c>
      <c r="Q77" s="260" t="s">
        <v>938</v>
      </c>
      <c r="R77" s="407" t="s">
        <v>311</v>
      </c>
      <c r="S77" s="260">
        <f t="shared" si="17"/>
        <v>2024</v>
      </c>
      <c r="T77" s="423">
        <v>45320</v>
      </c>
      <c r="U77" s="423">
        <v>45320</v>
      </c>
      <c r="V77" s="326" t="s">
        <v>1000</v>
      </c>
      <c r="W77" s="337" t="s">
        <v>1001</v>
      </c>
      <c r="X77" s="321" t="s">
        <v>837</v>
      </c>
      <c r="Y77" s="286" t="s">
        <v>1058</v>
      </c>
      <c r="Z77" s="261" t="s">
        <v>309</v>
      </c>
      <c r="AA77" s="261" t="s">
        <v>309</v>
      </c>
      <c r="AB77" s="261" t="s">
        <v>309</v>
      </c>
      <c r="AC77" s="261">
        <v>0</v>
      </c>
      <c r="AD77" s="330">
        <v>4</v>
      </c>
      <c r="AE77" s="261"/>
      <c r="AF77" s="410">
        <f t="shared" si="18"/>
        <v>0</v>
      </c>
      <c r="AG77" s="261">
        <v>0</v>
      </c>
      <c r="AH77" s="333">
        <v>4</v>
      </c>
      <c r="AI77" s="261"/>
      <c r="AJ77" s="411">
        <f t="shared" si="14"/>
        <v>0</v>
      </c>
      <c r="AK77" s="261">
        <v>0</v>
      </c>
      <c r="AL77" s="330">
        <v>5</v>
      </c>
      <c r="AM77" s="261"/>
      <c r="AN77" s="410">
        <f t="shared" si="15"/>
        <v>0</v>
      </c>
      <c r="AO77" s="433">
        <v>1</v>
      </c>
      <c r="AP77" s="333">
        <v>8</v>
      </c>
      <c r="AQ77" s="261">
        <v>16</v>
      </c>
      <c r="AR77" s="411">
        <f t="shared" si="16"/>
        <v>7.8125E-3</v>
      </c>
      <c r="AS77" s="413">
        <f t="shared" si="19"/>
        <v>1</v>
      </c>
      <c r="AT77" s="414">
        <f t="shared" si="13"/>
        <v>21</v>
      </c>
      <c r="AU77" s="414">
        <f t="shared" si="13"/>
        <v>16</v>
      </c>
      <c r="AV77" s="414">
        <f t="shared" si="20"/>
        <v>336</v>
      </c>
      <c r="AW77" s="415">
        <f t="shared" si="21"/>
        <v>2.976190476190476E-3</v>
      </c>
      <c r="AX77" s="416"/>
    </row>
    <row r="78" spans="16:50" ht="22.8" x14ac:dyDescent="0.3">
      <c r="P78" s="422" t="s">
        <v>907</v>
      </c>
      <c r="Q78" s="260" t="s">
        <v>938</v>
      </c>
      <c r="R78" s="407" t="s">
        <v>311</v>
      </c>
      <c r="S78" s="260">
        <f t="shared" si="17"/>
        <v>2024</v>
      </c>
      <c r="T78" s="423">
        <v>45320</v>
      </c>
      <c r="U78" s="423">
        <v>45320</v>
      </c>
      <c r="V78" s="326" t="s">
        <v>1002</v>
      </c>
      <c r="W78" s="337" t="s">
        <v>1003</v>
      </c>
      <c r="X78" s="321" t="s">
        <v>954</v>
      </c>
      <c r="Y78" s="286" t="s">
        <v>1059</v>
      </c>
      <c r="Z78" s="261" t="s">
        <v>1060</v>
      </c>
      <c r="AA78" s="261">
        <v>6</v>
      </c>
      <c r="AB78" s="261" t="s">
        <v>853</v>
      </c>
      <c r="AC78" s="261">
        <v>0</v>
      </c>
      <c r="AD78" s="330">
        <v>4</v>
      </c>
      <c r="AE78" s="261"/>
      <c r="AF78" s="410">
        <f t="shared" si="18"/>
        <v>0</v>
      </c>
      <c r="AG78" s="261">
        <v>0</v>
      </c>
      <c r="AH78" s="333">
        <v>4</v>
      </c>
      <c r="AI78" s="261"/>
      <c r="AJ78" s="411">
        <f t="shared" si="14"/>
        <v>0</v>
      </c>
      <c r="AK78" s="261">
        <v>0</v>
      </c>
      <c r="AL78" s="330">
        <v>5</v>
      </c>
      <c r="AM78" s="261"/>
      <c r="AN78" s="410">
        <f t="shared" si="15"/>
        <v>0</v>
      </c>
      <c r="AO78" s="433">
        <v>1</v>
      </c>
      <c r="AP78" s="333">
        <v>8</v>
      </c>
      <c r="AQ78" s="261">
        <v>8</v>
      </c>
      <c r="AR78" s="411">
        <f t="shared" si="16"/>
        <v>1.5625E-2</v>
      </c>
      <c r="AS78" s="413">
        <f t="shared" si="19"/>
        <v>1</v>
      </c>
      <c r="AT78" s="414">
        <f t="shared" si="13"/>
        <v>21</v>
      </c>
      <c r="AU78" s="414">
        <f t="shared" si="13"/>
        <v>8</v>
      </c>
      <c r="AV78" s="414">
        <f t="shared" si="20"/>
        <v>168</v>
      </c>
      <c r="AW78" s="415">
        <f t="shared" si="21"/>
        <v>5.9523809523809521E-3</v>
      </c>
      <c r="AX78" s="416"/>
    </row>
    <row r="79" spans="16:50" ht="15.6" x14ac:dyDescent="0.3">
      <c r="P79" s="422" t="s">
        <v>907</v>
      </c>
      <c r="Q79" s="260" t="s">
        <v>938</v>
      </c>
      <c r="R79" s="407" t="s">
        <v>311</v>
      </c>
      <c r="S79" s="260">
        <f t="shared" si="17"/>
        <v>2024</v>
      </c>
      <c r="T79" s="423">
        <v>45320</v>
      </c>
      <c r="U79" s="423">
        <v>45320</v>
      </c>
      <c r="V79" s="323" t="s">
        <v>995</v>
      </c>
      <c r="W79" s="337" t="s">
        <v>996</v>
      </c>
      <c r="X79" s="321" t="s">
        <v>910</v>
      </c>
      <c r="Y79" s="286" t="s">
        <v>1061</v>
      </c>
      <c r="Z79" s="261" t="s">
        <v>1062</v>
      </c>
      <c r="AA79" s="261">
        <v>1</v>
      </c>
      <c r="AB79" s="261" t="s">
        <v>853</v>
      </c>
      <c r="AC79" s="261">
        <v>0</v>
      </c>
      <c r="AD79" s="330">
        <v>4</v>
      </c>
      <c r="AE79" s="261"/>
      <c r="AF79" s="410">
        <f t="shared" si="18"/>
        <v>0</v>
      </c>
      <c r="AG79" s="261">
        <v>0</v>
      </c>
      <c r="AH79" s="333">
        <v>4</v>
      </c>
      <c r="AI79" s="261"/>
      <c r="AJ79" s="411">
        <f t="shared" si="14"/>
        <v>0</v>
      </c>
      <c r="AK79" s="261">
        <v>0</v>
      </c>
      <c r="AL79" s="330">
        <v>5</v>
      </c>
      <c r="AM79" s="261"/>
      <c r="AN79" s="410">
        <f t="shared" si="15"/>
        <v>0</v>
      </c>
      <c r="AO79" s="433">
        <v>0.5</v>
      </c>
      <c r="AP79" s="333">
        <v>8</v>
      </c>
      <c r="AQ79" s="261">
        <v>8</v>
      </c>
      <c r="AR79" s="411">
        <f t="shared" si="16"/>
        <v>7.8125E-3</v>
      </c>
      <c r="AS79" s="413">
        <f t="shared" si="19"/>
        <v>0.5</v>
      </c>
      <c r="AT79" s="414">
        <f t="shared" si="13"/>
        <v>21</v>
      </c>
      <c r="AU79" s="414">
        <f t="shared" si="13"/>
        <v>8</v>
      </c>
      <c r="AV79" s="414">
        <f t="shared" si="20"/>
        <v>168</v>
      </c>
      <c r="AW79" s="415">
        <f t="shared" si="21"/>
        <v>2.976190476190476E-3</v>
      </c>
      <c r="AX79" s="416"/>
    </row>
    <row r="80" spans="16:50" ht="15.6" x14ac:dyDescent="0.3">
      <c r="P80" s="422" t="s">
        <v>907</v>
      </c>
      <c r="Q80" s="260" t="s">
        <v>938</v>
      </c>
      <c r="R80" s="407" t="s">
        <v>311</v>
      </c>
      <c r="S80" s="260">
        <f t="shared" si="17"/>
        <v>2024</v>
      </c>
      <c r="T80" s="423">
        <v>45321</v>
      </c>
      <c r="U80" s="423">
        <v>45321</v>
      </c>
      <c r="V80" s="435" t="s">
        <v>1004</v>
      </c>
      <c r="W80" s="337" t="s">
        <v>989</v>
      </c>
      <c r="X80" s="321" t="s">
        <v>878</v>
      </c>
      <c r="Y80" s="286" t="s">
        <v>1063</v>
      </c>
      <c r="Z80" s="261" t="s">
        <v>309</v>
      </c>
      <c r="AA80" s="261" t="s">
        <v>309</v>
      </c>
      <c r="AB80" s="261" t="s">
        <v>309</v>
      </c>
      <c r="AC80" s="261">
        <v>0</v>
      </c>
      <c r="AD80" s="330">
        <v>4</v>
      </c>
      <c r="AE80" s="261"/>
      <c r="AF80" s="410">
        <f t="shared" si="18"/>
        <v>0</v>
      </c>
      <c r="AG80" s="261">
        <v>0</v>
      </c>
      <c r="AH80" s="333">
        <v>4</v>
      </c>
      <c r="AI80" s="261"/>
      <c r="AJ80" s="411">
        <f t="shared" si="14"/>
        <v>0</v>
      </c>
      <c r="AK80" s="261">
        <v>0</v>
      </c>
      <c r="AL80" s="330">
        <v>5</v>
      </c>
      <c r="AM80" s="261"/>
      <c r="AN80" s="410">
        <f t="shared" si="15"/>
        <v>0</v>
      </c>
      <c r="AO80" s="433">
        <v>1.5</v>
      </c>
      <c r="AP80" s="333">
        <v>8</v>
      </c>
      <c r="AQ80" s="261">
        <v>24</v>
      </c>
      <c r="AR80" s="411">
        <f t="shared" si="16"/>
        <v>7.8125E-3</v>
      </c>
      <c r="AS80" s="413">
        <f t="shared" si="19"/>
        <v>1.5</v>
      </c>
      <c r="AT80" s="414">
        <f t="shared" si="13"/>
        <v>21</v>
      </c>
      <c r="AU80" s="414">
        <f t="shared" si="13"/>
        <v>24</v>
      </c>
      <c r="AV80" s="414">
        <f t="shared" si="20"/>
        <v>504</v>
      </c>
      <c r="AW80" s="415">
        <f t="shared" si="21"/>
        <v>2.976190476190476E-3</v>
      </c>
      <c r="AX80" s="416"/>
    </row>
    <row r="81" spans="16:50" ht="15.6" x14ac:dyDescent="0.3">
      <c r="P81" s="422" t="s">
        <v>907</v>
      </c>
      <c r="Q81" s="260" t="s">
        <v>938</v>
      </c>
      <c r="R81" s="407" t="s">
        <v>311</v>
      </c>
      <c r="S81" s="260">
        <f t="shared" si="17"/>
        <v>2024</v>
      </c>
      <c r="T81" s="423">
        <v>45322</v>
      </c>
      <c r="U81" s="423">
        <v>45322</v>
      </c>
      <c r="V81" s="322" t="s">
        <v>1005</v>
      </c>
      <c r="W81" s="337" t="s">
        <v>1006</v>
      </c>
      <c r="X81" s="321" t="s">
        <v>832</v>
      </c>
      <c r="Y81" s="286" t="s">
        <v>1064</v>
      </c>
      <c r="Z81" s="261" t="s">
        <v>309</v>
      </c>
      <c r="AA81" s="261" t="s">
        <v>309</v>
      </c>
      <c r="AB81" s="261" t="s">
        <v>309</v>
      </c>
      <c r="AC81" s="261">
        <v>0</v>
      </c>
      <c r="AD81" s="330">
        <v>4</v>
      </c>
      <c r="AE81" s="261"/>
      <c r="AF81" s="410">
        <f t="shared" si="18"/>
        <v>0</v>
      </c>
      <c r="AG81" s="261">
        <v>0</v>
      </c>
      <c r="AH81" s="333">
        <v>4</v>
      </c>
      <c r="AI81" s="261"/>
      <c r="AJ81" s="411">
        <f t="shared" si="14"/>
        <v>0</v>
      </c>
      <c r="AK81" s="261">
        <v>0</v>
      </c>
      <c r="AL81" s="330">
        <v>5</v>
      </c>
      <c r="AM81" s="261"/>
      <c r="AN81" s="410">
        <f t="shared" si="15"/>
        <v>0</v>
      </c>
      <c r="AO81" s="433">
        <v>1</v>
      </c>
      <c r="AP81" s="333">
        <v>8</v>
      </c>
      <c r="AQ81" s="261">
        <v>8</v>
      </c>
      <c r="AR81" s="411">
        <f t="shared" si="16"/>
        <v>1.5625E-2</v>
      </c>
      <c r="AS81" s="413">
        <f t="shared" si="19"/>
        <v>1</v>
      </c>
      <c r="AT81" s="414">
        <f t="shared" si="13"/>
        <v>21</v>
      </c>
      <c r="AU81" s="414">
        <f t="shared" si="13"/>
        <v>8</v>
      </c>
      <c r="AV81" s="414">
        <f t="shared" si="20"/>
        <v>168</v>
      </c>
      <c r="AW81" s="415">
        <f t="shared" si="21"/>
        <v>5.9523809523809521E-3</v>
      </c>
      <c r="AX81" s="416"/>
    </row>
    <row r="82" spans="16:50" ht="15.6" x14ac:dyDescent="0.3">
      <c r="P82" s="406" t="s">
        <v>812</v>
      </c>
      <c r="Q82" s="407" t="s">
        <v>930</v>
      </c>
      <c r="R82" s="407" t="s">
        <v>312</v>
      </c>
      <c r="S82" s="260">
        <f t="shared" si="17"/>
        <v>2024</v>
      </c>
      <c r="T82" s="423">
        <v>45323</v>
      </c>
      <c r="U82" s="423">
        <v>45323</v>
      </c>
      <c r="V82" s="320" t="s">
        <v>922</v>
      </c>
      <c r="W82" s="337" t="s">
        <v>923</v>
      </c>
      <c r="X82" s="321" t="s">
        <v>815</v>
      </c>
      <c r="Y82" s="437" t="s">
        <v>1065</v>
      </c>
      <c r="Z82" s="425" t="s">
        <v>309</v>
      </c>
      <c r="AA82" s="407" t="s">
        <v>309</v>
      </c>
      <c r="AB82" s="407" t="s">
        <v>309</v>
      </c>
      <c r="AC82" s="426">
        <f>30/60</f>
        <v>0.5</v>
      </c>
      <c r="AD82" s="330">
        <v>5</v>
      </c>
      <c r="AE82" s="330">
        <v>8</v>
      </c>
      <c r="AF82" s="410">
        <f t="shared" si="18"/>
        <v>1.2500000000000001E-2</v>
      </c>
      <c r="AG82" s="333">
        <v>0</v>
      </c>
      <c r="AH82" s="333">
        <v>4</v>
      </c>
      <c r="AI82" s="333"/>
      <c r="AJ82" s="411">
        <f t="shared" si="14"/>
        <v>0</v>
      </c>
      <c r="AK82" s="330">
        <v>0</v>
      </c>
      <c r="AL82" s="330">
        <v>4</v>
      </c>
      <c r="AM82" s="330"/>
      <c r="AN82" s="410">
        <f t="shared" si="15"/>
        <v>0</v>
      </c>
      <c r="AO82" s="333">
        <v>0</v>
      </c>
      <c r="AP82" s="333">
        <v>4</v>
      </c>
      <c r="AQ82" s="333"/>
      <c r="AR82" s="411">
        <f t="shared" si="16"/>
        <v>0</v>
      </c>
      <c r="AS82" s="413">
        <f t="shared" si="19"/>
        <v>0.5</v>
      </c>
      <c r="AT82" s="414">
        <f t="shared" si="13"/>
        <v>17</v>
      </c>
      <c r="AU82" s="414">
        <f t="shared" si="13"/>
        <v>8</v>
      </c>
      <c r="AV82" s="414">
        <f>AT82*AU82</f>
        <v>136</v>
      </c>
      <c r="AW82" s="415">
        <f>AS82/(AT82*AU82)</f>
        <v>3.6764705882352941E-3</v>
      </c>
      <c r="AX82" s="416"/>
    </row>
    <row r="83" spans="16:50" ht="15.6" x14ac:dyDescent="0.3">
      <c r="P83" s="406" t="s">
        <v>812</v>
      </c>
      <c r="Q83" s="407" t="s">
        <v>930</v>
      </c>
      <c r="R83" s="407" t="s">
        <v>312</v>
      </c>
      <c r="S83" s="260">
        <f t="shared" si="17"/>
        <v>2024</v>
      </c>
      <c r="T83" s="423">
        <v>45323</v>
      </c>
      <c r="U83" s="423">
        <v>45323</v>
      </c>
      <c r="V83" s="322" t="s">
        <v>1066</v>
      </c>
      <c r="W83" s="337" t="s">
        <v>1067</v>
      </c>
      <c r="X83" s="321" t="s">
        <v>832</v>
      </c>
      <c r="Y83" s="438" t="s">
        <v>1068</v>
      </c>
      <c r="Z83" s="425" t="s">
        <v>309</v>
      </c>
      <c r="AA83" s="407" t="s">
        <v>309</v>
      </c>
      <c r="AB83" s="407" t="s">
        <v>309</v>
      </c>
      <c r="AC83" s="426">
        <f>30/60</f>
        <v>0.5</v>
      </c>
      <c r="AD83" s="330">
        <v>5</v>
      </c>
      <c r="AE83" s="330">
        <v>8</v>
      </c>
      <c r="AF83" s="410">
        <f t="shared" si="18"/>
        <v>1.2500000000000001E-2</v>
      </c>
      <c r="AG83" s="333">
        <v>0</v>
      </c>
      <c r="AH83" s="333">
        <v>4</v>
      </c>
      <c r="AI83" s="333"/>
      <c r="AJ83" s="411">
        <f t="shared" si="14"/>
        <v>0</v>
      </c>
      <c r="AK83" s="330">
        <v>0</v>
      </c>
      <c r="AL83" s="330">
        <v>4</v>
      </c>
      <c r="AM83" s="330"/>
      <c r="AN83" s="410">
        <f t="shared" si="15"/>
        <v>0</v>
      </c>
      <c r="AO83" s="333">
        <v>0</v>
      </c>
      <c r="AP83" s="333">
        <v>4</v>
      </c>
      <c r="AQ83" s="333"/>
      <c r="AR83" s="411">
        <f t="shared" si="16"/>
        <v>0</v>
      </c>
      <c r="AS83" s="413">
        <f t="shared" si="19"/>
        <v>0.5</v>
      </c>
      <c r="AT83" s="414">
        <f t="shared" si="13"/>
        <v>17</v>
      </c>
      <c r="AU83" s="414">
        <f t="shared" si="13"/>
        <v>8</v>
      </c>
      <c r="AV83" s="414">
        <f t="shared" ref="AV83:AV101" si="22">AT83*AU83</f>
        <v>136</v>
      </c>
      <c r="AW83" s="415">
        <f t="shared" ref="AW83:AW101" si="23">AS83/(AT83*AU83)</f>
        <v>3.6764705882352941E-3</v>
      </c>
      <c r="AX83" s="416"/>
    </row>
    <row r="84" spans="16:50" ht="15.6" x14ac:dyDescent="0.3">
      <c r="P84" s="406" t="s">
        <v>812</v>
      </c>
      <c r="Q84" s="407" t="s">
        <v>930</v>
      </c>
      <c r="R84" s="407" t="s">
        <v>312</v>
      </c>
      <c r="S84" s="260">
        <f t="shared" si="17"/>
        <v>2024</v>
      </c>
      <c r="T84" s="423">
        <v>45323</v>
      </c>
      <c r="U84" s="423">
        <v>45323</v>
      </c>
      <c r="V84" s="320" t="s">
        <v>1069</v>
      </c>
      <c r="W84" s="337" t="s">
        <v>1070</v>
      </c>
      <c r="X84" s="321" t="s">
        <v>815</v>
      </c>
      <c r="Y84" s="439" t="s">
        <v>1071</v>
      </c>
      <c r="Z84" s="425" t="s">
        <v>309</v>
      </c>
      <c r="AA84" s="407" t="s">
        <v>309</v>
      </c>
      <c r="AB84" s="407" t="s">
        <v>309</v>
      </c>
      <c r="AC84" s="426">
        <f>30/60</f>
        <v>0.5</v>
      </c>
      <c r="AD84" s="330">
        <v>5</v>
      </c>
      <c r="AE84" s="330">
        <v>8</v>
      </c>
      <c r="AF84" s="410">
        <f t="shared" si="18"/>
        <v>1.2500000000000001E-2</v>
      </c>
      <c r="AG84" s="333">
        <v>0</v>
      </c>
      <c r="AH84" s="333">
        <v>4</v>
      </c>
      <c r="AI84" s="333"/>
      <c r="AJ84" s="411">
        <f t="shared" si="14"/>
        <v>0</v>
      </c>
      <c r="AK84" s="330">
        <v>0</v>
      </c>
      <c r="AL84" s="330">
        <v>4</v>
      </c>
      <c r="AM84" s="330"/>
      <c r="AN84" s="410">
        <f t="shared" si="15"/>
        <v>0</v>
      </c>
      <c r="AO84" s="333">
        <v>0</v>
      </c>
      <c r="AP84" s="333">
        <v>4</v>
      </c>
      <c r="AQ84" s="333"/>
      <c r="AR84" s="411">
        <f t="shared" si="16"/>
        <v>0</v>
      </c>
      <c r="AS84" s="413">
        <f t="shared" si="19"/>
        <v>0.5</v>
      </c>
      <c r="AT84" s="414">
        <f t="shared" si="13"/>
        <v>17</v>
      </c>
      <c r="AU84" s="414">
        <f t="shared" si="13"/>
        <v>8</v>
      </c>
      <c r="AV84" s="414">
        <f t="shared" si="22"/>
        <v>136</v>
      </c>
      <c r="AW84" s="415">
        <f t="shared" si="23"/>
        <v>3.6764705882352941E-3</v>
      </c>
      <c r="AX84" s="416"/>
    </row>
    <row r="85" spans="16:50" ht="15.6" x14ac:dyDescent="0.3">
      <c r="P85" s="406" t="s">
        <v>812</v>
      </c>
      <c r="Q85" s="407" t="s">
        <v>930</v>
      </c>
      <c r="R85" s="407" t="s">
        <v>312</v>
      </c>
      <c r="S85" s="260">
        <f t="shared" si="17"/>
        <v>2024</v>
      </c>
      <c r="T85" s="423">
        <v>45323</v>
      </c>
      <c r="U85" s="423">
        <v>45323</v>
      </c>
      <c r="V85" s="328" t="s">
        <v>862</v>
      </c>
      <c r="W85" s="337" t="s">
        <v>863</v>
      </c>
      <c r="X85" s="321" t="s">
        <v>847</v>
      </c>
      <c r="Y85" s="439" t="s">
        <v>1072</v>
      </c>
      <c r="Z85" s="425" t="s">
        <v>309</v>
      </c>
      <c r="AA85" s="407" t="s">
        <v>309</v>
      </c>
      <c r="AB85" s="407" t="s">
        <v>309</v>
      </c>
      <c r="AC85" s="426">
        <f>15/60</f>
        <v>0.25</v>
      </c>
      <c r="AD85" s="330">
        <v>5</v>
      </c>
      <c r="AE85" s="330">
        <v>8</v>
      </c>
      <c r="AF85" s="410">
        <f t="shared" si="18"/>
        <v>6.2500000000000003E-3</v>
      </c>
      <c r="AG85" s="333">
        <v>0</v>
      </c>
      <c r="AH85" s="333">
        <v>4</v>
      </c>
      <c r="AI85" s="333"/>
      <c r="AJ85" s="411">
        <f t="shared" si="14"/>
        <v>0</v>
      </c>
      <c r="AK85" s="330">
        <v>0</v>
      </c>
      <c r="AL85" s="330">
        <v>4</v>
      </c>
      <c r="AM85" s="330"/>
      <c r="AN85" s="410">
        <f t="shared" si="15"/>
        <v>0</v>
      </c>
      <c r="AO85" s="333">
        <v>0</v>
      </c>
      <c r="AP85" s="333">
        <v>4</v>
      </c>
      <c r="AQ85" s="333"/>
      <c r="AR85" s="411">
        <f t="shared" si="16"/>
        <v>0</v>
      </c>
      <c r="AS85" s="413">
        <f t="shared" si="19"/>
        <v>0.25</v>
      </c>
      <c r="AT85" s="414">
        <f t="shared" si="13"/>
        <v>17</v>
      </c>
      <c r="AU85" s="414">
        <f t="shared" si="13"/>
        <v>8</v>
      </c>
      <c r="AV85" s="414">
        <f t="shared" si="22"/>
        <v>136</v>
      </c>
      <c r="AW85" s="415">
        <f t="shared" si="23"/>
        <v>1.838235294117647E-3</v>
      </c>
      <c r="AX85" s="416"/>
    </row>
    <row r="86" spans="16:50" ht="15.6" x14ac:dyDescent="0.3">
      <c r="P86" s="406" t="s">
        <v>812</v>
      </c>
      <c r="Q86" s="407" t="s">
        <v>930</v>
      </c>
      <c r="R86" s="407" t="s">
        <v>312</v>
      </c>
      <c r="S86" s="260">
        <f t="shared" si="17"/>
        <v>2024</v>
      </c>
      <c r="T86" s="423">
        <v>45328</v>
      </c>
      <c r="U86" s="423">
        <v>45328</v>
      </c>
      <c r="V86" s="326" t="s">
        <v>1000</v>
      </c>
      <c r="W86" s="337" t="s">
        <v>1001</v>
      </c>
      <c r="X86" s="321" t="s">
        <v>837</v>
      </c>
      <c r="Y86" s="439" t="s">
        <v>1073</v>
      </c>
      <c r="Z86" s="440" t="s">
        <v>1074</v>
      </c>
      <c r="AA86" s="407">
        <v>1</v>
      </c>
      <c r="AB86" s="407" t="s">
        <v>868</v>
      </c>
      <c r="AC86" s="426">
        <f>90/60</f>
        <v>1.5</v>
      </c>
      <c r="AD86" s="330">
        <v>5</v>
      </c>
      <c r="AE86" s="330">
        <v>16</v>
      </c>
      <c r="AF86" s="410">
        <f t="shared" si="18"/>
        <v>1.8749999999999999E-2</v>
      </c>
      <c r="AG86" s="333">
        <v>0</v>
      </c>
      <c r="AH86" s="333">
        <v>4</v>
      </c>
      <c r="AI86" s="333"/>
      <c r="AJ86" s="411">
        <f t="shared" si="14"/>
        <v>0</v>
      </c>
      <c r="AK86" s="330">
        <v>0</v>
      </c>
      <c r="AL86" s="330">
        <v>4</v>
      </c>
      <c r="AM86" s="330"/>
      <c r="AN86" s="410">
        <f t="shared" si="15"/>
        <v>0</v>
      </c>
      <c r="AO86" s="333">
        <v>0</v>
      </c>
      <c r="AP86" s="333">
        <v>4</v>
      </c>
      <c r="AQ86" s="333"/>
      <c r="AR86" s="411">
        <f t="shared" si="16"/>
        <v>0</v>
      </c>
      <c r="AS86" s="413">
        <f t="shared" si="19"/>
        <v>1.5</v>
      </c>
      <c r="AT86" s="414">
        <f t="shared" ref="AT86:AU149" si="24">SUM(AD86,AH86,AL86,AP86)</f>
        <v>17</v>
      </c>
      <c r="AU86" s="414">
        <f t="shared" si="24"/>
        <v>16</v>
      </c>
      <c r="AV86" s="414">
        <f t="shared" si="22"/>
        <v>272</v>
      </c>
      <c r="AW86" s="415">
        <f t="shared" si="23"/>
        <v>5.5147058823529415E-3</v>
      </c>
      <c r="AX86" s="416"/>
    </row>
    <row r="87" spans="16:50" ht="22.8" x14ac:dyDescent="0.3">
      <c r="P87" s="406" t="s">
        <v>812</v>
      </c>
      <c r="Q87" s="407" t="s">
        <v>930</v>
      </c>
      <c r="R87" s="407" t="s">
        <v>312</v>
      </c>
      <c r="S87" s="260">
        <f t="shared" si="17"/>
        <v>2024</v>
      </c>
      <c r="T87" s="423">
        <v>45328</v>
      </c>
      <c r="U87" s="423">
        <v>45328</v>
      </c>
      <c r="V87" s="320" t="s">
        <v>876</v>
      </c>
      <c r="W87" s="337" t="s">
        <v>877</v>
      </c>
      <c r="X87" s="321" t="s">
        <v>878</v>
      </c>
      <c r="Y87" s="441" t="s">
        <v>1075</v>
      </c>
      <c r="Z87" s="425" t="s">
        <v>309</v>
      </c>
      <c r="AA87" s="407" t="s">
        <v>309</v>
      </c>
      <c r="AB87" s="407" t="s">
        <v>309</v>
      </c>
      <c r="AC87" s="426">
        <f>30/60</f>
        <v>0.5</v>
      </c>
      <c r="AD87" s="330">
        <v>5</v>
      </c>
      <c r="AE87" s="330">
        <v>24</v>
      </c>
      <c r="AF87" s="410">
        <f t="shared" si="18"/>
        <v>4.1666666666666666E-3</v>
      </c>
      <c r="AG87" s="333">
        <v>0</v>
      </c>
      <c r="AH87" s="333">
        <v>4</v>
      </c>
      <c r="AI87" s="333"/>
      <c r="AJ87" s="411">
        <f t="shared" si="14"/>
        <v>0</v>
      </c>
      <c r="AK87" s="330">
        <v>0</v>
      </c>
      <c r="AL87" s="330">
        <v>4</v>
      </c>
      <c r="AM87" s="330"/>
      <c r="AN87" s="410">
        <f t="shared" si="15"/>
        <v>0</v>
      </c>
      <c r="AO87" s="333">
        <v>0</v>
      </c>
      <c r="AP87" s="333">
        <v>4</v>
      </c>
      <c r="AQ87" s="333"/>
      <c r="AR87" s="411">
        <f t="shared" si="16"/>
        <v>0</v>
      </c>
      <c r="AS87" s="413">
        <f t="shared" si="19"/>
        <v>0.5</v>
      </c>
      <c r="AT87" s="414">
        <f t="shared" si="24"/>
        <v>17</v>
      </c>
      <c r="AU87" s="414">
        <f t="shared" si="24"/>
        <v>24</v>
      </c>
      <c r="AV87" s="414">
        <f t="shared" si="22"/>
        <v>408</v>
      </c>
      <c r="AW87" s="415">
        <f t="shared" si="23"/>
        <v>1.2254901960784314E-3</v>
      </c>
      <c r="AX87" s="416"/>
    </row>
    <row r="88" spans="16:50" ht="31.2" x14ac:dyDescent="0.3">
      <c r="P88" s="406" t="s">
        <v>812</v>
      </c>
      <c r="Q88" s="407" t="s">
        <v>930</v>
      </c>
      <c r="R88" s="407" t="s">
        <v>312</v>
      </c>
      <c r="S88" s="260">
        <f t="shared" si="17"/>
        <v>2024</v>
      </c>
      <c r="T88" s="423">
        <v>45328</v>
      </c>
      <c r="U88" s="423">
        <v>45328</v>
      </c>
      <c r="V88" s="320" t="s">
        <v>1076</v>
      </c>
      <c r="W88" s="337" t="s">
        <v>863</v>
      </c>
      <c r="X88" s="321" t="s">
        <v>815</v>
      </c>
      <c r="Y88" s="439" t="s">
        <v>1077</v>
      </c>
      <c r="Z88" s="425" t="s">
        <v>309</v>
      </c>
      <c r="AA88" s="407" t="s">
        <v>309</v>
      </c>
      <c r="AB88" s="407" t="s">
        <v>309</v>
      </c>
      <c r="AC88" s="426">
        <f>15/60</f>
        <v>0.25</v>
      </c>
      <c r="AD88" s="330">
        <v>5</v>
      </c>
      <c r="AE88" s="330">
        <v>8</v>
      </c>
      <c r="AF88" s="410">
        <f t="shared" si="18"/>
        <v>6.2500000000000003E-3</v>
      </c>
      <c r="AG88" s="333">
        <v>0</v>
      </c>
      <c r="AH88" s="333">
        <v>4</v>
      </c>
      <c r="AI88" s="333"/>
      <c r="AJ88" s="411">
        <f t="shared" si="14"/>
        <v>0</v>
      </c>
      <c r="AK88" s="330">
        <v>0</v>
      </c>
      <c r="AL88" s="330">
        <v>4</v>
      </c>
      <c r="AM88" s="330"/>
      <c r="AN88" s="410">
        <f t="shared" si="15"/>
        <v>0</v>
      </c>
      <c r="AO88" s="333">
        <v>0</v>
      </c>
      <c r="AP88" s="333">
        <v>4</v>
      </c>
      <c r="AQ88" s="333"/>
      <c r="AR88" s="411">
        <f t="shared" si="16"/>
        <v>0</v>
      </c>
      <c r="AS88" s="413">
        <f t="shared" si="19"/>
        <v>0.25</v>
      </c>
      <c r="AT88" s="414">
        <f t="shared" si="24"/>
        <v>17</v>
      </c>
      <c r="AU88" s="414">
        <f t="shared" si="24"/>
        <v>8</v>
      </c>
      <c r="AV88" s="414">
        <f t="shared" si="22"/>
        <v>136</v>
      </c>
      <c r="AW88" s="415">
        <f t="shared" si="23"/>
        <v>1.838235294117647E-3</v>
      </c>
      <c r="AX88" s="416"/>
    </row>
    <row r="89" spans="16:50" ht="15.6" x14ac:dyDescent="0.3">
      <c r="P89" s="406" t="s">
        <v>812</v>
      </c>
      <c r="Q89" s="407" t="s">
        <v>930</v>
      </c>
      <c r="R89" s="407" t="s">
        <v>312</v>
      </c>
      <c r="S89" s="260">
        <f t="shared" si="17"/>
        <v>2024</v>
      </c>
      <c r="T89" s="423">
        <v>45329</v>
      </c>
      <c r="U89" s="423">
        <v>45329</v>
      </c>
      <c r="V89" s="320" t="s">
        <v>1078</v>
      </c>
      <c r="W89" s="337" t="s">
        <v>1079</v>
      </c>
      <c r="X89" s="321" t="s">
        <v>815</v>
      </c>
      <c r="Y89" s="439" t="s">
        <v>1080</v>
      </c>
      <c r="Z89" s="425" t="s">
        <v>309</v>
      </c>
      <c r="AA89" s="407" t="s">
        <v>309</v>
      </c>
      <c r="AB89" s="407" t="s">
        <v>309</v>
      </c>
      <c r="AC89" s="330">
        <f>15/60</f>
        <v>0.25</v>
      </c>
      <c r="AD89" s="330">
        <v>5</v>
      </c>
      <c r="AE89" s="330">
        <v>8</v>
      </c>
      <c r="AF89" s="410">
        <f t="shared" si="18"/>
        <v>6.2500000000000003E-3</v>
      </c>
      <c r="AG89" s="333">
        <v>0</v>
      </c>
      <c r="AH89" s="333">
        <v>4</v>
      </c>
      <c r="AI89" s="333"/>
      <c r="AJ89" s="411">
        <f t="shared" si="14"/>
        <v>0</v>
      </c>
      <c r="AK89" s="330">
        <v>0</v>
      </c>
      <c r="AL89" s="330">
        <v>4</v>
      </c>
      <c r="AM89" s="330"/>
      <c r="AN89" s="410">
        <f t="shared" si="15"/>
        <v>0</v>
      </c>
      <c r="AO89" s="333">
        <v>0</v>
      </c>
      <c r="AP89" s="333">
        <v>4</v>
      </c>
      <c r="AQ89" s="333"/>
      <c r="AR89" s="411">
        <f t="shared" si="16"/>
        <v>0</v>
      </c>
      <c r="AS89" s="413">
        <f t="shared" si="19"/>
        <v>0.25</v>
      </c>
      <c r="AT89" s="414">
        <f t="shared" si="24"/>
        <v>17</v>
      </c>
      <c r="AU89" s="414">
        <f t="shared" si="24"/>
        <v>8</v>
      </c>
      <c r="AV89" s="414">
        <f t="shared" si="22"/>
        <v>136</v>
      </c>
      <c r="AW89" s="415">
        <f t="shared" si="23"/>
        <v>1.838235294117647E-3</v>
      </c>
      <c r="AX89" s="416"/>
    </row>
    <row r="90" spans="16:50" ht="15.6" x14ac:dyDescent="0.3">
      <c r="P90" s="406" t="s">
        <v>812</v>
      </c>
      <c r="Q90" s="407" t="s">
        <v>930</v>
      </c>
      <c r="R90" s="407" t="s">
        <v>312</v>
      </c>
      <c r="S90" s="260">
        <f t="shared" si="17"/>
        <v>2024</v>
      </c>
      <c r="T90" s="423">
        <v>45329</v>
      </c>
      <c r="U90" s="423">
        <v>45329</v>
      </c>
      <c r="V90" s="322" t="s">
        <v>1066</v>
      </c>
      <c r="W90" s="337" t="s">
        <v>1067</v>
      </c>
      <c r="X90" s="321" t="s">
        <v>832</v>
      </c>
      <c r="Y90" s="439" t="s">
        <v>1081</v>
      </c>
      <c r="Z90" s="425" t="s">
        <v>309</v>
      </c>
      <c r="AA90" s="407" t="s">
        <v>309</v>
      </c>
      <c r="AB90" s="407" t="s">
        <v>309</v>
      </c>
      <c r="AC90" s="330">
        <f>15/60</f>
        <v>0.25</v>
      </c>
      <c r="AD90" s="330">
        <v>5</v>
      </c>
      <c r="AE90" s="330">
        <v>8</v>
      </c>
      <c r="AF90" s="410">
        <f t="shared" si="18"/>
        <v>6.2500000000000003E-3</v>
      </c>
      <c r="AG90" s="333">
        <v>0</v>
      </c>
      <c r="AH90" s="333">
        <v>4</v>
      </c>
      <c r="AI90" s="333"/>
      <c r="AJ90" s="411">
        <f t="shared" si="14"/>
        <v>0</v>
      </c>
      <c r="AK90" s="330">
        <v>0</v>
      </c>
      <c r="AL90" s="330">
        <v>4</v>
      </c>
      <c r="AM90" s="330"/>
      <c r="AN90" s="410">
        <f t="shared" si="15"/>
        <v>0</v>
      </c>
      <c r="AO90" s="333">
        <v>0</v>
      </c>
      <c r="AP90" s="333">
        <v>4</v>
      </c>
      <c r="AQ90" s="333"/>
      <c r="AR90" s="411">
        <f t="shared" si="16"/>
        <v>0</v>
      </c>
      <c r="AS90" s="413">
        <f t="shared" si="19"/>
        <v>0.25</v>
      </c>
      <c r="AT90" s="414">
        <f t="shared" si="24"/>
        <v>17</v>
      </c>
      <c r="AU90" s="414">
        <f t="shared" si="24"/>
        <v>8</v>
      </c>
      <c r="AV90" s="414">
        <f t="shared" si="22"/>
        <v>136</v>
      </c>
      <c r="AW90" s="415">
        <f t="shared" si="23"/>
        <v>1.838235294117647E-3</v>
      </c>
      <c r="AX90" s="416"/>
    </row>
    <row r="91" spans="16:50" ht="22.8" x14ac:dyDescent="0.3">
      <c r="P91" s="406" t="s">
        <v>854</v>
      </c>
      <c r="Q91" s="407" t="s">
        <v>930</v>
      </c>
      <c r="R91" s="407" t="s">
        <v>312</v>
      </c>
      <c r="S91" s="260">
        <f t="shared" si="17"/>
        <v>2024</v>
      </c>
      <c r="T91" s="423">
        <v>45335</v>
      </c>
      <c r="U91" s="423">
        <v>45335</v>
      </c>
      <c r="V91" s="322" t="s">
        <v>893</v>
      </c>
      <c r="W91" s="337" t="s">
        <v>894</v>
      </c>
      <c r="X91" s="321" t="s">
        <v>832</v>
      </c>
      <c r="Y91" s="439" t="s">
        <v>1082</v>
      </c>
      <c r="Z91" s="425" t="s">
        <v>309</v>
      </c>
      <c r="AA91" s="407" t="s">
        <v>309</v>
      </c>
      <c r="AB91" s="407" t="s">
        <v>309</v>
      </c>
      <c r="AC91" s="330">
        <v>0</v>
      </c>
      <c r="AD91" s="330">
        <v>5</v>
      </c>
      <c r="AE91" s="330"/>
      <c r="AF91" s="410">
        <f t="shared" si="18"/>
        <v>0</v>
      </c>
      <c r="AG91" s="431">
        <f>20/60</f>
        <v>0.33333333333333331</v>
      </c>
      <c r="AH91" s="333">
        <v>4</v>
      </c>
      <c r="AI91" s="333">
        <v>8</v>
      </c>
      <c r="AJ91" s="411">
        <f t="shared" si="14"/>
        <v>1.0416666666666666E-2</v>
      </c>
      <c r="AK91" s="330">
        <v>0</v>
      </c>
      <c r="AL91" s="330">
        <v>4</v>
      </c>
      <c r="AM91" s="330"/>
      <c r="AN91" s="410">
        <f t="shared" si="15"/>
        <v>0</v>
      </c>
      <c r="AO91" s="333">
        <v>0</v>
      </c>
      <c r="AP91" s="333">
        <v>4</v>
      </c>
      <c r="AQ91" s="333"/>
      <c r="AR91" s="411">
        <f t="shared" si="16"/>
        <v>0</v>
      </c>
      <c r="AS91" s="413">
        <f t="shared" si="19"/>
        <v>0.33333333333333331</v>
      </c>
      <c r="AT91" s="414">
        <f t="shared" si="24"/>
        <v>17</v>
      </c>
      <c r="AU91" s="414">
        <f t="shared" si="24"/>
        <v>8</v>
      </c>
      <c r="AV91" s="414">
        <f t="shared" si="22"/>
        <v>136</v>
      </c>
      <c r="AW91" s="415">
        <f t="shared" si="23"/>
        <v>2.4509803921568627E-3</v>
      </c>
      <c r="AX91" s="416"/>
    </row>
    <row r="92" spans="16:50" ht="15.6" x14ac:dyDescent="0.3">
      <c r="P92" s="406" t="s">
        <v>854</v>
      </c>
      <c r="Q92" s="407" t="s">
        <v>930</v>
      </c>
      <c r="R92" s="407" t="s">
        <v>312</v>
      </c>
      <c r="S92" s="260">
        <f t="shared" si="17"/>
        <v>2024</v>
      </c>
      <c r="T92" s="423">
        <v>45335</v>
      </c>
      <c r="U92" s="423">
        <v>45335</v>
      </c>
      <c r="V92" s="322" t="s">
        <v>1083</v>
      </c>
      <c r="W92" s="337" t="s">
        <v>1067</v>
      </c>
      <c r="X92" s="321" t="s">
        <v>832</v>
      </c>
      <c r="Y92" s="439" t="s">
        <v>1084</v>
      </c>
      <c r="Z92" s="440" t="s">
        <v>1085</v>
      </c>
      <c r="AA92" s="407">
        <v>2</v>
      </c>
      <c r="AB92" s="407" t="s">
        <v>853</v>
      </c>
      <c r="AC92" s="330">
        <v>0</v>
      </c>
      <c r="AD92" s="330">
        <v>5</v>
      </c>
      <c r="AE92" s="330"/>
      <c r="AF92" s="410">
        <f t="shared" si="18"/>
        <v>0</v>
      </c>
      <c r="AG92" s="333">
        <f>30/60</f>
        <v>0.5</v>
      </c>
      <c r="AH92" s="333">
        <v>4</v>
      </c>
      <c r="AI92" s="333">
        <v>8</v>
      </c>
      <c r="AJ92" s="411">
        <f t="shared" si="14"/>
        <v>1.5625E-2</v>
      </c>
      <c r="AK92" s="330">
        <v>0</v>
      </c>
      <c r="AL92" s="330">
        <v>4</v>
      </c>
      <c r="AM92" s="330"/>
      <c r="AN92" s="410">
        <f t="shared" si="15"/>
        <v>0</v>
      </c>
      <c r="AO92" s="333">
        <v>0</v>
      </c>
      <c r="AP92" s="333">
        <v>4</v>
      </c>
      <c r="AQ92" s="333"/>
      <c r="AR92" s="411">
        <f t="shared" si="16"/>
        <v>0</v>
      </c>
      <c r="AS92" s="413">
        <f t="shared" si="19"/>
        <v>0.5</v>
      </c>
      <c r="AT92" s="414">
        <f t="shared" si="24"/>
        <v>17</v>
      </c>
      <c r="AU92" s="414">
        <f t="shared" si="24"/>
        <v>8</v>
      </c>
      <c r="AV92" s="414">
        <f t="shared" si="22"/>
        <v>136</v>
      </c>
      <c r="AW92" s="415">
        <f t="shared" si="23"/>
        <v>3.6764705882352941E-3</v>
      </c>
      <c r="AX92" s="416"/>
    </row>
    <row r="93" spans="16:50" ht="15.6" x14ac:dyDescent="0.3">
      <c r="P93" s="406" t="s">
        <v>854</v>
      </c>
      <c r="Q93" s="407" t="s">
        <v>930</v>
      </c>
      <c r="R93" s="407" t="s">
        <v>312</v>
      </c>
      <c r="S93" s="260">
        <f t="shared" si="17"/>
        <v>2024</v>
      </c>
      <c r="T93" s="423">
        <v>45335</v>
      </c>
      <c r="U93" s="423">
        <v>45335</v>
      </c>
      <c r="V93" s="322" t="s">
        <v>1005</v>
      </c>
      <c r="W93" s="337" t="s">
        <v>1006</v>
      </c>
      <c r="X93" s="321" t="s">
        <v>832</v>
      </c>
      <c r="Y93" s="439" t="s">
        <v>1086</v>
      </c>
      <c r="Z93" s="442" t="s">
        <v>1087</v>
      </c>
      <c r="AA93" s="407">
        <v>20</v>
      </c>
      <c r="AB93" s="407" t="s">
        <v>1088</v>
      </c>
      <c r="AC93" s="330">
        <v>0</v>
      </c>
      <c r="AD93" s="330">
        <v>5</v>
      </c>
      <c r="AE93" s="330"/>
      <c r="AF93" s="410">
        <f t="shared" si="18"/>
        <v>0</v>
      </c>
      <c r="AG93" s="333">
        <f>30/60</f>
        <v>0.5</v>
      </c>
      <c r="AH93" s="333">
        <v>4</v>
      </c>
      <c r="AI93" s="333">
        <v>8</v>
      </c>
      <c r="AJ93" s="411">
        <f t="shared" si="14"/>
        <v>1.5625E-2</v>
      </c>
      <c r="AK93" s="330">
        <v>0</v>
      </c>
      <c r="AL93" s="330">
        <v>4</v>
      </c>
      <c r="AM93" s="330"/>
      <c r="AN93" s="410">
        <f t="shared" si="15"/>
        <v>0</v>
      </c>
      <c r="AO93" s="333">
        <v>0</v>
      </c>
      <c r="AP93" s="333">
        <v>4</v>
      </c>
      <c r="AQ93" s="333"/>
      <c r="AR93" s="411">
        <f t="shared" si="16"/>
        <v>0</v>
      </c>
      <c r="AS93" s="413">
        <f t="shared" si="19"/>
        <v>0.5</v>
      </c>
      <c r="AT93" s="414">
        <f t="shared" si="24"/>
        <v>17</v>
      </c>
      <c r="AU93" s="414">
        <f t="shared" si="24"/>
        <v>8</v>
      </c>
      <c r="AV93" s="414">
        <f t="shared" si="22"/>
        <v>136</v>
      </c>
      <c r="AW93" s="415">
        <f t="shared" si="23"/>
        <v>3.6764705882352941E-3</v>
      </c>
      <c r="AX93" s="416"/>
    </row>
    <row r="94" spans="16:50" ht="15.6" x14ac:dyDescent="0.3">
      <c r="P94" s="406" t="s">
        <v>854</v>
      </c>
      <c r="Q94" s="407" t="s">
        <v>930</v>
      </c>
      <c r="R94" s="407" t="s">
        <v>312</v>
      </c>
      <c r="S94" s="260">
        <f t="shared" si="17"/>
        <v>2024</v>
      </c>
      <c r="T94" s="423">
        <v>45338</v>
      </c>
      <c r="U94" s="423">
        <v>45338</v>
      </c>
      <c r="V94" s="326" t="s">
        <v>943</v>
      </c>
      <c r="W94" s="337" t="s">
        <v>944</v>
      </c>
      <c r="X94" s="321" t="s">
        <v>825</v>
      </c>
      <c r="Y94" s="439" t="s">
        <v>1089</v>
      </c>
      <c r="Z94" s="425" t="s">
        <v>309</v>
      </c>
      <c r="AA94" s="407" t="s">
        <v>309</v>
      </c>
      <c r="AB94" s="407" t="s">
        <v>309</v>
      </c>
      <c r="AC94" s="330">
        <v>0</v>
      </c>
      <c r="AD94" s="330">
        <v>5</v>
      </c>
      <c r="AE94" s="330"/>
      <c r="AF94" s="410">
        <f t="shared" si="18"/>
        <v>0</v>
      </c>
      <c r="AG94" s="333">
        <f>30/60</f>
        <v>0.5</v>
      </c>
      <c r="AH94" s="333">
        <v>4</v>
      </c>
      <c r="AI94" s="333">
        <v>16</v>
      </c>
      <c r="AJ94" s="411">
        <f t="shared" si="14"/>
        <v>7.8125E-3</v>
      </c>
      <c r="AK94" s="330">
        <v>0</v>
      </c>
      <c r="AL94" s="330">
        <v>4</v>
      </c>
      <c r="AM94" s="330"/>
      <c r="AN94" s="410">
        <f t="shared" si="15"/>
        <v>0</v>
      </c>
      <c r="AO94" s="333">
        <v>0</v>
      </c>
      <c r="AP94" s="333">
        <v>4</v>
      </c>
      <c r="AQ94" s="333"/>
      <c r="AR94" s="411">
        <f t="shared" si="16"/>
        <v>0</v>
      </c>
      <c r="AS94" s="413">
        <f t="shared" si="19"/>
        <v>0.5</v>
      </c>
      <c r="AT94" s="414">
        <f t="shared" si="24"/>
        <v>17</v>
      </c>
      <c r="AU94" s="414">
        <f t="shared" si="24"/>
        <v>16</v>
      </c>
      <c r="AV94" s="414">
        <f t="shared" si="22"/>
        <v>272</v>
      </c>
      <c r="AW94" s="415">
        <f t="shared" si="23"/>
        <v>1.838235294117647E-3</v>
      </c>
      <c r="AX94" s="416"/>
    </row>
    <row r="95" spans="16:50" ht="15.6" x14ac:dyDescent="0.3">
      <c r="P95" s="406" t="s">
        <v>891</v>
      </c>
      <c r="Q95" s="407" t="s">
        <v>930</v>
      </c>
      <c r="R95" s="407" t="s">
        <v>312</v>
      </c>
      <c r="S95" s="260">
        <f t="shared" si="17"/>
        <v>2024</v>
      </c>
      <c r="T95" s="423">
        <v>45341</v>
      </c>
      <c r="U95" s="423">
        <v>45341</v>
      </c>
      <c r="V95" s="326" t="s">
        <v>880</v>
      </c>
      <c r="W95" s="337" t="s">
        <v>881</v>
      </c>
      <c r="X95" s="321" t="s">
        <v>825</v>
      </c>
      <c r="Y95" s="439" t="s">
        <v>1090</v>
      </c>
      <c r="Z95" s="425" t="s">
        <v>309</v>
      </c>
      <c r="AA95" s="407" t="s">
        <v>309</v>
      </c>
      <c r="AB95" s="407" t="s">
        <v>309</v>
      </c>
      <c r="AC95" s="330">
        <v>0</v>
      </c>
      <c r="AD95" s="330">
        <v>5</v>
      </c>
      <c r="AE95" s="330"/>
      <c r="AF95" s="410">
        <f t="shared" si="18"/>
        <v>0</v>
      </c>
      <c r="AG95" s="333">
        <v>0</v>
      </c>
      <c r="AH95" s="333">
        <v>4</v>
      </c>
      <c r="AI95" s="333"/>
      <c r="AJ95" s="411">
        <f t="shared" si="14"/>
        <v>0</v>
      </c>
      <c r="AK95" s="330">
        <f>180/60</f>
        <v>3</v>
      </c>
      <c r="AL95" s="330">
        <v>4</v>
      </c>
      <c r="AM95" s="330">
        <v>16</v>
      </c>
      <c r="AN95" s="410">
        <f t="shared" si="15"/>
        <v>4.6875E-2</v>
      </c>
      <c r="AO95" s="333">
        <v>0</v>
      </c>
      <c r="AP95" s="333">
        <v>4</v>
      </c>
      <c r="AQ95" s="333"/>
      <c r="AR95" s="411">
        <f t="shared" si="16"/>
        <v>0</v>
      </c>
      <c r="AS95" s="413">
        <f t="shared" si="19"/>
        <v>3</v>
      </c>
      <c r="AT95" s="414">
        <f t="shared" si="24"/>
        <v>17</v>
      </c>
      <c r="AU95" s="414">
        <f t="shared" si="24"/>
        <v>16</v>
      </c>
      <c r="AV95" s="414">
        <f t="shared" si="22"/>
        <v>272</v>
      </c>
      <c r="AW95" s="415">
        <f t="shared" si="23"/>
        <v>1.1029411764705883E-2</v>
      </c>
      <c r="AX95" s="416"/>
    </row>
    <row r="96" spans="16:50" ht="15.6" x14ac:dyDescent="0.3">
      <c r="P96" s="406" t="s">
        <v>907</v>
      </c>
      <c r="Q96" s="407" t="s">
        <v>930</v>
      </c>
      <c r="R96" s="407" t="s">
        <v>312</v>
      </c>
      <c r="S96" s="260">
        <f t="shared" si="17"/>
        <v>2024</v>
      </c>
      <c r="T96" s="423">
        <v>45348</v>
      </c>
      <c r="U96" s="423">
        <v>45348</v>
      </c>
      <c r="V96" s="320" t="s">
        <v>1091</v>
      </c>
      <c r="W96" s="337" t="s">
        <v>1092</v>
      </c>
      <c r="X96" s="321" t="s">
        <v>815</v>
      </c>
      <c r="Y96" s="424" t="s">
        <v>1093</v>
      </c>
      <c r="Z96" s="425" t="s">
        <v>309</v>
      </c>
      <c r="AA96" s="407" t="s">
        <v>309</v>
      </c>
      <c r="AB96" s="407" t="s">
        <v>309</v>
      </c>
      <c r="AC96" s="330">
        <v>0</v>
      </c>
      <c r="AD96" s="330">
        <v>5</v>
      </c>
      <c r="AE96" s="330"/>
      <c r="AF96" s="410">
        <f t="shared" si="18"/>
        <v>0</v>
      </c>
      <c r="AG96" s="333">
        <v>0</v>
      </c>
      <c r="AH96" s="333">
        <v>4</v>
      </c>
      <c r="AI96" s="333"/>
      <c r="AJ96" s="411">
        <f t="shared" si="14"/>
        <v>0</v>
      </c>
      <c r="AK96" s="330">
        <v>0</v>
      </c>
      <c r="AL96" s="330">
        <v>4</v>
      </c>
      <c r="AM96" s="330"/>
      <c r="AN96" s="410">
        <f t="shared" si="15"/>
        <v>0</v>
      </c>
      <c r="AO96" s="333">
        <f>15/60</f>
        <v>0.25</v>
      </c>
      <c r="AP96" s="333">
        <v>4</v>
      </c>
      <c r="AQ96" s="333">
        <v>8</v>
      </c>
      <c r="AR96" s="411">
        <f t="shared" si="16"/>
        <v>7.8125E-3</v>
      </c>
      <c r="AS96" s="413">
        <f t="shared" si="19"/>
        <v>0.25</v>
      </c>
      <c r="AT96" s="414">
        <f t="shared" si="24"/>
        <v>17</v>
      </c>
      <c r="AU96" s="414">
        <f t="shared" si="24"/>
        <v>8</v>
      </c>
      <c r="AV96" s="414">
        <f t="shared" si="22"/>
        <v>136</v>
      </c>
      <c r="AW96" s="415">
        <f t="shared" si="23"/>
        <v>1.838235294117647E-3</v>
      </c>
      <c r="AX96" s="416"/>
    </row>
    <row r="97" spans="16:50" ht="15.6" x14ac:dyDescent="0.3">
      <c r="P97" s="406" t="s">
        <v>907</v>
      </c>
      <c r="Q97" s="407" t="s">
        <v>930</v>
      </c>
      <c r="R97" s="407" t="s">
        <v>312</v>
      </c>
      <c r="S97" s="260">
        <f t="shared" si="17"/>
        <v>2024</v>
      </c>
      <c r="T97" s="423">
        <v>45348</v>
      </c>
      <c r="U97" s="423">
        <v>45348</v>
      </c>
      <c r="V97" s="326" t="s">
        <v>1094</v>
      </c>
      <c r="W97" s="337" t="s">
        <v>1095</v>
      </c>
      <c r="X97" s="321" t="s">
        <v>825</v>
      </c>
      <c r="Y97" s="424" t="s">
        <v>1096</v>
      </c>
      <c r="Z97" s="425" t="s">
        <v>309</v>
      </c>
      <c r="AA97" s="407" t="s">
        <v>309</v>
      </c>
      <c r="AB97" s="407" t="s">
        <v>309</v>
      </c>
      <c r="AC97" s="330">
        <v>0</v>
      </c>
      <c r="AD97" s="330">
        <v>5</v>
      </c>
      <c r="AE97" s="330"/>
      <c r="AF97" s="410">
        <f t="shared" si="18"/>
        <v>0</v>
      </c>
      <c r="AG97" s="333">
        <v>0</v>
      </c>
      <c r="AH97" s="333">
        <v>4</v>
      </c>
      <c r="AI97" s="333"/>
      <c r="AJ97" s="411">
        <f t="shared" si="14"/>
        <v>0</v>
      </c>
      <c r="AK97" s="330">
        <v>0</v>
      </c>
      <c r="AL97" s="330">
        <v>4</v>
      </c>
      <c r="AM97" s="330"/>
      <c r="AN97" s="410">
        <f t="shared" si="15"/>
        <v>0</v>
      </c>
      <c r="AO97" s="333">
        <f>15/60</f>
        <v>0.25</v>
      </c>
      <c r="AP97" s="333">
        <v>4</v>
      </c>
      <c r="AQ97" s="333">
        <v>16</v>
      </c>
      <c r="AR97" s="411">
        <f t="shared" si="16"/>
        <v>3.90625E-3</v>
      </c>
      <c r="AS97" s="413">
        <f t="shared" si="19"/>
        <v>0.25</v>
      </c>
      <c r="AT97" s="414">
        <f t="shared" si="24"/>
        <v>17</v>
      </c>
      <c r="AU97" s="414">
        <f t="shared" si="24"/>
        <v>16</v>
      </c>
      <c r="AV97" s="414">
        <f t="shared" si="22"/>
        <v>272</v>
      </c>
      <c r="AW97" s="415">
        <f t="shared" si="23"/>
        <v>9.1911764705882352E-4</v>
      </c>
      <c r="AX97" s="416"/>
    </row>
    <row r="98" spans="16:50" ht="15.6" x14ac:dyDescent="0.3">
      <c r="P98" s="406" t="s">
        <v>907</v>
      </c>
      <c r="Q98" s="407" t="s">
        <v>930</v>
      </c>
      <c r="R98" s="407" t="s">
        <v>312</v>
      </c>
      <c r="S98" s="260">
        <f t="shared" si="17"/>
        <v>2024</v>
      </c>
      <c r="T98" s="423">
        <v>45349</v>
      </c>
      <c r="U98" s="423">
        <v>45349</v>
      </c>
      <c r="V98" s="320" t="s">
        <v>1097</v>
      </c>
      <c r="W98" s="337" t="s">
        <v>1092</v>
      </c>
      <c r="X98" s="321" t="s">
        <v>815</v>
      </c>
      <c r="Y98" s="424" t="s">
        <v>1098</v>
      </c>
      <c r="Z98" s="425" t="s">
        <v>309</v>
      </c>
      <c r="AA98" s="407" t="s">
        <v>309</v>
      </c>
      <c r="AB98" s="407" t="s">
        <v>309</v>
      </c>
      <c r="AC98" s="330">
        <v>0</v>
      </c>
      <c r="AD98" s="330">
        <v>5</v>
      </c>
      <c r="AE98" s="330"/>
      <c r="AF98" s="410">
        <f t="shared" si="18"/>
        <v>0</v>
      </c>
      <c r="AG98" s="333">
        <v>0</v>
      </c>
      <c r="AH98" s="333">
        <v>4</v>
      </c>
      <c r="AI98" s="333"/>
      <c r="AJ98" s="411">
        <f t="shared" si="14"/>
        <v>0</v>
      </c>
      <c r="AK98" s="330">
        <v>0</v>
      </c>
      <c r="AL98" s="330">
        <v>4</v>
      </c>
      <c r="AM98" s="330"/>
      <c r="AN98" s="410">
        <f t="shared" si="15"/>
        <v>0</v>
      </c>
      <c r="AO98" s="333">
        <f>15/60</f>
        <v>0.25</v>
      </c>
      <c r="AP98" s="333">
        <v>4</v>
      </c>
      <c r="AQ98" s="333">
        <v>8</v>
      </c>
      <c r="AR98" s="411">
        <f t="shared" si="16"/>
        <v>7.8125E-3</v>
      </c>
      <c r="AS98" s="413">
        <f t="shared" si="19"/>
        <v>0.25</v>
      </c>
      <c r="AT98" s="414">
        <f t="shared" si="24"/>
        <v>17</v>
      </c>
      <c r="AU98" s="414">
        <f t="shared" si="24"/>
        <v>8</v>
      </c>
      <c r="AV98" s="414">
        <f t="shared" si="22"/>
        <v>136</v>
      </c>
      <c r="AW98" s="415">
        <f t="shared" si="23"/>
        <v>1.838235294117647E-3</v>
      </c>
      <c r="AX98" s="416"/>
    </row>
    <row r="99" spans="16:50" ht="31.2" x14ac:dyDescent="0.3">
      <c r="P99" s="406" t="s">
        <v>907</v>
      </c>
      <c r="Q99" s="407" t="s">
        <v>930</v>
      </c>
      <c r="R99" s="407" t="s">
        <v>312</v>
      </c>
      <c r="S99" s="260">
        <f t="shared" si="17"/>
        <v>2024</v>
      </c>
      <c r="T99" s="423">
        <v>45350</v>
      </c>
      <c r="U99" s="423">
        <v>45350</v>
      </c>
      <c r="V99" s="326" t="s">
        <v>943</v>
      </c>
      <c r="W99" s="337" t="s">
        <v>944</v>
      </c>
      <c r="X99" s="321" t="s">
        <v>825</v>
      </c>
      <c r="Y99" s="424" t="s">
        <v>1099</v>
      </c>
      <c r="Z99" s="425" t="s">
        <v>309</v>
      </c>
      <c r="AA99" s="407" t="s">
        <v>309</v>
      </c>
      <c r="AB99" s="407" t="s">
        <v>309</v>
      </c>
      <c r="AC99" s="330">
        <v>0</v>
      </c>
      <c r="AD99" s="330">
        <v>5</v>
      </c>
      <c r="AE99" s="330"/>
      <c r="AF99" s="410">
        <f t="shared" si="18"/>
        <v>0</v>
      </c>
      <c r="AG99" s="333">
        <v>0</v>
      </c>
      <c r="AH99" s="333">
        <v>4</v>
      </c>
      <c r="AI99" s="333"/>
      <c r="AJ99" s="411">
        <f t="shared" si="14"/>
        <v>0</v>
      </c>
      <c r="AK99" s="330">
        <v>0</v>
      </c>
      <c r="AL99" s="330">
        <v>4</v>
      </c>
      <c r="AM99" s="330"/>
      <c r="AN99" s="410">
        <f t="shared" si="15"/>
        <v>0</v>
      </c>
      <c r="AO99" s="333">
        <f>30/60</f>
        <v>0.5</v>
      </c>
      <c r="AP99" s="333">
        <v>4</v>
      </c>
      <c r="AQ99" s="333">
        <v>16</v>
      </c>
      <c r="AR99" s="411">
        <f t="shared" si="16"/>
        <v>7.8125E-3</v>
      </c>
      <c r="AS99" s="413">
        <f t="shared" si="19"/>
        <v>0.5</v>
      </c>
      <c r="AT99" s="414">
        <f t="shared" si="24"/>
        <v>17</v>
      </c>
      <c r="AU99" s="414">
        <f t="shared" si="24"/>
        <v>16</v>
      </c>
      <c r="AV99" s="414">
        <f t="shared" si="22"/>
        <v>272</v>
      </c>
      <c r="AW99" s="415">
        <f t="shared" si="23"/>
        <v>1.838235294117647E-3</v>
      </c>
      <c r="AX99" s="416"/>
    </row>
    <row r="100" spans="16:50" ht="15.6" x14ac:dyDescent="0.3">
      <c r="P100" s="406" t="s">
        <v>907</v>
      </c>
      <c r="Q100" s="407" t="s">
        <v>930</v>
      </c>
      <c r="R100" s="407" t="s">
        <v>312</v>
      </c>
      <c r="S100" s="260">
        <f t="shared" si="17"/>
        <v>2024</v>
      </c>
      <c r="T100" s="423">
        <v>45350</v>
      </c>
      <c r="U100" s="423">
        <v>45350</v>
      </c>
      <c r="V100" s="326" t="s">
        <v>880</v>
      </c>
      <c r="W100" s="337" t="s">
        <v>881</v>
      </c>
      <c r="X100" s="321" t="s">
        <v>825</v>
      </c>
      <c r="Y100" s="424" t="s">
        <v>1100</v>
      </c>
      <c r="Z100" s="425" t="s">
        <v>309</v>
      </c>
      <c r="AA100" s="407" t="s">
        <v>309</v>
      </c>
      <c r="AB100" s="407" t="s">
        <v>309</v>
      </c>
      <c r="AC100" s="330">
        <v>0</v>
      </c>
      <c r="AD100" s="330">
        <v>5</v>
      </c>
      <c r="AE100" s="443"/>
      <c r="AF100" s="410">
        <f t="shared" si="18"/>
        <v>0</v>
      </c>
      <c r="AG100" s="333">
        <v>0</v>
      </c>
      <c r="AH100" s="333">
        <v>4</v>
      </c>
      <c r="AI100" s="333"/>
      <c r="AJ100" s="411">
        <f t="shared" si="14"/>
        <v>0</v>
      </c>
      <c r="AK100" s="330">
        <v>0</v>
      </c>
      <c r="AL100" s="330">
        <v>4</v>
      </c>
      <c r="AM100" s="330"/>
      <c r="AN100" s="410">
        <f t="shared" si="15"/>
        <v>0</v>
      </c>
      <c r="AO100" s="333">
        <f>15/60</f>
        <v>0.25</v>
      </c>
      <c r="AP100" s="333">
        <v>4</v>
      </c>
      <c r="AQ100" s="333">
        <v>16</v>
      </c>
      <c r="AR100" s="411">
        <f t="shared" si="16"/>
        <v>3.90625E-3</v>
      </c>
      <c r="AS100" s="413">
        <f t="shared" si="19"/>
        <v>0.25</v>
      </c>
      <c r="AT100" s="414">
        <f t="shared" si="24"/>
        <v>17</v>
      </c>
      <c r="AU100" s="414">
        <f t="shared" si="24"/>
        <v>16</v>
      </c>
      <c r="AV100" s="414">
        <f t="shared" si="22"/>
        <v>272</v>
      </c>
      <c r="AW100" s="415">
        <f t="shared" si="23"/>
        <v>9.1911764705882352E-4</v>
      </c>
      <c r="AX100" s="416"/>
    </row>
    <row r="101" spans="16:50" ht="15.6" x14ac:dyDescent="0.3">
      <c r="P101" s="406" t="s">
        <v>907</v>
      </c>
      <c r="Q101" s="407" t="s">
        <v>930</v>
      </c>
      <c r="R101" s="407" t="s">
        <v>312</v>
      </c>
      <c r="S101" s="260">
        <f t="shared" si="17"/>
        <v>2024</v>
      </c>
      <c r="T101" s="423">
        <v>45351</v>
      </c>
      <c r="U101" s="423">
        <v>45351</v>
      </c>
      <c r="V101" s="326" t="s">
        <v>943</v>
      </c>
      <c r="W101" s="337" t="s">
        <v>944</v>
      </c>
      <c r="X101" s="321" t="s">
        <v>825</v>
      </c>
      <c r="Y101" s="424" t="s">
        <v>1101</v>
      </c>
      <c r="Z101" s="429" t="s">
        <v>1102</v>
      </c>
      <c r="AA101" s="430">
        <v>1</v>
      </c>
      <c r="AB101" s="430" t="s">
        <v>853</v>
      </c>
      <c r="AC101" s="330">
        <v>0</v>
      </c>
      <c r="AD101" s="330">
        <v>5</v>
      </c>
      <c r="AE101" s="330"/>
      <c r="AF101" s="410">
        <f t="shared" si="18"/>
        <v>0</v>
      </c>
      <c r="AG101" s="333">
        <v>0</v>
      </c>
      <c r="AH101" s="333">
        <v>4</v>
      </c>
      <c r="AI101" s="333"/>
      <c r="AJ101" s="411">
        <f t="shared" si="14"/>
        <v>0</v>
      </c>
      <c r="AK101" s="330">
        <v>0</v>
      </c>
      <c r="AL101" s="330">
        <v>4</v>
      </c>
      <c r="AM101" s="330"/>
      <c r="AN101" s="410">
        <f t="shared" si="15"/>
        <v>0</v>
      </c>
      <c r="AO101" s="333">
        <v>1</v>
      </c>
      <c r="AP101" s="333">
        <v>4</v>
      </c>
      <c r="AQ101" s="333">
        <v>16</v>
      </c>
      <c r="AR101" s="411">
        <f t="shared" si="16"/>
        <v>1.5625E-2</v>
      </c>
      <c r="AS101" s="413">
        <f t="shared" si="19"/>
        <v>1</v>
      </c>
      <c r="AT101" s="414">
        <f t="shared" si="24"/>
        <v>17</v>
      </c>
      <c r="AU101" s="414">
        <f t="shared" si="24"/>
        <v>16</v>
      </c>
      <c r="AV101" s="414">
        <f t="shared" si="22"/>
        <v>272</v>
      </c>
      <c r="AW101" s="415">
        <f t="shared" si="23"/>
        <v>3.6764705882352941E-3</v>
      </c>
      <c r="AX101" s="416"/>
    </row>
    <row r="102" spans="16:50" ht="15.6" x14ac:dyDescent="0.3">
      <c r="P102" s="422" t="s">
        <v>812</v>
      </c>
      <c r="Q102" s="260" t="s">
        <v>938</v>
      </c>
      <c r="R102" s="407" t="s">
        <v>312</v>
      </c>
      <c r="S102" s="260">
        <f t="shared" si="17"/>
        <v>2024</v>
      </c>
      <c r="T102" s="423">
        <v>45327</v>
      </c>
      <c r="U102" s="423">
        <v>45327</v>
      </c>
      <c r="V102" s="325" t="s">
        <v>900</v>
      </c>
      <c r="W102" s="337" t="s">
        <v>901</v>
      </c>
      <c r="X102" s="321" t="s">
        <v>843</v>
      </c>
      <c r="Y102" s="424" t="s">
        <v>1103</v>
      </c>
      <c r="Z102" s="425" t="s">
        <v>1104</v>
      </c>
      <c r="AA102" s="407">
        <v>1</v>
      </c>
      <c r="AB102" s="407" t="s">
        <v>868</v>
      </c>
      <c r="AC102" s="330">
        <v>1</v>
      </c>
      <c r="AD102" s="330">
        <v>5</v>
      </c>
      <c r="AE102" s="330">
        <v>24</v>
      </c>
      <c r="AF102" s="410">
        <f>IFERROR(AC102/(AD102*AE102),0)</f>
        <v>8.3333333333333332E-3</v>
      </c>
      <c r="AG102" s="333">
        <v>0</v>
      </c>
      <c r="AH102" s="333">
        <v>4</v>
      </c>
      <c r="AI102" s="333"/>
      <c r="AJ102" s="411">
        <f t="shared" si="14"/>
        <v>0</v>
      </c>
      <c r="AK102" s="330">
        <v>0</v>
      </c>
      <c r="AL102" s="330">
        <v>4</v>
      </c>
      <c r="AM102" s="330"/>
      <c r="AN102" s="410">
        <f t="shared" si="15"/>
        <v>0</v>
      </c>
      <c r="AO102" s="333">
        <v>0</v>
      </c>
      <c r="AP102" s="333">
        <v>4</v>
      </c>
      <c r="AQ102" s="333"/>
      <c r="AR102" s="411">
        <f t="shared" si="16"/>
        <v>0</v>
      </c>
      <c r="AS102" s="413">
        <f t="shared" si="19"/>
        <v>1</v>
      </c>
      <c r="AT102" s="414">
        <f t="shared" si="24"/>
        <v>17</v>
      </c>
      <c r="AU102" s="414">
        <f t="shared" si="24"/>
        <v>24</v>
      </c>
      <c r="AV102" s="414">
        <f>AT102*AU102</f>
        <v>408</v>
      </c>
      <c r="AW102" s="415">
        <f>AS102/(AT102*AU102)</f>
        <v>2.4509803921568627E-3</v>
      </c>
      <c r="AX102" s="416"/>
    </row>
    <row r="103" spans="16:50" ht="15.6" x14ac:dyDescent="0.3">
      <c r="P103" s="422" t="s">
        <v>812</v>
      </c>
      <c r="Q103" s="260" t="s">
        <v>938</v>
      </c>
      <c r="R103" s="407" t="s">
        <v>312</v>
      </c>
      <c r="S103" s="260">
        <f t="shared" si="17"/>
        <v>2024</v>
      </c>
      <c r="T103" s="423">
        <v>45329</v>
      </c>
      <c r="U103" s="423">
        <v>45329</v>
      </c>
      <c r="V103" s="324" t="s">
        <v>918</v>
      </c>
      <c r="W103" s="417" t="s">
        <v>919</v>
      </c>
      <c r="X103" s="321" t="s">
        <v>885</v>
      </c>
      <c r="Y103" s="439" t="s">
        <v>1105</v>
      </c>
      <c r="Z103" s="425" t="s">
        <v>309</v>
      </c>
      <c r="AA103" s="407" t="s">
        <v>309</v>
      </c>
      <c r="AB103" s="407" t="s">
        <v>309</v>
      </c>
      <c r="AC103" s="330">
        <f>30/60</f>
        <v>0.5</v>
      </c>
      <c r="AD103" s="330">
        <v>5</v>
      </c>
      <c r="AE103" s="330">
        <v>8</v>
      </c>
      <c r="AF103" s="410">
        <f t="shared" ref="AF103:AF166" si="25">IFERROR(AC103/(AD103*AE103),0)</f>
        <v>1.2500000000000001E-2</v>
      </c>
      <c r="AG103" s="333">
        <v>0</v>
      </c>
      <c r="AH103" s="333">
        <v>4</v>
      </c>
      <c r="AI103" s="333"/>
      <c r="AJ103" s="411">
        <f t="shared" si="14"/>
        <v>0</v>
      </c>
      <c r="AK103" s="330">
        <v>0</v>
      </c>
      <c r="AL103" s="330">
        <v>4</v>
      </c>
      <c r="AM103" s="330"/>
      <c r="AN103" s="410">
        <f t="shared" si="15"/>
        <v>0</v>
      </c>
      <c r="AO103" s="333">
        <v>0</v>
      </c>
      <c r="AP103" s="333">
        <v>4</v>
      </c>
      <c r="AQ103" s="333"/>
      <c r="AR103" s="411">
        <f t="shared" si="16"/>
        <v>0</v>
      </c>
      <c r="AS103" s="413">
        <f t="shared" si="19"/>
        <v>0.5</v>
      </c>
      <c r="AT103" s="414">
        <f t="shared" si="24"/>
        <v>17</v>
      </c>
      <c r="AU103" s="414">
        <f t="shared" si="24"/>
        <v>8</v>
      </c>
      <c r="AV103" s="414">
        <f t="shared" ref="AV103:AV166" si="26">AT103*AU103</f>
        <v>136</v>
      </c>
      <c r="AW103" s="415">
        <f t="shared" ref="AW103:AW166" si="27">AS103/(AT103*AU103)</f>
        <v>3.6764705882352941E-3</v>
      </c>
      <c r="AX103" s="416"/>
    </row>
    <row r="104" spans="16:50" ht="15.6" x14ac:dyDescent="0.3">
      <c r="P104" s="422" t="s">
        <v>812</v>
      </c>
      <c r="Q104" s="260" t="s">
        <v>938</v>
      </c>
      <c r="R104" s="407" t="s">
        <v>312</v>
      </c>
      <c r="S104" s="260">
        <f t="shared" si="17"/>
        <v>2024</v>
      </c>
      <c r="T104" s="423">
        <v>45329</v>
      </c>
      <c r="U104" s="423">
        <v>45329</v>
      </c>
      <c r="V104" s="327" t="s">
        <v>838</v>
      </c>
      <c r="W104" s="337" t="s">
        <v>839</v>
      </c>
      <c r="X104" s="321" t="s">
        <v>821</v>
      </c>
      <c r="Y104" s="439" t="s">
        <v>1106</v>
      </c>
      <c r="Z104" s="425" t="s">
        <v>309</v>
      </c>
      <c r="AA104" s="407" t="s">
        <v>309</v>
      </c>
      <c r="AB104" s="407" t="s">
        <v>309</v>
      </c>
      <c r="AC104" s="330">
        <f>90/60</f>
        <v>1.5</v>
      </c>
      <c r="AD104" s="330">
        <v>5</v>
      </c>
      <c r="AE104" s="330">
        <v>8</v>
      </c>
      <c r="AF104" s="410">
        <f t="shared" si="25"/>
        <v>3.7499999999999999E-2</v>
      </c>
      <c r="AG104" s="333">
        <v>0</v>
      </c>
      <c r="AH104" s="333">
        <v>4</v>
      </c>
      <c r="AI104" s="333"/>
      <c r="AJ104" s="411">
        <f t="shared" si="14"/>
        <v>0</v>
      </c>
      <c r="AK104" s="330">
        <v>0</v>
      </c>
      <c r="AL104" s="330">
        <v>4</v>
      </c>
      <c r="AM104" s="330"/>
      <c r="AN104" s="410">
        <f t="shared" si="15"/>
        <v>0</v>
      </c>
      <c r="AO104" s="333">
        <v>0</v>
      </c>
      <c r="AP104" s="333">
        <v>4</v>
      </c>
      <c r="AQ104" s="333"/>
      <c r="AR104" s="411">
        <f t="shared" si="16"/>
        <v>0</v>
      </c>
      <c r="AS104" s="413">
        <f t="shared" si="19"/>
        <v>1.5</v>
      </c>
      <c r="AT104" s="414">
        <f t="shared" si="24"/>
        <v>17</v>
      </c>
      <c r="AU104" s="414">
        <f t="shared" si="24"/>
        <v>8</v>
      </c>
      <c r="AV104" s="414">
        <f t="shared" si="26"/>
        <v>136</v>
      </c>
      <c r="AW104" s="415">
        <f t="shared" si="27"/>
        <v>1.1029411764705883E-2</v>
      </c>
      <c r="AX104" s="416"/>
    </row>
    <row r="105" spans="16:50" ht="15.6" x14ac:dyDescent="0.3">
      <c r="P105" s="422" t="s">
        <v>812</v>
      </c>
      <c r="Q105" s="260" t="s">
        <v>938</v>
      </c>
      <c r="R105" s="407" t="s">
        <v>312</v>
      </c>
      <c r="S105" s="260">
        <f t="shared" si="17"/>
        <v>2024</v>
      </c>
      <c r="T105" s="423">
        <v>45329</v>
      </c>
      <c r="U105" s="423">
        <v>45329</v>
      </c>
      <c r="V105" s="421" t="s">
        <v>947</v>
      </c>
      <c r="W105" s="337" t="s">
        <v>948</v>
      </c>
      <c r="X105" s="321" t="s">
        <v>843</v>
      </c>
      <c r="Y105" s="441" t="s">
        <v>1107</v>
      </c>
      <c r="Z105" s="444" t="s">
        <v>1108</v>
      </c>
      <c r="AA105" s="407">
        <v>1</v>
      </c>
      <c r="AB105" s="407" t="s">
        <v>868</v>
      </c>
      <c r="AC105" s="330">
        <f>120/60</f>
        <v>2</v>
      </c>
      <c r="AD105" s="330">
        <v>5</v>
      </c>
      <c r="AE105" s="330">
        <v>24</v>
      </c>
      <c r="AF105" s="410">
        <f t="shared" si="25"/>
        <v>1.6666666666666666E-2</v>
      </c>
      <c r="AG105" s="333">
        <v>0</v>
      </c>
      <c r="AH105" s="333">
        <v>4</v>
      </c>
      <c r="AI105" s="333"/>
      <c r="AJ105" s="411">
        <f t="shared" si="14"/>
        <v>0</v>
      </c>
      <c r="AK105" s="330">
        <v>0</v>
      </c>
      <c r="AL105" s="330">
        <v>4</v>
      </c>
      <c r="AM105" s="330"/>
      <c r="AN105" s="410">
        <f t="shared" si="15"/>
        <v>0</v>
      </c>
      <c r="AO105" s="333">
        <v>0</v>
      </c>
      <c r="AP105" s="333">
        <v>4</v>
      </c>
      <c r="AQ105" s="333"/>
      <c r="AR105" s="411">
        <f t="shared" si="16"/>
        <v>0</v>
      </c>
      <c r="AS105" s="413">
        <f t="shared" si="19"/>
        <v>2</v>
      </c>
      <c r="AT105" s="414">
        <f t="shared" si="24"/>
        <v>17</v>
      </c>
      <c r="AU105" s="414">
        <f t="shared" si="24"/>
        <v>24</v>
      </c>
      <c r="AV105" s="414">
        <f t="shared" si="26"/>
        <v>408</v>
      </c>
      <c r="AW105" s="415">
        <f t="shared" si="27"/>
        <v>4.9019607843137254E-3</v>
      </c>
      <c r="AX105" s="416"/>
    </row>
    <row r="106" spans="16:50" ht="31.2" x14ac:dyDescent="0.3">
      <c r="P106" s="422" t="s">
        <v>812</v>
      </c>
      <c r="Q106" s="260" t="s">
        <v>938</v>
      </c>
      <c r="R106" s="407" t="s">
        <v>312</v>
      </c>
      <c r="S106" s="260">
        <f t="shared" si="17"/>
        <v>2024</v>
      </c>
      <c r="T106" s="423">
        <v>45329</v>
      </c>
      <c r="U106" s="423">
        <v>45329</v>
      </c>
      <c r="V106" s="322" t="s">
        <v>1083</v>
      </c>
      <c r="W106" s="337" t="s">
        <v>1067</v>
      </c>
      <c r="X106" s="321" t="s">
        <v>832</v>
      </c>
      <c r="Y106" s="441" t="s">
        <v>1109</v>
      </c>
      <c r="Z106" s="445" t="s">
        <v>1110</v>
      </c>
      <c r="AA106" s="446" t="s">
        <v>1038</v>
      </c>
      <c r="AB106" s="446" t="s">
        <v>927</v>
      </c>
      <c r="AC106" s="330">
        <f>90/60</f>
        <v>1.5</v>
      </c>
      <c r="AD106" s="330">
        <v>5</v>
      </c>
      <c r="AE106" s="330">
        <v>8</v>
      </c>
      <c r="AF106" s="410">
        <f t="shared" si="25"/>
        <v>3.7499999999999999E-2</v>
      </c>
      <c r="AG106" s="333">
        <v>0</v>
      </c>
      <c r="AH106" s="333">
        <v>4</v>
      </c>
      <c r="AI106" s="333"/>
      <c r="AJ106" s="411">
        <f t="shared" si="14"/>
        <v>0</v>
      </c>
      <c r="AK106" s="330">
        <v>0</v>
      </c>
      <c r="AL106" s="330">
        <v>4</v>
      </c>
      <c r="AM106" s="330"/>
      <c r="AN106" s="410">
        <f t="shared" si="15"/>
        <v>0</v>
      </c>
      <c r="AO106" s="333">
        <v>0</v>
      </c>
      <c r="AP106" s="333">
        <v>4</v>
      </c>
      <c r="AQ106" s="333"/>
      <c r="AR106" s="411">
        <f t="shared" si="16"/>
        <v>0</v>
      </c>
      <c r="AS106" s="413">
        <f t="shared" si="19"/>
        <v>1.5</v>
      </c>
      <c r="AT106" s="414">
        <f t="shared" si="24"/>
        <v>17</v>
      </c>
      <c r="AU106" s="414">
        <f t="shared" si="24"/>
        <v>8</v>
      </c>
      <c r="AV106" s="414">
        <f t="shared" si="26"/>
        <v>136</v>
      </c>
      <c r="AW106" s="415">
        <f t="shared" si="27"/>
        <v>1.1029411764705883E-2</v>
      </c>
      <c r="AX106" s="416"/>
    </row>
    <row r="107" spans="16:50" ht="15.6" x14ac:dyDescent="0.3">
      <c r="P107" s="422" t="s">
        <v>854</v>
      </c>
      <c r="Q107" s="260" t="s">
        <v>938</v>
      </c>
      <c r="R107" s="407" t="s">
        <v>312</v>
      </c>
      <c r="S107" s="260">
        <f t="shared" si="17"/>
        <v>2024</v>
      </c>
      <c r="T107" s="423">
        <v>45334</v>
      </c>
      <c r="U107" s="423">
        <v>45334</v>
      </c>
      <c r="V107" s="334" t="s">
        <v>1111</v>
      </c>
      <c r="W107" s="337" t="s">
        <v>1112</v>
      </c>
      <c r="X107" s="321" t="s">
        <v>843</v>
      </c>
      <c r="Y107" s="441" t="s">
        <v>1113</v>
      </c>
      <c r="Z107" s="447" t="s">
        <v>309</v>
      </c>
      <c r="AA107" s="448" t="s">
        <v>309</v>
      </c>
      <c r="AB107" s="448" t="s">
        <v>309</v>
      </c>
      <c r="AC107" s="330">
        <v>0</v>
      </c>
      <c r="AD107" s="330">
        <v>5</v>
      </c>
      <c r="AE107" s="330"/>
      <c r="AF107" s="410">
        <f t="shared" si="25"/>
        <v>0</v>
      </c>
      <c r="AG107" s="333">
        <f>15/60</f>
        <v>0.25</v>
      </c>
      <c r="AH107" s="333">
        <v>4</v>
      </c>
      <c r="AI107" s="333">
        <v>24</v>
      </c>
      <c r="AJ107" s="411">
        <f t="shared" si="14"/>
        <v>2.6041666666666665E-3</v>
      </c>
      <c r="AK107" s="330">
        <v>0</v>
      </c>
      <c r="AL107" s="330">
        <v>4</v>
      </c>
      <c r="AM107" s="330"/>
      <c r="AN107" s="410">
        <f t="shared" si="15"/>
        <v>0</v>
      </c>
      <c r="AO107" s="333">
        <v>0</v>
      </c>
      <c r="AP107" s="333">
        <v>4</v>
      </c>
      <c r="AQ107" s="333"/>
      <c r="AR107" s="411">
        <f t="shared" si="16"/>
        <v>0</v>
      </c>
      <c r="AS107" s="413">
        <f t="shared" si="19"/>
        <v>0.25</v>
      </c>
      <c r="AT107" s="414">
        <f t="shared" si="24"/>
        <v>17</v>
      </c>
      <c r="AU107" s="414">
        <f t="shared" si="24"/>
        <v>24</v>
      </c>
      <c r="AV107" s="414">
        <f t="shared" si="26"/>
        <v>408</v>
      </c>
      <c r="AW107" s="415">
        <f t="shared" si="27"/>
        <v>6.1274509803921568E-4</v>
      </c>
      <c r="AX107" s="416"/>
    </row>
    <row r="108" spans="16:50" ht="31.2" x14ac:dyDescent="0.3">
      <c r="P108" s="422" t="s">
        <v>854</v>
      </c>
      <c r="Q108" s="260" t="s">
        <v>938</v>
      </c>
      <c r="R108" s="407" t="s">
        <v>312</v>
      </c>
      <c r="S108" s="260">
        <f t="shared" si="17"/>
        <v>2024</v>
      </c>
      <c r="T108" s="423">
        <v>45337</v>
      </c>
      <c r="U108" s="423">
        <v>45337</v>
      </c>
      <c r="V108" s="334" t="s">
        <v>1114</v>
      </c>
      <c r="W108" s="337" t="s">
        <v>1115</v>
      </c>
      <c r="X108" s="321" t="s">
        <v>843</v>
      </c>
      <c r="Y108" s="439" t="s">
        <v>1116</v>
      </c>
      <c r="Z108" s="445" t="s">
        <v>1117</v>
      </c>
      <c r="AA108" s="407">
        <v>1</v>
      </c>
      <c r="AB108" s="407" t="s">
        <v>868</v>
      </c>
      <c r="AC108" s="330">
        <v>0</v>
      </c>
      <c r="AD108" s="330">
        <v>5</v>
      </c>
      <c r="AE108" s="330"/>
      <c r="AF108" s="410">
        <f t="shared" si="25"/>
        <v>0</v>
      </c>
      <c r="AG108" s="333">
        <f>60/60</f>
        <v>1</v>
      </c>
      <c r="AH108" s="333">
        <v>4</v>
      </c>
      <c r="AI108" s="333">
        <v>24</v>
      </c>
      <c r="AJ108" s="411">
        <f t="shared" si="14"/>
        <v>1.0416666666666666E-2</v>
      </c>
      <c r="AK108" s="330">
        <v>0</v>
      </c>
      <c r="AL108" s="330">
        <v>4</v>
      </c>
      <c r="AM108" s="330"/>
      <c r="AN108" s="410">
        <f t="shared" si="15"/>
        <v>0</v>
      </c>
      <c r="AO108" s="333">
        <v>0</v>
      </c>
      <c r="AP108" s="333">
        <v>4</v>
      </c>
      <c r="AQ108" s="333"/>
      <c r="AR108" s="411">
        <f t="shared" si="16"/>
        <v>0</v>
      </c>
      <c r="AS108" s="413">
        <f t="shared" si="19"/>
        <v>1</v>
      </c>
      <c r="AT108" s="414">
        <f t="shared" si="24"/>
        <v>17</v>
      </c>
      <c r="AU108" s="414">
        <f t="shared" si="24"/>
        <v>24</v>
      </c>
      <c r="AV108" s="414">
        <f t="shared" si="26"/>
        <v>408</v>
      </c>
      <c r="AW108" s="415">
        <f t="shared" si="27"/>
        <v>2.4509803921568627E-3</v>
      </c>
      <c r="AX108" s="416"/>
    </row>
    <row r="109" spans="16:50" ht="15.6" x14ac:dyDescent="0.3">
      <c r="P109" s="422" t="s">
        <v>854</v>
      </c>
      <c r="Q109" s="260" t="s">
        <v>938</v>
      </c>
      <c r="R109" s="407" t="s">
        <v>312</v>
      </c>
      <c r="S109" s="260">
        <f t="shared" si="17"/>
        <v>2024</v>
      </c>
      <c r="T109" s="423">
        <v>45337</v>
      </c>
      <c r="U109" s="423">
        <v>45337</v>
      </c>
      <c r="V109" s="435" t="s">
        <v>1118</v>
      </c>
      <c r="W109" s="420" t="s">
        <v>1119</v>
      </c>
      <c r="X109" s="321" t="s">
        <v>843</v>
      </c>
      <c r="Y109" s="439" t="s">
        <v>1120</v>
      </c>
      <c r="Z109" s="447" t="s">
        <v>309</v>
      </c>
      <c r="AA109" s="448" t="s">
        <v>309</v>
      </c>
      <c r="AB109" s="448" t="s">
        <v>309</v>
      </c>
      <c r="AC109" s="330">
        <v>0</v>
      </c>
      <c r="AD109" s="330">
        <v>5</v>
      </c>
      <c r="AE109" s="330"/>
      <c r="AF109" s="410">
        <f t="shared" si="25"/>
        <v>0</v>
      </c>
      <c r="AG109" s="333">
        <f>210/60</f>
        <v>3.5</v>
      </c>
      <c r="AH109" s="333">
        <v>4</v>
      </c>
      <c r="AI109" s="333">
        <v>24</v>
      </c>
      <c r="AJ109" s="411">
        <f t="shared" si="14"/>
        <v>3.6458333333333336E-2</v>
      </c>
      <c r="AK109" s="330">
        <v>0</v>
      </c>
      <c r="AL109" s="330">
        <v>4</v>
      </c>
      <c r="AM109" s="330"/>
      <c r="AN109" s="410">
        <f t="shared" si="15"/>
        <v>0</v>
      </c>
      <c r="AO109" s="333">
        <v>0</v>
      </c>
      <c r="AP109" s="333">
        <v>4</v>
      </c>
      <c r="AQ109" s="333"/>
      <c r="AR109" s="411">
        <f t="shared" si="16"/>
        <v>0</v>
      </c>
      <c r="AS109" s="413">
        <f t="shared" si="19"/>
        <v>3.5</v>
      </c>
      <c r="AT109" s="414">
        <f t="shared" si="24"/>
        <v>17</v>
      </c>
      <c r="AU109" s="414">
        <f t="shared" si="24"/>
        <v>24</v>
      </c>
      <c r="AV109" s="414">
        <f t="shared" si="26"/>
        <v>408</v>
      </c>
      <c r="AW109" s="415">
        <f t="shared" si="27"/>
        <v>8.5784313725490204E-3</v>
      </c>
      <c r="AX109" s="416"/>
    </row>
    <row r="110" spans="16:50" ht="31.2" x14ac:dyDescent="0.3">
      <c r="P110" s="422" t="s">
        <v>854</v>
      </c>
      <c r="Q110" s="260" t="s">
        <v>938</v>
      </c>
      <c r="R110" s="407" t="s">
        <v>312</v>
      </c>
      <c r="S110" s="260">
        <f t="shared" si="17"/>
        <v>2024</v>
      </c>
      <c r="T110" s="423">
        <v>45338</v>
      </c>
      <c r="U110" s="423">
        <v>45338</v>
      </c>
      <c r="V110" s="325" t="s">
        <v>888</v>
      </c>
      <c r="W110" s="337" t="s">
        <v>889</v>
      </c>
      <c r="X110" s="321" t="s">
        <v>843</v>
      </c>
      <c r="Y110" s="439" t="s">
        <v>1121</v>
      </c>
      <c r="Z110" s="447" t="s">
        <v>309</v>
      </c>
      <c r="AA110" s="448" t="s">
        <v>309</v>
      </c>
      <c r="AB110" s="448" t="s">
        <v>309</v>
      </c>
      <c r="AC110" s="330">
        <v>0</v>
      </c>
      <c r="AD110" s="330">
        <v>5</v>
      </c>
      <c r="AE110" s="330"/>
      <c r="AF110" s="410">
        <f t="shared" si="25"/>
        <v>0</v>
      </c>
      <c r="AG110" s="333">
        <f>180/60</f>
        <v>3</v>
      </c>
      <c r="AH110" s="333">
        <v>4</v>
      </c>
      <c r="AI110" s="333">
        <v>24</v>
      </c>
      <c r="AJ110" s="411">
        <f t="shared" si="14"/>
        <v>3.125E-2</v>
      </c>
      <c r="AK110" s="330">
        <v>0</v>
      </c>
      <c r="AL110" s="330">
        <v>4</v>
      </c>
      <c r="AM110" s="330"/>
      <c r="AN110" s="410">
        <f t="shared" si="15"/>
        <v>0</v>
      </c>
      <c r="AO110" s="333">
        <v>0</v>
      </c>
      <c r="AP110" s="333">
        <v>4</v>
      </c>
      <c r="AQ110" s="333"/>
      <c r="AR110" s="411">
        <f t="shared" si="16"/>
        <v>0</v>
      </c>
      <c r="AS110" s="413">
        <f t="shared" si="19"/>
        <v>3</v>
      </c>
      <c r="AT110" s="414">
        <f t="shared" si="24"/>
        <v>17</v>
      </c>
      <c r="AU110" s="414">
        <f t="shared" si="24"/>
        <v>24</v>
      </c>
      <c r="AV110" s="414">
        <f t="shared" si="26"/>
        <v>408</v>
      </c>
      <c r="AW110" s="415">
        <f>AS110/(AT110*AU110)</f>
        <v>7.3529411764705881E-3</v>
      </c>
      <c r="AX110" s="416"/>
    </row>
    <row r="111" spans="16:50" ht="22.8" x14ac:dyDescent="0.3">
      <c r="P111" s="422" t="s">
        <v>891</v>
      </c>
      <c r="Q111" s="260" t="s">
        <v>938</v>
      </c>
      <c r="R111" s="407" t="s">
        <v>312</v>
      </c>
      <c r="S111" s="260">
        <f t="shared" si="17"/>
        <v>2024</v>
      </c>
      <c r="T111" s="423">
        <v>45341</v>
      </c>
      <c r="U111" s="423">
        <v>45341</v>
      </c>
      <c r="V111" s="322" t="s">
        <v>893</v>
      </c>
      <c r="W111" s="337" t="s">
        <v>894</v>
      </c>
      <c r="X111" s="321" t="s">
        <v>832</v>
      </c>
      <c r="Y111" s="441" t="s">
        <v>1122</v>
      </c>
      <c r="Z111" s="447" t="s">
        <v>309</v>
      </c>
      <c r="AA111" s="448" t="s">
        <v>309</v>
      </c>
      <c r="AB111" s="448" t="s">
        <v>309</v>
      </c>
      <c r="AC111" s="330">
        <v>0</v>
      </c>
      <c r="AD111" s="330">
        <v>5</v>
      </c>
      <c r="AE111" s="330"/>
      <c r="AF111" s="410">
        <f t="shared" si="25"/>
        <v>0</v>
      </c>
      <c r="AG111" s="333">
        <v>0</v>
      </c>
      <c r="AH111" s="333">
        <v>4</v>
      </c>
      <c r="AI111" s="333"/>
      <c r="AJ111" s="411">
        <f t="shared" si="14"/>
        <v>0</v>
      </c>
      <c r="AK111" s="330">
        <f>60/60</f>
        <v>1</v>
      </c>
      <c r="AL111" s="330">
        <v>4</v>
      </c>
      <c r="AM111" s="330">
        <v>8</v>
      </c>
      <c r="AN111" s="410">
        <f t="shared" si="15"/>
        <v>3.125E-2</v>
      </c>
      <c r="AO111" s="333">
        <v>0</v>
      </c>
      <c r="AP111" s="333">
        <v>4</v>
      </c>
      <c r="AQ111" s="333"/>
      <c r="AR111" s="411">
        <f t="shared" si="16"/>
        <v>0</v>
      </c>
      <c r="AS111" s="413">
        <f t="shared" si="19"/>
        <v>1</v>
      </c>
      <c r="AT111" s="414">
        <f t="shared" si="24"/>
        <v>17</v>
      </c>
      <c r="AU111" s="414">
        <f t="shared" si="24"/>
        <v>8</v>
      </c>
      <c r="AV111" s="414">
        <f t="shared" si="26"/>
        <v>136</v>
      </c>
      <c r="AW111" s="415">
        <f t="shared" si="27"/>
        <v>7.3529411764705881E-3</v>
      </c>
      <c r="AX111" s="416"/>
    </row>
    <row r="112" spans="16:50" ht="31.2" x14ac:dyDescent="0.3">
      <c r="P112" s="422" t="s">
        <v>891</v>
      </c>
      <c r="Q112" s="260" t="s">
        <v>938</v>
      </c>
      <c r="R112" s="407" t="s">
        <v>312</v>
      </c>
      <c r="S112" s="260">
        <f t="shared" si="17"/>
        <v>2024</v>
      </c>
      <c r="T112" s="423">
        <v>45341</v>
      </c>
      <c r="U112" s="423">
        <v>45341</v>
      </c>
      <c r="V112" s="326" t="s">
        <v>1123</v>
      </c>
      <c r="W112" s="337" t="s">
        <v>1124</v>
      </c>
      <c r="X112" s="321" t="s">
        <v>837</v>
      </c>
      <c r="Y112" s="441" t="s">
        <v>1125</v>
      </c>
      <c r="Z112" s="445" t="s">
        <v>1126</v>
      </c>
      <c r="AA112" s="449" t="s">
        <v>1038</v>
      </c>
      <c r="AB112" s="446" t="s">
        <v>927</v>
      </c>
      <c r="AC112" s="330">
        <v>0</v>
      </c>
      <c r="AD112" s="330">
        <v>5</v>
      </c>
      <c r="AE112" s="330"/>
      <c r="AF112" s="410">
        <f t="shared" si="25"/>
        <v>0</v>
      </c>
      <c r="AG112" s="333">
        <v>0</v>
      </c>
      <c r="AH112" s="333">
        <v>4</v>
      </c>
      <c r="AI112" s="333"/>
      <c r="AJ112" s="411">
        <f t="shared" si="14"/>
        <v>0</v>
      </c>
      <c r="AK112" s="330">
        <f>240/60</f>
        <v>4</v>
      </c>
      <c r="AL112" s="330">
        <v>4</v>
      </c>
      <c r="AM112" s="330">
        <v>16</v>
      </c>
      <c r="AN112" s="410">
        <f t="shared" si="15"/>
        <v>6.25E-2</v>
      </c>
      <c r="AO112" s="333">
        <v>0</v>
      </c>
      <c r="AP112" s="333">
        <v>4</v>
      </c>
      <c r="AQ112" s="333"/>
      <c r="AR112" s="411">
        <f t="shared" si="16"/>
        <v>0</v>
      </c>
      <c r="AS112" s="413">
        <f t="shared" si="19"/>
        <v>4</v>
      </c>
      <c r="AT112" s="414">
        <f t="shared" si="24"/>
        <v>17</v>
      </c>
      <c r="AU112" s="414">
        <f t="shared" si="24"/>
        <v>16</v>
      </c>
      <c r="AV112" s="414">
        <f t="shared" si="26"/>
        <v>272</v>
      </c>
      <c r="AW112" s="415">
        <f t="shared" si="27"/>
        <v>1.4705882352941176E-2</v>
      </c>
      <c r="AX112" s="416"/>
    </row>
    <row r="113" spans="16:50" ht="22.8" x14ac:dyDescent="0.3">
      <c r="P113" s="422" t="s">
        <v>891</v>
      </c>
      <c r="Q113" s="260" t="s">
        <v>938</v>
      </c>
      <c r="R113" s="407" t="s">
        <v>312</v>
      </c>
      <c r="S113" s="260">
        <f t="shared" si="17"/>
        <v>2024</v>
      </c>
      <c r="T113" s="423">
        <v>45341</v>
      </c>
      <c r="U113" s="423">
        <v>45341</v>
      </c>
      <c r="V113" s="326" t="s">
        <v>1127</v>
      </c>
      <c r="W113" s="337" t="s">
        <v>1128</v>
      </c>
      <c r="X113" s="321" t="s">
        <v>954</v>
      </c>
      <c r="Y113" s="441" t="s">
        <v>1129</v>
      </c>
      <c r="Z113" s="425" t="s">
        <v>309</v>
      </c>
      <c r="AA113" s="407" t="s">
        <v>309</v>
      </c>
      <c r="AB113" s="407" t="s">
        <v>309</v>
      </c>
      <c r="AC113" s="330">
        <v>0</v>
      </c>
      <c r="AD113" s="330">
        <v>5</v>
      </c>
      <c r="AE113" s="330"/>
      <c r="AF113" s="410">
        <f t="shared" si="25"/>
        <v>0</v>
      </c>
      <c r="AG113" s="333">
        <v>0</v>
      </c>
      <c r="AH113" s="333">
        <v>4</v>
      </c>
      <c r="AI113" s="333"/>
      <c r="AJ113" s="411">
        <f t="shared" si="14"/>
        <v>0</v>
      </c>
      <c r="AK113" s="330">
        <f>15/60</f>
        <v>0.25</v>
      </c>
      <c r="AL113" s="330">
        <v>4</v>
      </c>
      <c r="AM113" s="330">
        <v>8</v>
      </c>
      <c r="AN113" s="410">
        <f t="shared" si="15"/>
        <v>7.8125E-3</v>
      </c>
      <c r="AO113" s="333">
        <v>0</v>
      </c>
      <c r="AP113" s="333">
        <v>4</v>
      </c>
      <c r="AQ113" s="333"/>
      <c r="AR113" s="411">
        <f t="shared" si="16"/>
        <v>0</v>
      </c>
      <c r="AS113" s="413">
        <f t="shared" si="19"/>
        <v>0.25</v>
      </c>
      <c r="AT113" s="414">
        <f t="shared" si="24"/>
        <v>17</v>
      </c>
      <c r="AU113" s="414">
        <f t="shared" si="24"/>
        <v>8</v>
      </c>
      <c r="AV113" s="414">
        <f t="shared" si="26"/>
        <v>136</v>
      </c>
      <c r="AW113" s="415">
        <f t="shared" si="27"/>
        <v>1.838235294117647E-3</v>
      </c>
      <c r="AX113" s="416"/>
    </row>
    <row r="114" spans="16:50" ht="15.6" x14ac:dyDescent="0.3">
      <c r="P114" s="422" t="s">
        <v>891</v>
      </c>
      <c r="Q114" s="260" t="s">
        <v>938</v>
      </c>
      <c r="R114" s="407" t="s">
        <v>312</v>
      </c>
      <c r="S114" s="260">
        <f t="shared" si="17"/>
        <v>2024</v>
      </c>
      <c r="T114" s="423">
        <v>45342</v>
      </c>
      <c r="U114" s="423">
        <v>45342</v>
      </c>
      <c r="V114" s="327" t="s">
        <v>916</v>
      </c>
      <c r="W114" s="337" t="s">
        <v>860</v>
      </c>
      <c r="X114" s="321" t="s">
        <v>917</v>
      </c>
      <c r="Y114" s="441" t="s">
        <v>1130</v>
      </c>
      <c r="Z114" s="425" t="s">
        <v>309</v>
      </c>
      <c r="AA114" s="407" t="s">
        <v>309</v>
      </c>
      <c r="AB114" s="407" t="s">
        <v>309</v>
      </c>
      <c r="AC114" s="330">
        <v>0</v>
      </c>
      <c r="AD114" s="330">
        <v>5</v>
      </c>
      <c r="AE114" s="330"/>
      <c r="AF114" s="410">
        <f t="shared" si="25"/>
        <v>0</v>
      </c>
      <c r="AG114" s="333">
        <v>0</v>
      </c>
      <c r="AH114" s="333">
        <v>4</v>
      </c>
      <c r="AI114" s="333"/>
      <c r="AJ114" s="411">
        <f t="shared" si="14"/>
        <v>0</v>
      </c>
      <c r="AK114" s="330">
        <f>10/60</f>
        <v>0.16666666666666666</v>
      </c>
      <c r="AL114" s="330">
        <v>4</v>
      </c>
      <c r="AM114" s="330">
        <v>8</v>
      </c>
      <c r="AN114" s="410">
        <f t="shared" si="15"/>
        <v>5.208333333333333E-3</v>
      </c>
      <c r="AO114" s="333">
        <v>0</v>
      </c>
      <c r="AP114" s="333">
        <v>4</v>
      </c>
      <c r="AQ114" s="333"/>
      <c r="AR114" s="411">
        <f t="shared" si="16"/>
        <v>0</v>
      </c>
      <c r="AS114" s="413">
        <f t="shared" si="19"/>
        <v>0.16666666666666666</v>
      </c>
      <c r="AT114" s="414">
        <f t="shared" si="24"/>
        <v>17</v>
      </c>
      <c r="AU114" s="414">
        <f t="shared" si="24"/>
        <v>8</v>
      </c>
      <c r="AV114" s="414">
        <f t="shared" si="26"/>
        <v>136</v>
      </c>
      <c r="AW114" s="415">
        <f t="shared" si="27"/>
        <v>1.2254901960784314E-3</v>
      </c>
      <c r="AX114" s="416"/>
    </row>
    <row r="115" spans="16:50" ht="15.6" x14ac:dyDescent="0.3">
      <c r="P115" s="422" t="s">
        <v>891</v>
      </c>
      <c r="Q115" s="260" t="s">
        <v>938</v>
      </c>
      <c r="R115" s="407" t="s">
        <v>312</v>
      </c>
      <c r="S115" s="260">
        <f t="shared" si="17"/>
        <v>2024</v>
      </c>
      <c r="T115" s="423">
        <v>45343</v>
      </c>
      <c r="U115" s="423">
        <v>45343</v>
      </c>
      <c r="V115" s="435" t="s">
        <v>1118</v>
      </c>
      <c r="W115" s="420" t="s">
        <v>1119</v>
      </c>
      <c r="X115" s="321" t="s">
        <v>843</v>
      </c>
      <c r="Y115" s="439" t="s">
        <v>1131</v>
      </c>
      <c r="Z115" s="425" t="s">
        <v>309</v>
      </c>
      <c r="AA115" s="407" t="s">
        <v>309</v>
      </c>
      <c r="AB115" s="407" t="s">
        <v>309</v>
      </c>
      <c r="AC115" s="330">
        <v>0</v>
      </c>
      <c r="AD115" s="330">
        <v>5</v>
      </c>
      <c r="AE115" s="330"/>
      <c r="AF115" s="410">
        <f t="shared" si="25"/>
        <v>0</v>
      </c>
      <c r="AG115" s="333">
        <v>0</v>
      </c>
      <c r="AH115" s="333">
        <v>4</v>
      </c>
      <c r="AI115" s="333"/>
      <c r="AJ115" s="411">
        <f t="shared" si="14"/>
        <v>0</v>
      </c>
      <c r="AK115" s="330">
        <v>8</v>
      </c>
      <c r="AL115" s="330">
        <v>4</v>
      </c>
      <c r="AM115" s="330">
        <v>24</v>
      </c>
      <c r="AN115" s="410">
        <f t="shared" si="15"/>
        <v>8.3333333333333329E-2</v>
      </c>
      <c r="AO115" s="333">
        <v>0</v>
      </c>
      <c r="AP115" s="333">
        <v>4</v>
      </c>
      <c r="AQ115" s="333"/>
      <c r="AR115" s="411">
        <f t="shared" si="16"/>
        <v>0</v>
      </c>
      <c r="AS115" s="413">
        <f t="shared" si="19"/>
        <v>8</v>
      </c>
      <c r="AT115" s="414">
        <f t="shared" si="24"/>
        <v>17</v>
      </c>
      <c r="AU115" s="414">
        <f t="shared" si="24"/>
        <v>24</v>
      </c>
      <c r="AV115" s="414">
        <f t="shared" si="26"/>
        <v>408</v>
      </c>
      <c r="AW115" s="415">
        <f t="shared" si="27"/>
        <v>1.9607843137254902E-2</v>
      </c>
      <c r="AX115" s="416"/>
    </row>
    <row r="116" spans="16:50" ht="22.8" x14ac:dyDescent="0.3">
      <c r="P116" s="422" t="s">
        <v>907</v>
      </c>
      <c r="Q116" s="260" t="s">
        <v>938</v>
      </c>
      <c r="R116" s="407" t="s">
        <v>312</v>
      </c>
      <c r="S116" s="260">
        <f t="shared" si="17"/>
        <v>2024</v>
      </c>
      <c r="T116" s="423">
        <v>45348</v>
      </c>
      <c r="U116" s="423">
        <v>45348</v>
      </c>
      <c r="V116" s="326" t="s">
        <v>1132</v>
      </c>
      <c r="W116" s="337" t="s">
        <v>1133</v>
      </c>
      <c r="X116" s="321" t="s">
        <v>885</v>
      </c>
      <c r="Y116" s="424" t="s">
        <v>1134</v>
      </c>
      <c r="Z116" s="425" t="s">
        <v>1135</v>
      </c>
      <c r="AA116" s="407">
        <v>2</v>
      </c>
      <c r="AB116" s="430" t="s">
        <v>853</v>
      </c>
      <c r="AC116" s="330">
        <v>0</v>
      </c>
      <c r="AD116" s="330">
        <v>5</v>
      </c>
      <c r="AE116" s="330"/>
      <c r="AF116" s="410">
        <f t="shared" si="25"/>
        <v>0</v>
      </c>
      <c r="AG116" s="333">
        <v>0</v>
      </c>
      <c r="AH116" s="333">
        <v>4</v>
      </c>
      <c r="AI116" s="333"/>
      <c r="AJ116" s="411">
        <f t="shared" si="14"/>
        <v>0</v>
      </c>
      <c r="AK116" s="330">
        <v>0</v>
      </c>
      <c r="AL116" s="330">
        <v>4</v>
      </c>
      <c r="AM116" s="330"/>
      <c r="AN116" s="410">
        <f t="shared" si="15"/>
        <v>0</v>
      </c>
      <c r="AO116" s="333">
        <f>30/60</f>
        <v>0.5</v>
      </c>
      <c r="AP116" s="333">
        <v>4</v>
      </c>
      <c r="AQ116" s="333">
        <v>8</v>
      </c>
      <c r="AR116" s="411">
        <f t="shared" si="16"/>
        <v>1.5625E-2</v>
      </c>
      <c r="AS116" s="413">
        <f t="shared" si="19"/>
        <v>0.5</v>
      </c>
      <c r="AT116" s="414">
        <f t="shared" si="24"/>
        <v>17</v>
      </c>
      <c r="AU116" s="414">
        <f t="shared" si="24"/>
        <v>8</v>
      </c>
      <c r="AV116" s="414">
        <f t="shared" si="26"/>
        <v>136</v>
      </c>
      <c r="AW116" s="415">
        <f t="shared" si="27"/>
        <v>3.6764705882352941E-3</v>
      </c>
      <c r="AX116" s="416"/>
    </row>
    <row r="117" spans="16:50" ht="31.2" x14ac:dyDescent="0.3">
      <c r="P117" s="422" t="s">
        <v>907</v>
      </c>
      <c r="Q117" s="260" t="s">
        <v>938</v>
      </c>
      <c r="R117" s="407" t="s">
        <v>312</v>
      </c>
      <c r="S117" s="260">
        <f t="shared" si="17"/>
        <v>2024</v>
      </c>
      <c r="T117" s="423">
        <v>45348</v>
      </c>
      <c r="U117" s="423">
        <v>45348</v>
      </c>
      <c r="V117" s="334" t="s">
        <v>979</v>
      </c>
      <c r="W117" s="337" t="s">
        <v>980</v>
      </c>
      <c r="X117" s="321" t="s">
        <v>843</v>
      </c>
      <c r="Y117" s="424" t="s">
        <v>1136</v>
      </c>
      <c r="Z117" s="429" t="s">
        <v>1137</v>
      </c>
      <c r="AA117" s="430">
        <v>1</v>
      </c>
      <c r="AB117" s="430" t="s">
        <v>853</v>
      </c>
      <c r="AC117" s="330">
        <v>0</v>
      </c>
      <c r="AD117" s="330">
        <v>5</v>
      </c>
      <c r="AE117" s="330"/>
      <c r="AF117" s="410">
        <f t="shared" si="25"/>
        <v>0</v>
      </c>
      <c r="AG117" s="333">
        <v>0</v>
      </c>
      <c r="AH117" s="333">
        <v>4</v>
      </c>
      <c r="AI117" s="333"/>
      <c r="AJ117" s="411">
        <f t="shared" si="14"/>
        <v>0</v>
      </c>
      <c r="AK117" s="330">
        <v>0</v>
      </c>
      <c r="AL117" s="330">
        <v>4</v>
      </c>
      <c r="AM117" s="330"/>
      <c r="AN117" s="410">
        <f t="shared" si="15"/>
        <v>0</v>
      </c>
      <c r="AO117" s="333">
        <f>30/60</f>
        <v>0.5</v>
      </c>
      <c r="AP117" s="333">
        <v>4</v>
      </c>
      <c r="AQ117" s="333">
        <v>24</v>
      </c>
      <c r="AR117" s="411">
        <f t="shared" si="16"/>
        <v>5.208333333333333E-3</v>
      </c>
      <c r="AS117" s="413">
        <f t="shared" si="19"/>
        <v>0.5</v>
      </c>
      <c r="AT117" s="414">
        <f t="shared" si="24"/>
        <v>17</v>
      </c>
      <c r="AU117" s="414">
        <f t="shared" si="24"/>
        <v>24</v>
      </c>
      <c r="AV117" s="414">
        <f t="shared" si="26"/>
        <v>408</v>
      </c>
      <c r="AW117" s="415">
        <f t="shared" si="27"/>
        <v>1.2254901960784314E-3</v>
      </c>
      <c r="AX117" s="416"/>
    </row>
    <row r="118" spans="16:50" ht="15.6" x14ac:dyDescent="0.3">
      <c r="P118" s="422" t="s">
        <v>907</v>
      </c>
      <c r="Q118" s="260" t="s">
        <v>938</v>
      </c>
      <c r="R118" s="407" t="s">
        <v>312</v>
      </c>
      <c r="S118" s="260">
        <f t="shared" si="17"/>
        <v>2024</v>
      </c>
      <c r="T118" s="423">
        <v>45351</v>
      </c>
      <c r="U118" s="423">
        <v>45351</v>
      </c>
      <c r="V118" s="323" t="s">
        <v>1138</v>
      </c>
      <c r="W118" s="337" t="s">
        <v>1139</v>
      </c>
      <c r="X118" s="321" t="s">
        <v>910</v>
      </c>
      <c r="Y118" s="424" t="s">
        <v>1140</v>
      </c>
      <c r="Z118" s="425" t="s">
        <v>309</v>
      </c>
      <c r="AA118" s="407" t="s">
        <v>309</v>
      </c>
      <c r="AB118" s="407" t="s">
        <v>309</v>
      </c>
      <c r="AC118" s="330">
        <v>0</v>
      </c>
      <c r="AD118" s="330">
        <v>5</v>
      </c>
      <c r="AE118" s="330"/>
      <c r="AF118" s="410">
        <f t="shared" si="25"/>
        <v>0</v>
      </c>
      <c r="AG118" s="333">
        <v>0</v>
      </c>
      <c r="AH118" s="333">
        <v>4</v>
      </c>
      <c r="AI118" s="333"/>
      <c r="AJ118" s="411">
        <f t="shared" si="14"/>
        <v>0</v>
      </c>
      <c r="AK118" s="330">
        <v>0</v>
      </c>
      <c r="AL118" s="330">
        <v>4</v>
      </c>
      <c r="AM118" s="330"/>
      <c r="AN118" s="410">
        <f t="shared" si="15"/>
        <v>0</v>
      </c>
      <c r="AO118" s="333">
        <f>30/60</f>
        <v>0.5</v>
      </c>
      <c r="AP118" s="333">
        <v>4</v>
      </c>
      <c r="AQ118" s="333">
        <v>8</v>
      </c>
      <c r="AR118" s="411">
        <f t="shared" si="16"/>
        <v>1.5625E-2</v>
      </c>
      <c r="AS118" s="413">
        <f t="shared" si="19"/>
        <v>0.5</v>
      </c>
      <c r="AT118" s="414">
        <f t="shared" si="24"/>
        <v>17</v>
      </c>
      <c r="AU118" s="414">
        <f t="shared" si="24"/>
        <v>8</v>
      </c>
      <c r="AV118" s="414">
        <f t="shared" si="26"/>
        <v>136</v>
      </c>
      <c r="AW118" s="415">
        <f t="shared" si="27"/>
        <v>3.6764705882352941E-3</v>
      </c>
      <c r="AX118" s="416"/>
    </row>
    <row r="119" spans="16:50" ht="15.6" x14ac:dyDescent="0.3">
      <c r="P119" s="422" t="s">
        <v>907</v>
      </c>
      <c r="Q119" s="260" t="s">
        <v>938</v>
      </c>
      <c r="R119" s="407" t="s">
        <v>312</v>
      </c>
      <c r="S119" s="260">
        <f t="shared" si="17"/>
        <v>2024</v>
      </c>
      <c r="T119" s="423">
        <v>45351</v>
      </c>
      <c r="U119" s="423">
        <v>45351</v>
      </c>
      <c r="V119" s="328" t="s">
        <v>1141</v>
      </c>
      <c r="W119" s="337" t="s">
        <v>1142</v>
      </c>
      <c r="X119" s="321" t="s">
        <v>878</v>
      </c>
      <c r="Y119" s="424" t="s">
        <v>1143</v>
      </c>
      <c r="Z119" s="429" t="s">
        <v>1144</v>
      </c>
      <c r="AA119" s="430">
        <v>1</v>
      </c>
      <c r="AB119" s="430" t="s">
        <v>853</v>
      </c>
      <c r="AC119" s="330">
        <v>0</v>
      </c>
      <c r="AD119" s="330">
        <v>5</v>
      </c>
      <c r="AE119" s="330"/>
      <c r="AF119" s="410">
        <f t="shared" si="25"/>
        <v>0</v>
      </c>
      <c r="AG119" s="333">
        <v>0</v>
      </c>
      <c r="AH119" s="333">
        <v>4</v>
      </c>
      <c r="AI119" s="333"/>
      <c r="AJ119" s="411">
        <f t="shared" si="14"/>
        <v>0</v>
      </c>
      <c r="AK119" s="330">
        <v>0</v>
      </c>
      <c r="AL119" s="330">
        <v>4</v>
      </c>
      <c r="AM119" s="330"/>
      <c r="AN119" s="410">
        <f t="shared" si="15"/>
        <v>0</v>
      </c>
      <c r="AO119" s="333">
        <v>1</v>
      </c>
      <c r="AP119" s="333">
        <v>4</v>
      </c>
      <c r="AQ119" s="333">
        <v>24</v>
      </c>
      <c r="AR119" s="411">
        <f t="shared" si="16"/>
        <v>1.0416666666666666E-2</v>
      </c>
      <c r="AS119" s="413">
        <f t="shared" si="19"/>
        <v>1</v>
      </c>
      <c r="AT119" s="414">
        <f t="shared" si="24"/>
        <v>17</v>
      </c>
      <c r="AU119" s="414">
        <f t="shared" si="24"/>
        <v>24</v>
      </c>
      <c r="AV119" s="414">
        <f t="shared" si="26"/>
        <v>408</v>
      </c>
      <c r="AW119" s="415">
        <f t="shared" si="27"/>
        <v>2.4509803921568627E-3</v>
      </c>
      <c r="AX119" s="416"/>
    </row>
    <row r="120" spans="16:50" ht="15.6" x14ac:dyDescent="0.3">
      <c r="P120" s="406" t="s">
        <v>812</v>
      </c>
      <c r="Q120" s="260" t="s">
        <v>930</v>
      </c>
      <c r="R120" s="407" t="s">
        <v>313</v>
      </c>
      <c r="S120" s="260">
        <f>YEAR(T120)</f>
        <v>2024</v>
      </c>
      <c r="T120" s="423">
        <v>45352</v>
      </c>
      <c r="U120" s="423">
        <v>45352</v>
      </c>
      <c r="V120" s="328" t="s">
        <v>1507</v>
      </c>
      <c r="W120" s="337" t="s">
        <v>846</v>
      </c>
      <c r="X120" s="321" t="s">
        <v>847</v>
      </c>
      <c r="Y120" s="437" t="s">
        <v>1535</v>
      </c>
      <c r="Z120" s="425" t="s">
        <v>1560</v>
      </c>
      <c r="AA120" s="407">
        <v>4</v>
      </c>
      <c r="AB120" s="407" t="s">
        <v>853</v>
      </c>
      <c r="AC120" s="426">
        <f>30/60</f>
        <v>0.5</v>
      </c>
      <c r="AD120" s="330">
        <v>5</v>
      </c>
      <c r="AE120" s="330">
        <v>8</v>
      </c>
      <c r="AF120" s="410">
        <f t="shared" si="25"/>
        <v>1.2500000000000001E-2</v>
      </c>
      <c r="AG120" s="333">
        <v>0</v>
      </c>
      <c r="AH120" s="333">
        <v>4</v>
      </c>
      <c r="AI120" s="333"/>
      <c r="AJ120" s="411">
        <f t="shared" si="14"/>
        <v>0</v>
      </c>
      <c r="AK120" s="330">
        <v>0</v>
      </c>
      <c r="AL120" s="330">
        <v>5</v>
      </c>
      <c r="AM120" s="330"/>
      <c r="AN120" s="410">
        <f t="shared" si="15"/>
        <v>0</v>
      </c>
      <c r="AO120" s="333">
        <v>0</v>
      </c>
      <c r="AP120" s="333">
        <v>4</v>
      </c>
      <c r="AQ120" s="333"/>
      <c r="AR120" s="411">
        <f t="shared" si="16"/>
        <v>0</v>
      </c>
      <c r="AS120" s="413">
        <f t="shared" si="19"/>
        <v>0.5</v>
      </c>
      <c r="AT120" s="414">
        <f t="shared" si="24"/>
        <v>18</v>
      </c>
      <c r="AU120" s="414">
        <f t="shared" si="24"/>
        <v>8</v>
      </c>
      <c r="AV120" s="414">
        <f t="shared" si="26"/>
        <v>144</v>
      </c>
      <c r="AW120" s="415">
        <f t="shared" si="27"/>
        <v>3.472222222222222E-3</v>
      </c>
      <c r="AX120" s="416"/>
    </row>
    <row r="121" spans="16:50" ht="15.6" x14ac:dyDescent="0.3">
      <c r="P121" s="406" t="s">
        <v>812</v>
      </c>
      <c r="Q121" s="260" t="s">
        <v>930</v>
      </c>
      <c r="R121" s="407" t="s">
        <v>313</v>
      </c>
      <c r="S121" s="260">
        <f t="shared" ref="S121:S184" si="28">YEAR(T121)</f>
        <v>2024</v>
      </c>
      <c r="T121" s="423">
        <v>45355</v>
      </c>
      <c r="U121" s="423">
        <v>45355</v>
      </c>
      <c r="V121" s="324" t="s">
        <v>1508</v>
      </c>
      <c r="W121" s="337" t="s">
        <v>1509</v>
      </c>
      <c r="X121" s="321" t="s">
        <v>954</v>
      </c>
      <c r="Y121" s="424" t="s">
        <v>1536</v>
      </c>
      <c r="Z121" s="425" t="s">
        <v>309</v>
      </c>
      <c r="AA121" s="407" t="s">
        <v>309</v>
      </c>
      <c r="AB121" s="407" t="s">
        <v>309</v>
      </c>
      <c r="AC121" s="426">
        <f>10/60</f>
        <v>0.16666666666666666</v>
      </c>
      <c r="AD121" s="330">
        <v>5</v>
      </c>
      <c r="AE121" s="330">
        <v>8</v>
      </c>
      <c r="AF121" s="410">
        <f t="shared" si="25"/>
        <v>4.1666666666666666E-3</v>
      </c>
      <c r="AG121" s="333">
        <v>0</v>
      </c>
      <c r="AH121" s="333">
        <v>4</v>
      </c>
      <c r="AI121" s="333"/>
      <c r="AJ121" s="411">
        <f t="shared" si="14"/>
        <v>0</v>
      </c>
      <c r="AK121" s="330">
        <v>0</v>
      </c>
      <c r="AL121" s="330">
        <v>5</v>
      </c>
      <c r="AM121" s="330"/>
      <c r="AN121" s="410">
        <f t="shared" si="15"/>
        <v>0</v>
      </c>
      <c r="AO121" s="333">
        <v>0</v>
      </c>
      <c r="AP121" s="333">
        <v>4</v>
      </c>
      <c r="AQ121" s="333"/>
      <c r="AR121" s="411">
        <f t="shared" si="16"/>
        <v>0</v>
      </c>
      <c r="AS121" s="413">
        <f t="shared" si="19"/>
        <v>0.16666666666666666</v>
      </c>
      <c r="AT121" s="414">
        <f t="shared" si="24"/>
        <v>18</v>
      </c>
      <c r="AU121" s="414">
        <f t="shared" si="24"/>
        <v>8</v>
      </c>
      <c r="AV121" s="414">
        <f t="shared" si="26"/>
        <v>144</v>
      </c>
      <c r="AW121" s="415">
        <f t="shared" si="27"/>
        <v>1.1574074074074073E-3</v>
      </c>
      <c r="AX121" s="416"/>
    </row>
    <row r="122" spans="16:50" ht="15.6" x14ac:dyDescent="0.3">
      <c r="P122" s="406" t="s">
        <v>812</v>
      </c>
      <c r="Q122" s="260" t="s">
        <v>930</v>
      </c>
      <c r="R122" s="407" t="s">
        <v>313</v>
      </c>
      <c r="S122" s="260">
        <f t="shared" si="28"/>
        <v>2024</v>
      </c>
      <c r="T122" s="423">
        <v>45356</v>
      </c>
      <c r="U122" s="423">
        <v>45356</v>
      </c>
      <c r="V122" s="328" t="s">
        <v>1141</v>
      </c>
      <c r="W122" s="337" t="s">
        <v>1142</v>
      </c>
      <c r="X122" s="321" t="s">
        <v>878</v>
      </c>
      <c r="Y122" s="424" t="s">
        <v>1537</v>
      </c>
      <c r="Z122" s="425" t="s">
        <v>309</v>
      </c>
      <c r="AA122" s="407" t="s">
        <v>309</v>
      </c>
      <c r="AB122" s="407" t="s">
        <v>309</v>
      </c>
      <c r="AC122" s="426">
        <f>10/60</f>
        <v>0.16666666666666666</v>
      </c>
      <c r="AD122" s="330">
        <v>5</v>
      </c>
      <c r="AE122" s="330">
        <v>24</v>
      </c>
      <c r="AF122" s="410">
        <f t="shared" si="25"/>
        <v>1.3888888888888887E-3</v>
      </c>
      <c r="AG122" s="333">
        <v>0</v>
      </c>
      <c r="AH122" s="333">
        <v>4</v>
      </c>
      <c r="AI122" s="333"/>
      <c r="AJ122" s="411">
        <f t="shared" si="14"/>
        <v>0</v>
      </c>
      <c r="AK122" s="330">
        <v>0</v>
      </c>
      <c r="AL122" s="330">
        <v>5</v>
      </c>
      <c r="AM122" s="330"/>
      <c r="AN122" s="410">
        <f t="shared" si="15"/>
        <v>0</v>
      </c>
      <c r="AO122" s="333">
        <v>0</v>
      </c>
      <c r="AP122" s="333">
        <v>4</v>
      </c>
      <c r="AQ122" s="333"/>
      <c r="AR122" s="411">
        <f t="shared" si="16"/>
        <v>0</v>
      </c>
      <c r="AS122" s="413">
        <f t="shared" si="19"/>
        <v>0.16666666666666666</v>
      </c>
      <c r="AT122" s="414">
        <f t="shared" si="24"/>
        <v>18</v>
      </c>
      <c r="AU122" s="414">
        <f t="shared" si="24"/>
        <v>24</v>
      </c>
      <c r="AV122" s="414">
        <f t="shared" si="26"/>
        <v>432</v>
      </c>
      <c r="AW122" s="415">
        <f t="shared" si="27"/>
        <v>3.8580246913580245E-4</v>
      </c>
      <c r="AX122" s="416"/>
    </row>
    <row r="123" spans="16:50" ht="34.200000000000003" x14ac:dyDescent="0.3">
      <c r="P123" s="406" t="s">
        <v>812</v>
      </c>
      <c r="Q123" s="260" t="s">
        <v>930</v>
      </c>
      <c r="R123" s="407" t="s">
        <v>313</v>
      </c>
      <c r="S123" s="260">
        <f t="shared" si="28"/>
        <v>2024</v>
      </c>
      <c r="T123" s="423">
        <v>45357</v>
      </c>
      <c r="U123" s="423">
        <v>45357</v>
      </c>
      <c r="V123" s="320" t="s">
        <v>876</v>
      </c>
      <c r="W123" s="337" t="s">
        <v>1510</v>
      </c>
      <c r="X123" s="321" t="s">
        <v>878</v>
      </c>
      <c r="Y123" s="424" t="s">
        <v>1538</v>
      </c>
      <c r="Z123" s="425" t="s">
        <v>309</v>
      </c>
      <c r="AA123" s="407" t="s">
        <v>309</v>
      </c>
      <c r="AB123" s="407" t="s">
        <v>309</v>
      </c>
      <c r="AC123" s="426">
        <f>30/60</f>
        <v>0.5</v>
      </c>
      <c r="AD123" s="330">
        <v>5</v>
      </c>
      <c r="AE123" s="330">
        <v>24</v>
      </c>
      <c r="AF123" s="410">
        <f t="shared" si="25"/>
        <v>4.1666666666666666E-3</v>
      </c>
      <c r="AG123" s="333">
        <v>0</v>
      </c>
      <c r="AH123" s="333">
        <v>4</v>
      </c>
      <c r="AI123" s="333"/>
      <c r="AJ123" s="411">
        <f t="shared" si="14"/>
        <v>0</v>
      </c>
      <c r="AK123" s="330">
        <v>0</v>
      </c>
      <c r="AL123" s="330">
        <v>5</v>
      </c>
      <c r="AM123" s="330"/>
      <c r="AN123" s="410">
        <f t="shared" si="15"/>
        <v>0</v>
      </c>
      <c r="AO123" s="333">
        <v>0</v>
      </c>
      <c r="AP123" s="333">
        <v>4</v>
      </c>
      <c r="AQ123" s="333"/>
      <c r="AR123" s="411">
        <f t="shared" si="16"/>
        <v>0</v>
      </c>
      <c r="AS123" s="413">
        <f t="shared" si="19"/>
        <v>0.5</v>
      </c>
      <c r="AT123" s="414">
        <f t="shared" si="24"/>
        <v>18</v>
      </c>
      <c r="AU123" s="414">
        <f t="shared" si="24"/>
        <v>24</v>
      </c>
      <c r="AV123" s="414">
        <f t="shared" si="26"/>
        <v>432</v>
      </c>
      <c r="AW123" s="415">
        <f t="shared" si="27"/>
        <v>1.1574074074074073E-3</v>
      </c>
      <c r="AX123" s="416"/>
    </row>
    <row r="124" spans="16:50" ht="46.8" x14ac:dyDescent="0.3">
      <c r="P124" s="406" t="s">
        <v>812</v>
      </c>
      <c r="Q124" s="260" t="s">
        <v>930</v>
      </c>
      <c r="R124" s="407" t="s">
        <v>313</v>
      </c>
      <c r="S124" s="260">
        <f t="shared" si="28"/>
        <v>2024</v>
      </c>
      <c r="T124" s="423">
        <v>45357</v>
      </c>
      <c r="U124" s="423">
        <v>45357</v>
      </c>
      <c r="V124" s="450" t="s">
        <v>1511</v>
      </c>
      <c r="W124" s="337" t="s">
        <v>1512</v>
      </c>
      <c r="X124" s="321" t="s">
        <v>917</v>
      </c>
      <c r="Y124" s="424" t="s">
        <v>1539</v>
      </c>
      <c r="Z124" s="425" t="s">
        <v>1561</v>
      </c>
      <c r="AA124" s="407">
        <v>1</v>
      </c>
      <c r="AB124" s="407" t="s">
        <v>853</v>
      </c>
      <c r="AC124" s="426">
        <f>20/60</f>
        <v>0.33333333333333331</v>
      </c>
      <c r="AD124" s="330">
        <v>5</v>
      </c>
      <c r="AE124" s="330">
        <v>8</v>
      </c>
      <c r="AF124" s="410">
        <f t="shared" si="25"/>
        <v>8.3333333333333332E-3</v>
      </c>
      <c r="AG124" s="333">
        <v>0</v>
      </c>
      <c r="AH124" s="333">
        <v>4</v>
      </c>
      <c r="AI124" s="333"/>
      <c r="AJ124" s="411">
        <f t="shared" si="14"/>
        <v>0</v>
      </c>
      <c r="AK124" s="330">
        <v>0</v>
      </c>
      <c r="AL124" s="330">
        <v>5</v>
      </c>
      <c r="AM124" s="330"/>
      <c r="AN124" s="410">
        <f t="shared" si="15"/>
        <v>0</v>
      </c>
      <c r="AO124" s="333">
        <v>0</v>
      </c>
      <c r="AP124" s="333">
        <v>4</v>
      </c>
      <c r="AQ124" s="333"/>
      <c r="AR124" s="411">
        <f t="shared" si="16"/>
        <v>0</v>
      </c>
      <c r="AS124" s="413">
        <f t="shared" si="19"/>
        <v>0.33333333333333331</v>
      </c>
      <c r="AT124" s="414">
        <f t="shared" si="24"/>
        <v>18</v>
      </c>
      <c r="AU124" s="414">
        <f t="shared" si="24"/>
        <v>8</v>
      </c>
      <c r="AV124" s="414">
        <f t="shared" si="26"/>
        <v>144</v>
      </c>
      <c r="AW124" s="415">
        <f t="shared" si="27"/>
        <v>2.3148148148148147E-3</v>
      </c>
      <c r="AX124" s="416"/>
    </row>
    <row r="125" spans="16:50" ht="31.2" x14ac:dyDescent="0.3">
      <c r="P125" s="406" t="s">
        <v>812</v>
      </c>
      <c r="Q125" s="260" t="s">
        <v>930</v>
      </c>
      <c r="R125" s="407" t="s">
        <v>313</v>
      </c>
      <c r="S125" s="260">
        <f t="shared" si="28"/>
        <v>2024</v>
      </c>
      <c r="T125" s="423">
        <v>45358</v>
      </c>
      <c r="U125" s="423">
        <v>45358</v>
      </c>
      <c r="V125" s="320" t="s">
        <v>1513</v>
      </c>
      <c r="W125" s="337" t="s">
        <v>1514</v>
      </c>
      <c r="X125" s="321" t="s">
        <v>878</v>
      </c>
      <c r="Y125" s="439" t="s">
        <v>1540</v>
      </c>
      <c r="Z125" s="425" t="s">
        <v>309</v>
      </c>
      <c r="AA125" s="407" t="s">
        <v>309</v>
      </c>
      <c r="AB125" s="407" t="s">
        <v>309</v>
      </c>
      <c r="AC125" s="426">
        <f>15/60</f>
        <v>0.25</v>
      </c>
      <c r="AD125" s="330">
        <v>5</v>
      </c>
      <c r="AE125" s="330">
        <v>24</v>
      </c>
      <c r="AF125" s="410">
        <f t="shared" si="25"/>
        <v>2.0833333333333333E-3</v>
      </c>
      <c r="AG125" s="333">
        <v>0</v>
      </c>
      <c r="AH125" s="333">
        <v>4</v>
      </c>
      <c r="AI125" s="333"/>
      <c r="AJ125" s="411">
        <f t="shared" si="14"/>
        <v>0</v>
      </c>
      <c r="AK125" s="330">
        <v>0</v>
      </c>
      <c r="AL125" s="330">
        <v>5</v>
      </c>
      <c r="AM125" s="330"/>
      <c r="AN125" s="410">
        <f t="shared" si="15"/>
        <v>0</v>
      </c>
      <c r="AO125" s="333">
        <v>0</v>
      </c>
      <c r="AP125" s="333">
        <v>4</v>
      </c>
      <c r="AQ125" s="333"/>
      <c r="AR125" s="411">
        <f t="shared" si="16"/>
        <v>0</v>
      </c>
      <c r="AS125" s="413">
        <f t="shared" si="19"/>
        <v>0.25</v>
      </c>
      <c r="AT125" s="414">
        <f t="shared" si="24"/>
        <v>18</v>
      </c>
      <c r="AU125" s="414">
        <f t="shared" si="24"/>
        <v>24</v>
      </c>
      <c r="AV125" s="414">
        <f t="shared" si="26"/>
        <v>432</v>
      </c>
      <c r="AW125" s="415">
        <f t="shared" si="27"/>
        <v>5.7870370370370367E-4</v>
      </c>
      <c r="AX125" s="416"/>
    </row>
    <row r="126" spans="16:50" ht="15.6" x14ac:dyDescent="0.3">
      <c r="P126" s="406" t="s">
        <v>812</v>
      </c>
      <c r="Q126" s="260" t="s">
        <v>930</v>
      </c>
      <c r="R126" s="407" t="s">
        <v>313</v>
      </c>
      <c r="S126" s="260">
        <f t="shared" si="28"/>
        <v>2024</v>
      </c>
      <c r="T126" s="423">
        <v>45358</v>
      </c>
      <c r="U126" s="423">
        <v>45358</v>
      </c>
      <c r="V126" s="322" t="s">
        <v>1515</v>
      </c>
      <c r="W126" s="337" t="s">
        <v>1516</v>
      </c>
      <c r="X126" s="321" t="s">
        <v>914</v>
      </c>
      <c r="Y126" s="441" t="s">
        <v>1541</v>
      </c>
      <c r="Z126" s="425" t="s">
        <v>1562</v>
      </c>
      <c r="AA126" s="407" t="s">
        <v>309</v>
      </c>
      <c r="AB126" s="407" t="s">
        <v>309</v>
      </c>
      <c r="AC126" s="426">
        <f>30/60</f>
        <v>0.5</v>
      </c>
      <c r="AD126" s="330">
        <v>5</v>
      </c>
      <c r="AE126" s="330">
        <v>8</v>
      </c>
      <c r="AF126" s="410">
        <f t="shared" si="25"/>
        <v>1.2500000000000001E-2</v>
      </c>
      <c r="AG126" s="333">
        <v>0</v>
      </c>
      <c r="AH126" s="333">
        <v>4</v>
      </c>
      <c r="AI126" s="333"/>
      <c r="AJ126" s="411">
        <f t="shared" si="14"/>
        <v>0</v>
      </c>
      <c r="AK126" s="330">
        <v>0</v>
      </c>
      <c r="AL126" s="330">
        <v>5</v>
      </c>
      <c r="AM126" s="330"/>
      <c r="AN126" s="410">
        <f t="shared" si="15"/>
        <v>0</v>
      </c>
      <c r="AO126" s="333">
        <v>0</v>
      </c>
      <c r="AP126" s="333">
        <v>4</v>
      </c>
      <c r="AQ126" s="333"/>
      <c r="AR126" s="411">
        <f t="shared" si="16"/>
        <v>0</v>
      </c>
      <c r="AS126" s="413">
        <f t="shared" si="19"/>
        <v>0.5</v>
      </c>
      <c r="AT126" s="414">
        <f t="shared" si="24"/>
        <v>18</v>
      </c>
      <c r="AU126" s="414">
        <f t="shared" si="24"/>
        <v>8</v>
      </c>
      <c r="AV126" s="414">
        <f t="shared" si="26"/>
        <v>144</v>
      </c>
      <c r="AW126" s="415">
        <f t="shared" si="27"/>
        <v>3.472222222222222E-3</v>
      </c>
      <c r="AX126" s="416"/>
    </row>
    <row r="127" spans="16:50" ht="31.2" x14ac:dyDescent="0.3">
      <c r="P127" s="406" t="s">
        <v>812</v>
      </c>
      <c r="Q127" s="260" t="s">
        <v>930</v>
      </c>
      <c r="R127" s="407" t="s">
        <v>313</v>
      </c>
      <c r="S127" s="260">
        <f t="shared" si="28"/>
        <v>2024</v>
      </c>
      <c r="T127" s="423">
        <v>45358</v>
      </c>
      <c r="U127" s="423">
        <v>45358</v>
      </c>
      <c r="V127" s="326" t="s">
        <v>986</v>
      </c>
      <c r="W127" s="337" t="s">
        <v>987</v>
      </c>
      <c r="X127" s="321" t="s">
        <v>825</v>
      </c>
      <c r="Y127" s="439" t="s">
        <v>1542</v>
      </c>
      <c r="Z127" s="440" t="s">
        <v>309</v>
      </c>
      <c r="AA127" s="407" t="s">
        <v>309</v>
      </c>
      <c r="AB127" s="407" t="s">
        <v>309</v>
      </c>
      <c r="AC127" s="426">
        <f>15/60</f>
        <v>0.25</v>
      </c>
      <c r="AD127" s="330">
        <v>5</v>
      </c>
      <c r="AE127" s="330">
        <v>16</v>
      </c>
      <c r="AF127" s="410">
        <f t="shared" si="25"/>
        <v>3.1250000000000002E-3</v>
      </c>
      <c r="AG127" s="333">
        <v>0</v>
      </c>
      <c r="AH127" s="333">
        <v>4</v>
      </c>
      <c r="AI127" s="333"/>
      <c r="AJ127" s="411">
        <f t="shared" si="14"/>
        <v>0</v>
      </c>
      <c r="AK127" s="330">
        <v>0</v>
      </c>
      <c r="AL127" s="330">
        <v>5</v>
      </c>
      <c r="AM127" s="330"/>
      <c r="AN127" s="410">
        <f t="shared" si="15"/>
        <v>0</v>
      </c>
      <c r="AO127" s="333">
        <v>0</v>
      </c>
      <c r="AP127" s="333">
        <v>4</v>
      </c>
      <c r="AQ127" s="333"/>
      <c r="AR127" s="411">
        <f t="shared" si="16"/>
        <v>0</v>
      </c>
      <c r="AS127" s="413">
        <f t="shared" si="19"/>
        <v>0.25</v>
      </c>
      <c r="AT127" s="414">
        <f t="shared" si="24"/>
        <v>18</v>
      </c>
      <c r="AU127" s="414">
        <f t="shared" si="24"/>
        <v>16</v>
      </c>
      <c r="AV127" s="414">
        <f t="shared" si="26"/>
        <v>288</v>
      </c>
      <c r="AW127" s="415">
        <f t="shared" si="27"/>
        <v>8.6805555555555551E-4</v>
      </c>
      <c r="AX127" s="416"/>
    </row>
    <row r="128" spans="16:50" ht="15.6" x14ac:dyDescent="0.3">
      <c r="P128" s="406" t="s">
        <v>854</v>
      </c>
      <c r="Q128" s="260" t="s">
        <v>930</v>
      </c>
      <c r="R128" s="407" t="s">
        <v>313</v>
      </c>
      <c r="S128" s="260">
        <f t="shared" si="28"/>
        <v>2024</v>
      </c>
      <c r="T128" s="423">
        <v>45363</v>
      </c>
      <c r="U128" s="423">
        <v>45363</v>
      </c>
      <c r="V128" s="328" t="s">
        <v>862</v>
      </c>
      <c r="W128" s="337" t="s">
        <v>863</v>
      </c>
      <c r="X128" s="321" t="s">
        <v>847</v>
      </c>
      <c r="Y128" s="441" t="s">
        <v>1543</v>
      </c>
      <c r="Z128" s="425" t="s">
        <v>309</v>
      </c>
      <c r="AA128" s="407" t="s">
        <v>309</v>
      </c>
      <c r="AB128" s="407" t="s">
        <v>309</v>
      </c>
      <c r="AC128" s="451">
        <v>0</v>
      </c>
      <c r="AD128" s="330">
        <v>5</v>
      </c>
      <c r="AE128" s="330"/>
      <c r="AF128" s="410">
        <f t="shared" si="25"/>
        <v>0</v>
      </c>
      <c r="AG128" s="333">
        <f>30/60</f>
        <v>0.5</v>
      </c>
      <c r="AH128" s="333">
        <v>4</v>
      </c>
      <c r="AI128" s="333">
        <v>8</v>
      </c>
      <c r="AJ128" s="411">
        <f t="shared" si="14"/>
        <v>1.5625E-2</v>
      </c>
      <c r="AK128" s="330">
        <v>0</v>
      </c>
      <c r="AL128" s="330">
        <v>5</v>
      </c>
      <c r="AM128" s="330"/>
      <c r="AN128" s="410">
        <f t="shared" si="15"/>
        <v>0</v>
      </c>
      <c r="AO128" s="333">
        <v>0</v>
      </c>
      <c r="AP128" s="333">
        <v>4</v>
      </c>
      <c r="AQ128" s="333"/>
      <c r="AR128" s="411">
        <f t="shared" si="16"/>
        <v>0</v>
      </c>
      <c r="AS128" s="413">
        <f t="shared" si="19"/>
        <v>0.5</v>
      </c>
      <c r="AT128" s="414">
        <f t="shared" si="24"/>
        <v>18</v>
      </c>
      <c r="AU128" s="414">
        <f t="shared" si="24"/>
        <v>8</v>
      </c>
      <c r="AV128" s="414">
        <f t="shared" si="26"/>
        <v>144</v>
      </c>
      <c r="AW128" s="415">
        <f t="shared" si="27"/>
        <v>3.472222222222222E-3</v>
      </c>
      <c r="AX128" s="416"/>
    </row>
    <row r="129" spans="16:50" ht="15.6" x14ac:dyDescent="0.3">
      <c r="P129" s="406" t="s">
        <v>854</v>
      </c>
      <c r="Q129" s="260" t="s">
        <v>930</v>
      </c>
      <c r="R129" s="407" t="s">
        <v>313</v>
      </c>
      <c r="S129" s="260">
        <f t="shared" si="28"/>
        <v>2024</v>
      </c>
      <c r="T129" s="423">
        <v>45363</v>
      </c>
      <c r="U129" s="423">
        <v>45363</v>
      </c>
      <c r="V129" s="324" t="s">
        <v>1517</v>
      </c>
      <c r="W129" s="417" t="s">
        <v>919</v>
      </c>
      <c r="X129" s="321" t="s">
        <v>954</v>
      </c>
      <c r="Y129" s="441" t="s">
        <v>1544</v>
      </c>
      <c r="Z129" s="425" t="s">
        <v>1563</v>
      </c>
      <c r="AA129" s="407">
        <v>1</v>
      </c>
      <c r="AB129" s="407" t="s">
        <v>868</v>
      </c>
      <c r="AC129" s="451">
        <v>0</v>
      </c>
      <c r="AD129" s="330">
        <v>5</v>
      </c>
      <c r="AE129" s="330"/>
      <c r="AF129" s="410">
        <f t="shared" si="25"/>
        <v>0</v>
      </c>
      <c r="AG129" s="333">
        <f>15/60</f>
        <v>0.25</v>
      </c>
      <c r="AH129" s="333">
        <v>4</v>
      </c>
      <c r="AI129" s="333">
        <v>8</v>
      </c>
      <c r="AJ129" s="411">
        <f t="shared" si="14"/>
        <v>7.8125E-3</v>
      </c>
      <c r="AK129" s="330">
        <v>0</v>
      </c>
      <c r="AL129" s="330">
        <v>5</v>
      </c>
      <c r="AM129" s="330"/>
      <c r="AN129" s="410">
        <f t="shared" si="15"/>
        <v>0</v>
      </c>
      <c r="AO129" s="333">
        <v>0</v>
      </c>
      <c r="AP129" s="333">
        <v>4</v>
      </c>
      <c r="AQ129" s="333"/>
      <c r="AR129" s="411">
        <f t="shared" si="16"/>
        <v>0</v>
      </c>
      <c r="AS129" s="413">
        <f t="shared" si="19"/>
        <v>0.25</v>
      </c>
      <c r="AT129" s="414">
        <f t="shared" si="24"/>
        <v>18</v>
      </c>
      <c r="AU129" s="414">
        <f t="shared" si="24"/>
        <v>8</v>
      </c>
      <c r="AV129" s="414">
        <f t="shared" si="26"/>
        <v>144</v>
      </c>
      <c r="AW129" s="415">
        <f t="shared" si="27"/>
        <v>1.736111111111111E-3</v>
      </c>
      <c r="AX129" s="416"/>
    </row>
    <row r="130" spans="16:50" ht="15.6" x14ac:dyDescent="0.3">
      <c r="P130" s="406" t="s">
        <v>854</v>
      </c>
      <c r="Q130" s="260" t="s">
        <v>930</v>
      </c>
      <c r="R130" s="407" t="s">
        <v>313</v>
      </c>
      <c r="S130" s="260">
        <f t="shared" si="28"/>
        <v>2024</v>
      </c>
      <c r="T130" s="423">
        <v>45364</v>
      </c>
      <c r="U130" s="423">
        <v>45364</v>
      </c>
      <c r="V130" s="328" t="s">
        <v>862</v>
      </c>
      <c r="W130" s="337" t="s">
        <v>863</v>
      </c>
      <c r="X130" s="321" t="s">
        <v>847</v>
      </c>
      <c r="Y130" s="439" t="s">
        <v>1545</v>
      </c>
      <c r="Z130" s="425" t="s">
        <v>309</v>
      </c>
      <c r="AA130" s="407" t="s">
        <v>309</v>
      </c>
      <c r="AB130" s="407" t="s">
        <v>309</v>
      </c>
      <c r="AC130" s="451">
        <v>0</v>
      </c>
      <c r="AD130" s="330">
        <v>5</v>
      </c>
      <c r="AE130" s="330"/>
      <c r="AF130" s="410">
        <f t="shared" si="25"/>
        <v>0</v>
      </c>
      <c r="AG130" s="333">
        <f>15/60</f>
        <v>0.25</v>
      </c>
      <c r="AH130" s="333">
        <v>4</v>
      </c>
      <c r="AI130" s="333">
        <v>8</v>
      </c>
      <c r="AJ130" s="411">
        <f t="shared" si="14"/>
        <v>7.8125E-3</v>
      </c>
      <c r="AK130" s="330">
        <v>0</v>
      </c>
      <c r="AL130" s="330">
        <v>5</v>
      </c>
      <c r="AM130" s="330"/>
      <c r="AN130" s="410">
        <f t="shared" si="15"/>
        <v>0</v>
      </c>
      <c r="AO130" s="333">
        <v>0</v>
      </c>
      <c r="AP130" s="333">
        <v>4</v>
      </c>
      <c r="AQ130" s="333"/>
      <c r="AR130" s="411">
        <f t="shared" si="16"/>
        <v>0</v>
      </c>
      <c r="AS130" s="413">
        <f t="shared" si="19"/>
        <v>0.25</v>
      </c>
      <c r="AT130" s="414">
        <f t="shared" si="24"/>
        <v>18</v>
      </c>
      <c r="AU130" s="414">
        <f t="shared" si="24"/>
        <v>8</v>
      </c>
      <c r="AV130" s="414">
        <f t="shared" si="26"/>
        <v>144</v>
      </c>
      <c r="AW130" s="415">
        <f t="shared" si="27"/>
        <v>1.736111111111111E-3</v>
      </c>
      <c r="AX130" s="416"/>
    </row>
    <row r="131" spans="16:50" ht="15.6" x14ac:dyDescent="0.3">
      <c r="P131" s="406" t="s">
        <v>891</v>
      </c>
      <c r="Q131" s="260" t="s">
        <v>930</v>
      </c>
      <c r="R131" s="407" t="s">
        <v>313</v>
      </c>
      <c r="S131" s="260">
        <f t="shared" si="28"/>
        <v>2024</v>
      </c>
      <c r="T131" s="423">
        <v>45369</v>
      </c>
      <c r="U131" s="423">
        <v>45369</v>
      </c>
      <c r="V131" s="323" t="s">
        <v>1518</v>
      </c>
      <c r="W131" s="337" t="s">
        <v>1519</v>
      </c>
      <c r="X131" s="321" t="s">
        <v>910</v>
      </c>
      <c r="Y131" s="439" t="s">
        <v>1546</v>
      </c>
      <c r="Z131" s="425" t="s">
        <v>309</v>
      </c>
      <c r="AA131" s="407" t="s">
        <v>309</v>
      </c>
      <c r="AB131" s="407" t="s">
        <v>309</v>
      </c>
      <c r="AC131" s="451">
        <v>0</v>
      </c>
      <c r="AD131" s="330">
        <v>5</v>
      </c>
      <c r="AE131" s="330"/>
      <c r="AF131" s="410">
        <f t="shared" si="25"/>
        <v>0</v>
      </c>
      <c r="AG131" s="431">
        <v>0</v>
      </c>
      <c r="AH131" s="333">
        <v>4</v>
      </c>
      <c r="AI131" s="333"/>
      <c r="AJ131" s="411">
        <f t="shared" si="14"/>
        <v>0</v>
      </c>
      <c r="AK131" s="426">
        <f>10/60</f>
        <v>0.16666666666666666</v>
      </c>
      <c r="AL131" s="330">
        <v>5</v>
      </c>
      <c r="AM131" s="330">
        <v>8</v>
      </c>
      <c r="AN131" s="410">
        <f t="shared" si="15"/>
        <v>4.1666666666666666E-3</v>
      </c>
      <c r="AO131" s="333">
        <v>0</v>
      </c>
      <c r="AP131" s="333">
        <v>4</v>
      </c>
      <c r="AQ131" s="333"/>
      <c r="AR131" s="411">
        <f t="shared" si="16"/>
        <v>0</v>
      </c>
      <c r="AS131" s="413">
        <f t="shared" si="19"/>
        <v>0.16666666666666666</v>
      </c>
      <c r="AT131" s="414">
        <f t="shared" si="24"/>
        <v>18</v>
      </c>
      <c r="AU131" s="414">
        <f t="shared" si="24"/>
        <v>8</v>
      </c>
      <c r="AV131" s="414">
        <f t="shared" si="26"/>
        <v>144</v>
      </c>
      <c r="AW131" s="415">
        <f t="shared" si="27"/>
        <v>1.1574074074074073E-3</v>
      </c>
      <c r="AX131" s="416"/>
    </row>
    <row r="132" spans="16:50" ht="31.2" x14ac:dyDescent="0.3">
      <c r="P132" s="406" t="s">
        <v>891</v>
      </c>
      <c r="Q132" s="260" t="s">
        <v>930</v>
      </c>
      <c r="R132" s="407" t="s">
        <v>313</v>
      </c>
      <c r="S132" s="260">
        <f t="shared" si="28"/>
        <v>2024</v>
      </c>
      <c r="T132" s="423">
        <v>45370</v>
      </c>
      <c r="U132" s="423">
        <v>45370</v>
      </c>
      <c r="V132" s="322" t="s">
        <v>872</v>
      </c>
      <c r="W132" s="337" t="s">
        <v>873</v>
      </c>
      <c r="X132" s="321" t="s">
        <v>832</v>
      </c>
      <c r="Y132" s="439" t="s">
        <v>1547</v>
      </c>
      <c r="Z132" s="425" t="s">
        <v>309</v>
      </c>
      <c r="AA132" s="407" t="s">
        <v>309</v>
      </c>
      <c r="AB132" s="407" t="s">
        <v>309</v>
      </c>
      <c r="AC132" s="330">
        <v>0</v>
      </c>
      <c r="AD132" s="330">
        <v>5</v>
      </c>
      <c r="AE132" s="330"/>
      <c r="AF132" s="410">
        <f t="shared" si="25"/>
        <v>0</v>
      </c>
      <c r="AG132" s="333">
        <v>0</v>
      </c>
      <c r="AH132" s="333">
        <v>4</v>
      </c>
      <c r="AI132" s="333"/>
      <c r="AJ132" s="411">
        <f t="shared" si="14"/>
        <v>0</v>
      </c>
      <c r="AK132" s="426">
        <f>10/60</f>
        <v>0.16666666666666666</v>
      </c>
      <c r="AL132" s="330">
        <v>5</v>
      </c>
      <c r="AM132" s="330">
        <v>8</v>
      </c>
      <c r="AN132" s="410">
        <f t="shared" si="15"/>
        <v>4.1666666666666666E-3</v>
      </c>
      <c r="AO132" s="333">
        <v>0</v>
      </c>
      <c r="AP132" s="333">
        <v>4</v>
      </c>
      <c r="AQ132" s="333"/>
      <c r="AR132" s="411">
        <f t="shared" si="16"/>
        <v>0</v>
      </c>
      <c r="AS132" s="413">
        <f t="shared" si="19"/>
        <v>0.16666666666666666</v>
      </c>
      <c r="AT132" s="414">
        <f t="shared" si="24"/>
        <v>18</v>
      </c>
      <c r="AU132" s="414">
        <f t="shared" si="24"/>
        <v>8</v>
      </c>
      <c r="AV132" s="414">
        <f t="shared" si="26"/>
        <v>144</v>
      </c>
      <c r="AW132" s="415">
        <f t="shared" si="27"/>
        <v>1.1574074074074073E-3</v>
      </c>
      <c r="AX132" s="416"/>
    </row>
    <row r="133" spans="16:50" ht="31.2" x14ac:dyDescent="0.3">
      <c r="P133" s="406" t="s">
        <v>891</v>
      </c>
      <c r="Q133" s="260" t="s">
        <v>930</v>
      </c>
      <c r="R133" s="407" t="s">
        <v>313</v>
      </c>
      <c r="S133" s="260">
        <f t="shared" si="28"/>
        <v>2024</v>
      </c>
      <c r="T133" s="423">
        <v>45372</v>
      </c>
      <c r="U133" s="423">
        <v>45372</v>
      </c>
      <c r="V133" s="326" t="s">
        <v>1520</v>
      </c>
      <c r="W133" s="337" t="s">
        <v>1521</v>
      </c>
      <c r="X133" s="321" t="s">
        <v>825</v>
      </c>
      <c r="Y133" s="424" t="s">
        <v>1548</v>
      </c>
      <c r="Z133" s="440" t="s">
        <v>1564</v>
      </c>
      <c r="AA133" s="407">
        <v>1</v>
      </c>
      <c r="AB133" s="407" t="s">
        <v>868</v>
      </c>
      <c r="AC133" s="330">
        <v>0</v>
      </c>
      <c r="AD133" s="330">
        <v>5</v>
      </c>
      <c r="AE133" s="330"/>
      <c r="AF133" s="410">
        <f t="shared" si="25"/>
        <v>0</v>
      </c>
      <c r="AG133" s="333">
        <v>0</v>
      </c>
      <c r="AH133" s="333">
        <v>4</v>
      </c>
      <c r="AI133" s="333"/>
      <c r="AJ133" s="411">
        <f t="shared" ref="AJ133:AJ196" si="29">IFERROR(AG133/(AH133*AI133),0)</f>
        <v>0</v>
      </c>
      <c r="AK133" s="330">
        <f>15/60</f>
        <v>0.25</v>
      </c>
      <c r="AL133" s="330">
        <v>5</v>
      </c>
      <c r="AM133" s="330">
        <v>16</v>
      </c>
      <c r="AN133" s="410">
        <f t="shared" ref="AN133:AN196" si="30">IFERROR(AK133/(AL133*AM133),0)</f>
        <v>3.1250000000000002E-3</v>
      </c>
      <c r="AO133" s="333">
        <v>0</v>
      </c>
      <c r="AP133" s="333">
        <v>4</v>
      </c>
      <c r="AQ133" s="333"/>
      <c r="AR133" s="411">
        <f t="shared" ref="AR133:AR196" si="31">IFERROR(AO133/(AP133*AQ133),0)</f>
        <v>0</v>
      </c>
      <c r="AS133" s="413">
        <f t="shared" si="19"/>
        <v>0.25</v>
      </c>
      <c r="AT133" s="414">
        <f t="shared" si="24"/>
        <v>18</v>
      </c>
      <c r="AU133" s="414">
        <f t="shared" si="24"/>
        <v>16</v>
      </c>
      <c r="AV133" s="414">
        <f t="shared" si="26"/>
        <v>288</v>
      </c>
      <c r="AW133" s="415">
        <f t="shared" si="27"/>
        <v>8.6805555555555551E-4</v>
      </c>
      <c r="AX133" s="416"/>
    </row>
    <row r="134" spans="16:50" ht="15.6" x14ac:dyDescent="0.3">
      <c r="P134" s="406" t="s">
        <v>891</v>
      </c>
      <c r="Q134" s="260" t="s">
        <v>930</v>
      </c>
      <c r="R134" s="407" t="s">
        <v>313</v>
      </c>
      <c r="S134" s="260">
        <f t="shared" si="28"/>
        <v>2024</v>
      </c>
      <c r="T134" s="423">
        <v>45373</v>
      </c>
      <c r="U134" s="423">
        <v>45373</v>
      </c>
      <c r="V134" s="326" t="s">
        <v>1522</v>
      </c>
      <c r="W134" s="337" t="s">
        <v>1523</v>
      </c>
      <c r="X134" s="321" t="s">
        <v>825</v>
      </c>
      <c r="Y134" s="439" t="s">
        <v>1549</v>
      </c>
      <c r="Z134" s="425" t="s">
        <v>1565</v>
      </c>
      <c r="AA134" s="407">
        <v>1</v>
      </c>
      <c r="AB134" s="407" t="s">
        <v>868</v>
      </c>
      <c r="AC134" s="330">
        <v>0</v>
      </c>
      <c r="AD134" s="330">
        <v>5</v>
      </c>
      <c r="AE134" s="330"/>
      <c r="AF134" s="410">
        <f t="shared" si="25"/>
        <v>0</v>
      </c>
      <c r="AG134" s="333">
        <v>0</v>
      </c>
      <c r="AH134" s="333">
        <v>4</v>
      </c>
      <c r="AI134" s="333"/>
      <c r="AJ134" s="411">
        <f t="shared" si="29"/>
        <v>0</v>
      </c>
      <c r="AK134" s="426">
        <f>10/60</f>
        <v>0.16666666666666666</v>
      </c>
      <c r="AL134" s="330">
        <v>5</v>
      </c>
      <c r="AM134" s="330">
        <v>16</v>
      </c>
      <c r="AN134" s="410">
        <f t="shared" si="30"/>
        <v>2.0833333333333333E-3</v>
      </c>
      <c r="AO134" s="333">
        <v>0</v>
      </c>
      <c r="AP134" s="333">
        <v>4</v>
      </c>
      <c r="AQ134" s="333"/>
      <c r="AR134" s="411">
        <f t="shared" si="31"/>
        <v>0</v>
      </c>
      <c r="AS134" s="413">
        <f t="shared" ref="AS134:AS197" si="32">SUM(AC134,AG134,AK134,AO134,)</f>
        <v>0.16666666666666666</v>
      </c>
      <c r="AT134" s="414">
        <f t="shared" si="24"/>
        <v>18</v>
      </c>
      <c r="AU134" s="414">
        <f t="shared" si="24"/>
        <v>16</v>
      </c>
      <c r="AV134" s="414">
        <f t="shared" si="26"/>
        <v>288</v>
      </c>
      <c r="AW134" s="415">
        <f t="shared" si="27"/>
        <v>5.7870370370370367E-4</v>
      </c>
      <c r="AX134" s="416"/>
    </row>
    <row r="135" spans="16:50" ht="15.6" x14ac:dyDescent="0.3">
      <c r="P135" s="406" t="s">
        <v>907</v>
      </c>
      <c r="Q135" s="260" t="s">
        <v>930</v>
      </c>
      <c r="R135" s="407" t="s">
        <v>313</v>
      </c>
      <c r="S135" s="260">
        <f t="shared" si="28"/>
        <v>2024</v>
      </c>
      <c r="T135" s="423">
        <v>45376</v>
      </c>
      <c r="U135" s="423">
        <v>45376</v>
      </c>
      <c r="V135" s="323" t="s">
        <v>1524</v>
      </c>
      <c r="W135" s="337" t="s">
        <v>1525</v>
      </c>
      <c r="X135" s="321" t="s">
        <v>910</v>
      </c>
      <c r="Y135" s="439" t="s">
        <v>1550</v>
      </c>
      <c r="Z135" s="440" t="s">
        <v>309</v>
      </c>
      <c r="AA135" s="407" t="s">
        <v>309</v>
      </c>
      <c r="AB135" s="407" t="s">
        <v>309</v>
      </c>
      <c r="AC135" s="330">
        <v>0</v>
      </c>
      <c r="AD135" s="330">
        <v>5</v>
      </c>
      <c r="AE135" s="330"/>
      <c r="AF135" s="410">
        <f t="shared" si="25"/>
        <v>0</v>
      </c>
      <c r="AG135" s="333">
        <v>0</v>
      </c>
      <c r="AH135" s="333">
        <v>4</v>
      </c>
      <c r="AI135" s="333"/>
      <c r="AJ135" s="411">
        <f t="shared" si="29"/>
        <v>0</v>
      </c>
      <c r="AK135" s="330">
        <v>0</v>
      </c>
      <c r="AL135" s="330">
        <v>5</v>
      </c>
      <c r="AM135" s="330"/>
      <c r="AN135" s="410">
        <f t="shared" si="30"/>
        <v>0</v>
      </c>
      <c r="AO135" s="333">
        <v>3</v>
      </c>
      <c r="AP135" s="333">
        <v>4</v>
      </c>
      <c r="AQ135" s="333">
        <v>8</v>
      </c>
      <c r="AR135" s="411">
        <f t="shared" si="31"/>
        <v>9.375E-2</v>
      </c>
      <c r="AS135" s="413">
        <f t="shared" si="32"/>
        <v>3</v>
      </c>
      <c r="AT135" s="414">
        <f t="shared" si="24"/>
        <v>18</v>
      </c>
      <c r="AU135" s="414">
        <f t="shared" si="24"/>
        <v>8</v>
      </c>
      <c r="AV135" s="414">
        <f t="shared" si="26"/>
        <v>144</v>
      </c>
      <c r="AW135" s="415">
        <f t="shared" si="27"/>
        <v>2.0833333333333332E-2</v>
      </c>
      <c r="AX135" s="416"/>
    </row>
    <row r="136" spans="16:50" ht="22.8" x14ac:dyDescent="0.3">
      <c r="P136" s="406" t="s">
        <v>907</v>
      </c>
      <c r="Q136" s="260" t="s">
        <v>930</v>
      </c>
      <c r="R136" s="407" t="s">
        <v>313</v>
      </c>
      <c r="S136" s="260">
        <f t="shared" si="28"/>
        <v>2024</v>
      </c>
      <c r="T136" s="423">
        <v>45376</v>
      </c>
      <c r="U136" s="423">
        <v>45376</v>
      </c>
      <c r="V136" s="326" t="s">
        <v>993</v>
      </c>
      <c r="W136" s="337" t="s">
        <v>994</v>
      </c>
      <c r="X136" s="321" t="s">
        <v>885</v>
      </c>
      <c r="Y136" s="439" t="s">
        <v>1551</v>
      </c>
      <c r="Z136" s="440" t="s">
        <v>309</v>
      </c>
      <c r="AA136" s="407" t="s">
        <v>309</v>
      </c>
      <c r="AB136" s="407" t="s">
        <v>309</v>
      </c>
      <c r="AC136" s="330">
        <v>0</v>
      </c>
      <c r="AD136" s="330">
        <v>5</v>
      </c>
      <c r="AE136" s="330"/>
      <c r="AF136" s="410">
        <f t="shared" si="25"/>
        <v>0</v>
      </c>
      <c r="AG136" s="333">
        <v>0</v>
      </c>
      <c r="AH136" s="333">
        <v>4</v>
      </c>
      <c r="AI136" s="333"/>
      <c r="AJ136" s="411">
        <f t="shared" si="29"/>
        <v>0</v>
      </c>
      <c r="AK136" s="330">
        <v>0</v>
      </c>
      <c r="AL136" s="330">
        <v>5</v>
      </c>
      <c r="AM136" s="330"/>
      <c r="AN136" s="410">
        <f t="shared" si="30"/>
        <v>0</v>
      </c>
      <c r="AO136" s="431">
        <f>10/60</f>
        <v>0.16666666666666666</v>
      </c>
      <c r="AP136" s="333">
        <v>4</v>
      </c>
      <c r="AQ136" s="333">
        <v>8</v>
      </c>
      <c r="AR136" s="411">
        <f t="shared" si="31"/>
        <v>5.208333333333333E-3</v>
      </c>
      <c r="AS136" s="413">
        <f t="shared" si="32"/>
        <v>0.16666666666666666</v>
      </c>
      <c r="AT136" s="414">
        <f t="shared" si="24"/>
        <v>18</v>
      </c>
      <c r="AU136" s="414">
        <f t="shared" si="24"/>
        <v>8</v>
      </c>
      <c r="AV136" s="414">
        <f t="shared" si="26"/>
        <v>144</v>
      </c>
      <c r="AW136" s="415">
        <f t="shared" si="27"/>
        <v>1.1574074074074073E-3</v>
      </c>
      <c r="AX136" s="416"/>
    </row>
    <row r="137" spans="16:50" ht="15.6" x14ac:dyDescent="0.3">
      <c r="P137" s="406" t="s">
        <v>907</v>
      </c>
      <c r="Q137" s="260" t="s">
        <v>930</v>
      </c>
      <c r="R137" s="407" t="s">
        <v>313</v>
      </c>
      <c r="S137" s="260">
        <f t="shared" si="28"/>
        <v>2024</v>
      </c>
      <c r="T137" s="423">
        <v>45376</v>
      </c>
      <c r="U137" s="423">
        <v>45376</v>
      </c>
      <c r="V137" s="323" t="s">
        <v>1526</v>
      </c>
      <c r="W137" s="337" t="s">
        <v>1527</v>
      </c>
      <c r="X137" s="321" t="s">
        <v>910</v>
      </c>
      <c r="Y137" s="439" t="s">
        <v>1552</v>
      </c>
      <c r="Z137" s="425" t="s">
        <v>1566</v>
      </c>
      <c r="AA137" s="407">
        <v>3</v>
      </c>
      <c r="AB137" s="407" t="s">
        <v>853</v>
      </c>
      <c r="AC137" s="330">
        <v>0</v>
      </c>
      <c r="AD137" s="330">
        <v>5</v>
      </c>
      <c r="AE137" s="330"/>
      <c r="AF137" s="410">
        <f t="shared" si="25"/>
        <v>0</v>
      </c>
      <c r="AG137" s="333">
        <v>0</v>
      </c>
      <c r="AH137" s="333">
        <v>4</v>
      </c>
      <c r="AI137" s="333"/>
      <c r="AJ137" s="411">
        <f t="shared" si="29"/>
        <v>0</v>
      </c>
      <c r="AK137" s="330">
        <v>0</v>
      </c>
      <c r="AL137" s="330">
        <v>5</v>
      </c>
      <c r="AM137" s="330"/>
      <c r="AN137" s="410">
        <f t="shared" si="30"/>
        <v>0</v>
      </c>
      <c r="AO137" s="431">
        <f>20/60</f>
        <v>0.33333333333333331</v>
      </c>
      <c r="AP137" s="333">
        <v>4</v>
      </c>
      <c r="AQ137" s="333">
        <v>8</v>
      </c>
      <c r="AR137" s="411">
        <f t="shared" si="31"/>
        <v>1.0416666666666666E-2</v>
      </c>
      <c r="AS137" s="413">
        <f t="shared" si="32"/>
        <v>0.33333333333333331</v>
      </c>
      <c r="AT137" s="414">
        <f t="shared" si="24"/>
        <v>18</v>
      </c>
      <c r="AU137" s="414">
        <f t="shared" si="24"/>
        <v>8</v>
      </c>
      <c r="AV137" s="414">
        <f t="shared" si="26"/>
        <v>144</v>
      </c>
      <c r="AW137" s="415">
        <f t="shared" si="27"/>
        <v>2.3148148148148147E-3</v>
      </c>
      <c r="AX137" s="416"/>
    </row>
    <row r="138" spans="16:50" ht="15.6" x14ac:dyDescent="0.3">
      <c r="P138" s="406" t="s">
        <v>907</v>
      </c>
      <c r="Q138" s="260" t="s">
        <v>930</v>
      </c>
      <c r="R138" s="407" t="s">
        <v>313</v>
      </c>
      <c r="S138" s="260">
        <f t="shared" si="28"/>
        <v>2024</v>
      </c>
      <c r="T138" s="423">
        <v>45376</v>
      </c>
      <c r="U138" s="423">
        <v>45376</v>
      </c>
      <c r="V138" s="320" t="s">
        <v>1528</v>
      </c>
      <c r="W138" s="420" t="s">
        <v>1529</v>
      </c>
      <c r="X138" s="321" t="s">
        <v>1534</v>
      </c>
      <c r="Y138" s="424" t="s">
        <v>1553</v>
      </c>
      <c r="Z138" s="440" t="s">
        <v>309</v>
      </c>
      <c r="AA138" s="407" t="s">
        <v>309</v>
      </c>
      <c r="AB138" s="407" t="s">
        <v>309</v>
      </c>
      <c r="AC138" s="330">
        <v>0</v>
      </c>
      <c r="AD138" s="330">
        <v>5</v>
      </c>
      <c r="AE138" s="330"/>
      <c r="AF138" s="410">
        <f t="shared" si="25"/>
        <v>0</v>
      </c>
      <c r="AG138" s="333">
        <v>0</v>
      </c>
      <c r="AH138" s="333">
        <v>4</v>
      </c>
      <c r="AI138" s="333"/>
      <c r="AJ138" s="411">
        <f t="shared" si="29"/>
        <v>0</v>
      </c>
      <c r="AK138" s="330">
        <v>0</v>
      </c>
      <c r="AL138" s="330">
        <v>5</v>
      </c>
      <c r="AM138" s="330"/>
      <c r="AN138" s="410">
        <f t="shared" si="30"/>
        <v>0</v>
      </c>
      <c r="AO138" s="431">
        <f>10/60</f>
        <v>0.16666666666666666</v>
      </c>
      <c r="AP138" s="333">
        <v>4</v>
      </c>
      <c r="AQ138" s="333">
        <v>8</v>
      </c>
      <c r="AR138" s="411">
        <f t="shared" si="31"/>
        <v>5.208333333333333E-3</v>
      </c>
      <c r="AS138" s="413">
        <f t="shared" si="32"/>
        <v>0.16666666666666666</v>
      </c>
      <c r="AT138" s="414">
        <f t="shared" si="24"/>
        <v>18</v>
      </c>
      <c r="AU138" s="414">
        <f t="shared" si="24"/>
        <v>8</v>
      </c>
      <c r="AV138" s="414">
        <f t="shared" si="26"/>
        <v>144</v>
      </c>
      <c r="AW138" s="415">
        <f t="shared" si="27"/>
        <v>1.1574074074074073E-3</v>
      </c>
      <c r="AX138" s="416"/>
    </row>
    <row r="139" spans="16:50" ht="15.6" x14ac:dyDescent="0.3">
      <c r="P139" s="406" t="s">
        <v>907</v>
      </c>
      <c r="Q139" s="260" t="s">
        <v>930</v>
      </c>
      <c r="R139" s="407" t="s">
        <v>313</v>
      </c>
      <c r="S139" s="260">
        <f t="shared" si="28"/>
        <v>2024</v>
      </c>
      <c r="T139" s="423">
        <v>45377</v>
      </c>
      <c r="U139" s="423">
        <v>45377</v>
      </c>
      <c r="V139" s="320" t="s">
        <v>1078</v>
      </c>
      <c r="W139" s="337" t="s">
        <v>1079</v>
      </c>
      <c r="X139" s="321" t="s">
        <v>815</v>
      </c>
      <c r="Y139" s="439" t="s">
        <v>1554</v>
      </c>
      <c r="Z139" s="440" t="s">
        <v>1567</v>
      </c>
      <c r="AA139" s="407">
        <v>8</v>
      </c>
      <c r="AB139" s="407" t="s">
        <v>853</v>
      </c>
      <c r="AC139" s="330">
        <v>0</v>
      </c>
      <c r="AD139" s="330">
        <v>5</v>
      </c>
      <c r="AE139" s="330"/>
      <c r="AF139" s="410">
        <f t="shared" si="25"/>
        <v>0</v>
      </c>
      <c r="AG139" s="333">
        <v>0</v>
      </c>
      <c r="AH139" s="333">
        <v>4</v>
      </c>
      <c r="AI139" s="333"/>
      <c r="AJ139" s="411">
        <f t="shared" si="29"/>
        <v>0</v>
      </c>
      <c r="AK139" s="330">
        <v>0</v>
      </c>
      <c r="AL139" s="330">
        <v>5</v>
      </c>
      <c r="AM139" s="330"/>
      <c r="AN139" s="410">
        <f t="shared" si="30"/>
        <v>0</v>
      </c>
      <c r="AO139" s="431">
        <f>30/60</f>
        <v>0.5</v>
      </c>
      <c r="AP139" s="333">
        <v>4</v>
      </c>
      <c r="AQ139" s="333">
        <v>8</v>
      </c>
      <c r="AR139" s="411">
        <f t="shared" si="31"/>
        <v>1.5625E-2</v>
      </c>
      <c r="AS139" s="413">
        <f t="shared" si="32"/>
        <v>0.5</v>
      </c>
      <c r="AT139" s="414">
        <f t="shared" si="24"/>
        <v>18</v>
      </c>
      <c r="AU139" s="414">
        <f t="shared" si="24"/>
        <v>8</v>
      </c>
      <c r="AV139" s="414">
        <f t="shared" si="26"/>
        <v>144</v>
      </c>
      <c r="AW139" s="415">
        <f t="shared" si="27"/>
        <v>3.472222222222222E-3</v>
      </c>
      <c r="AX139" s="416"/>
    </row>
    <row r="140" spans="16:50" ht="15.6" x14ac:dyDescent="0.3">
      <c r="P140" s="406" t="s">
        <v>907</v>
      </c>
      <c r="Q140" s="260" t="s">
        <v>930</v>
      </c>
      <c r="R140" s="407" t="s">
        <v>313</v>
      </c>
      <c r="S140" s="260">
        <f t="shared" si="28"/>
        <v>2024</v>
      </c>
      <c r="T140" s="423">
        <v>45377</v>
      </c>
      <c r="U140" s="423">
        <v>45377</v>
      </c>
      <c r="V140" s="326" t="s">
        <v>880</v>
      </c>
      <c r="W140" s="337" t="s">
        <v>881</v>
      </c>
      <c r="X140" s="321" t="s">
        <v>825</v>
      </c>
      <c r="Y140" s="439" t="s">
        <v>1555</v>
      </c>
      <c r="Z140" s="440" t="s">
        <v>309</v>
      </c>
      <c r="AA140" s="407" t="s">
        <v>309</v>
      </c>
      <c r="AB140" s="407" t="s">
        <v>309</v>
      </c>
      <c r="AC140" s="330">
        <v>0</v>
      </c>
      <c r="AD140" s="330">
        <v>5</v>
      </c>
      <c r="AE140" s="330"/>
      <c r="AF140" s="410">
        <f t="shared" si="25"/>
        <v>0</v>
      </c>
      <c r="AG140" s="333">
        <v>0</v>
      </c>
      <c r="AH140" s="333">
        <v>4</v>
      </c>
      <c r="AI140" s="333"/>
      <c r="AJ140" s="411">
        <f t="shared" si="29"/>
        <v>0</v>
      </c>
      <c r="AK140" s="330">
        <v>0</v>
      </c>
      <c r="AL140" s="330">
        <v>5</v>
      </c>
      <c r="AM140" s="330"/>
      <c r="AN140" s="410">
        <f t="shared" si="30"/>
        <v>0</v>
      </c>
      <c r="AO140" s="431">
        <f>30/60</f>
        <v>0.5</v>
      </c>
      <c r="AP140" s="333">
        <v>4</v>
      </c>
      <c r="AQ140" s="333">
        <v>16</v>
      </c>
      <c r="AR140" s="411">
        <f t="shared" si="31"/>
        <v>7.8125E-3</v>
      </c>
      <c r="AS140" s="413">
        <f t="shared" si="32"/>
        <v>0.5</v>
      </c>
      <c r="AT140" s="414">
        <f t="shared" si="24"/>
        <v>18</v>
      </c>
      <c r="AU140" s="414">
        <f t="shared" si="24"/>
        <v>16</v>
      </c>
      <c r="AV140" s="414">
        <f t="shared" si="26"/>
        <v>288</v>
      </c>
      <c r="AW140" s="415">
        <f t="shared" si="27"/>
        <v>1.736111111111111E-3</v>
      </c>
      <c r="AX140" s="416"/>
    </row>
    <row r="141" spans="16:50" ht="15.6" x14ac:dyDescent="0.3">
      <c r="P141" s="406" t="s">
        <v>907</v>
      </c>
      <c r="Q141" s="260" t="s">
        <v>930</v>
      </c>
      <c r="R141" s="407" t="s">
        <v>313</v>
      </c>
      <c r="S141" s="260">
        <f t="shared" si="28"/>
        <v>2024</v>
      </c>
      <c r="T141" s="423">
        <v>45377</v>
      </c>
      <c r="U141" s="423">
        <v>45377</v>
      </c>
      <c r="V141" s="421" t="s">
        <v>1530</v>
      </c>
      <c r="W141" s="337" t="s">
        <v>1531</v>
      </c>
      <c r="X141" s="321" t="s">
        <v>843</v>
      </c>
      <c r="Y141" s="439" t="s">
        <v>1556</v>
      </c>
      <c r="Z141" s="440" t="s">
        <v>1568</v>
      </c>
      <c r="AA141" s="407">
        <v>1</v>
      </c>
      <c r="AB141" s="407" t="s">
        <v>868</v>
      </c>
      <c r="AC141" s="330">
        <v>0</v>
      </c>
      <c r="AD141" s="330">
        <v>5</v>
      </c>
      <c r="AE141" s="330"/>
      <c r="AF141" s="410">
        <f t="shared" si="25"/>
        <v>0</v>
      </c>
      <c r="AG141" s="333">
        <v>0</v>
      </c>
      <c r="AH141" s="333">
        <v>4</v>
      </c>
      <c r="AI141" s="333"/>
      <c r="AJ141" s="411">
        <f t="shared" si="29"/>
        <v>0</v>
      </c>
      <c r="AK141" s="330">
        <v>0</v>
      </c>
      <c r="AL141" s="330">
        <v>5</v>
      </c>
      <c r="AM141" s="330"/>
      <c r="AN141" s="410">
        <f t="shared" si="30"/>
        <v>0</v>
      </c>
      <c r="AO141" s="452">
        <v>3</v>
      </c>
      <c r="AP141" s="333">
        <v>4</v>
      </c>
      <c r="AQ141" s="333">
        <v>24</v>
      </c>
      <c r="AR141" s="411">
        <f t="shared" si="31"/>
        <v>3.125E-2</v>
      </c>
      <c r="AS141" s="413">
        <f t="shared" si="32"/>
        <v>3</v>
      </c>
      <c r="AT141" s="414">
        <f t="shared" si="24"/>
        <v>18</v>
      </c>
      <c r="AU141" s="414">
        <f t="shared" si="24"/>
        <v>24</v>
      </c>
      <c r="AV141" s="414">
        <f t="shared" si="26"/>
        <v>432</v>
      </c>
      <c r="AW141" s="415">
        <f t="shared" si="27"/>
        <v>6.9444444444444441E-3</v>
      </c>
      <c r="AX141" s="416"/>
    </row>
    <row r="142" spans="16:50" ht="31.2" x14ac:dyDescent="0.3">
      <c r="P142" s="406" t="s">
        <v>907</v>
      </c>
      <c r="Q142" s="260" t="s">
        <v>930</v>
      </c>
      <c r="R142" s="407" t="s">
        <v>313</v>
      </c>
      <c r="S142" s="260">
        <f t="shared" si="28"/>
        <v>2024</v>
      </c>
      <c r="T142" s="423">
        <v>45378</v>
      </c>
      <c r="U142" s="423">
        <v>45378</v>
      </c>
      <c r="V142" s="322" t="s">
        <v>893</v>
      </c>
      <c r="W142" s="337" t="s">
        <v>894</v>
      </c>
      <c r="X142" s="321" t="s">
        <v>832</v>
      </c>
      <c r="Y142" s="439" t="s">
        <v>1557</v>
      </c>
      <c r="Z142" s="440" t="s">
        <v>1569</v>
      </c>
      <c r="AA142" s="407">
        <v>1</v>
      </c>
      <c r="AB142" s="407" t="s">
        <v>853</v>
      </c>
      <c r="AC142" s="330">
        <v>0</v>
      </c>
      <c r="AD142" s="330">
        <v>5</v>
      </c>
      <c r="AE142" s="330"/>
      <c r="AF142" s="410">
        <f t="shared" si="25"/>
        <v>0</v>
      </c>
      <c r="AG142" s="333">
        <v>0</v>
      </c>
      <c r="AH142" s="333">
        <v>4</v>
      </c>
      <c r="AI142" s="333"/>
      <c r="AJ142" s="411">
        <f t="shared" si="29"/>
        <v>0</v>
      </c>
      <c r="AK142" s="330">
        <v>0</v>
      </c>
      <c r="AL142" s="330">
        <v>5</v>
      </c>
      <c r="AM142" s="330"/>
      <c r="AN142" s="410">
        <f t="shared" si="30"/>
        <v>0</v>
      </c>
      <c r="AO142" s="431">
        <f>30/60</f>
        <v>0.5</v>
      </c>
      <c r="AP142" s="333">
        <v>4</v>
      </c>
      <c r="AQ142" s="333">
        <v>8</v>
      </c>
      <c r="AR142" s="411">
        <f t="shared" si="31"/>
        <v>1.5625E-2</v>
      </c>
      <c r="AS142" s="413">
        <f t="shared" si="32"/>
        <v>0.5</v>
      </c>
      <c r="AT142" s="414">
        <f t="shared" si="24"/>
        <v>18</v>
      </c>
      <c r="AU142" s="414">
        <f t="shared" si="24"/>
        <v>8</v>
      </c>
      <c r="AV142" s="414">
        <f t="shared" si="26"/>
        <v>144</v>
      </c>
      <c r="AW142" s="415">
        <f t="shared" si="27"/>
        <v>3.472222222222222E-3</v>
      </c>
      <c r="AX142" s="416"/>
    </row>
    <row r="143" spans="16:50" ht="15.6" x14ac:dyDescent="0.3">
      <c r="P143" s="406" t="s">
        <v>907</v>
      </c>
      <c r="Q143" s="260" t="s">
        <v>930</v>
      </c>
      <c r="R143" s="407" t="s">
        <v>313</v>
      </c>
      <c r="S143" s="260">
        <f t="shared" si="28"/>
        <v>2024</v>
      </c>
      <c r="T143" s="423">
        <v>45378</v>
      </c>
      <c r="U143" s="423">
        <v>45378</v>
      </c>
      <c r="V143" s="324" t="s">
        <v>918</v>
      </c>
      <c r="W143" s="417" t="s">
        <v>919</v>
      </c>
      <c r="X143" s="321" t="s">
        <v>885</v>
      </c>
      <c r="Y143" s="439" t="s">
        <v>1558</v>
      </c>
      <c r="Z143" s="440" t="s">
        <v>309</v>
      </c>
      <c r="AA143" s="407" t="s">
        <v>309</v>
      </c>
      <c r="AB143" s="407" t="s">
        <v>309</v>
      </c>
      <c r="AC143" s="330">
        <v>0</v>
      </c>
      <c r="AD143" s="330">
        <v>5</v>
      </c>
      <c r="AE143" s="330"/>
      <c r="AF143" s="410">
        <f t="shared" si="25"/>
        <v>0</v>
      </c>
      <c r="AG143" s="333">
        <v>0</v>
      </c>
      <c r="AH143" s="333">
        <v>4</v>
      </c>
      <c r="AI143" s="333"/>
      <c r="AJ143" s="411">
        <f t="shared" si="29"/>
        <v>0</v>
      </c>
      <c r="AK143" s="330">
        <v>0</v>
      </c>
      <c r="AL143" s="330">
        <v>5</v>
      </c>
      <c r="AM143" s="330"/>
      <c r="AN143" s="410">
        <f t="shared" si="30"/>
        <v>0</v>
      </c>
      <c r="AO143" s="431">
        <f>30/60</f>
        <v>0.5</v>
      </c>
      <c r="AP143" s="333">
        <v>4</v>
      </c>
      <c r="AQ143" s="333">
        <v>8</v>
      </c>
      <c r="AR143" s="411">
        <f t="shared" si="31"/>
        <v>1.5625E-2</v>
      </c>
      <c r="AS143" s="413">
        <f t="shared" si="32"/>
        <v>0.5</v>
      </c>
      <c r="AT143" s="414">
        <f t="shared" si="24"/>
        <v>18</v>
      </c>
      <c r="AU143" s="414">
        <f t="shared" si="24"/>
        <v>8</v>
      </c>
      <c r="AV143" s="414">
        <f t="shared" si="26"/>
        <v>144</v>
      </c>
      <c r="AW143" s="415">
        <f t="shared" si="27"/>
        <v>3.472222222222222E-3</v>
      </c>
      <c r="AX143" s="416"/>
    </row>
    <row r="144" spans="16:50" ht="15.6" x14ac:dyDescent="0.3">
      <c r="P144" s="406" t="s">
        <v>907</v>
      </c>
      <c r="Q144" s="260" t="s">
        <v>930</v>
      </c>
      <c r="R144" s="407" t="s">
        <v>313</v>
      </c>
      <c r="S144" s="260">
        <f t="shared" si="28"/>
        <v>2024</v>
      </c>
      <c r="T144" s="423">
        <v>45379</v>
      </c>
      <c r="U144" s="423">
        <v>45379</v>
      </c>
      <c r="V144" s="320" t="s">
        <v>1532</v>
      </c>
      <c r="W144" s="337" t="s">
        <v>1533</v>
      </c>
      <c r="X144" s="321" t="s">
        <v>815</v>
      </c>
      <c r="Y144" s="424" t="s">
        <v>1559</v>
      </c>
      <c r="Z144" s="440" t="s">
        <v>309</v>
      </c>
      <c r="AA144" s="407" t="s">
        <v>309</v>
      </c>
      <c r="AB144" s="407" t="s">
        <v>309</v>
      </c>
      <c r="AC144" s="330">
        <v>0</v>
      </c>
      <c r="AD144" s="330">
        <v>5</v>
      </c>
      <c r="AE144" s="330"/>
      <c r="AF144" s="410">
        <f t="shared" si="25"/>
        <v>0</v>
      </c>
      <c r="AG144" s="333">
        <v>0</v>
      </c>
      <c r="AH144" s="333">
        <v>4</v>
      </c>
      <c r="AI144" s="333"/>
      <c r="AJ144" s="411">
        <f t="shared" si="29"/>
        <v>0</v>
      </c>
      <c r="AK144" s="330">
        <v>0</v>
      </c>
      <c r="AL144" s="330">
        <v>5</v>
      </c>
      <c r="AM144" s="330"/>
      <c r="AN144" s="410">
        <f t="shared" si="30"/>
        <v>0</v>
      </c>
      <c r="AO144" s="431">
        <f>15/60</f>
        <v>0.25</v>
      </c>
      <c r="AP144" s="333">
        <v>4</v>
      </c>
      <c r="AQ144" s="333">
        <v>8</v>
      </c>
      <c r="AR144" s="411">
        <f t="shared" si="31"/>
        <v>7.8125E-3</v>
      </c>
      <c r="AS144" s="413">
        <f t="shared" si="32"/>
        <v>0.25</v>
      </c>
      <c r="AT144" s="414">
        <f t="shared" si="24"/>
        <v>18</v>
      </c>
      <c r="AU144" s="414">
        <f t="shared" si="24"/>
        <v>8</v>
      </c>
      <c r="AV144" s="414">
        <f t="shared" si="26"/>
        <v>144</v>
      </c>
      <c r="AW144" s="415">
        <f t="shared" si="27"/>
        <v>1.736111111111111E-3</v>
      </c>
      <c r="AX144" s="416"/>
    </row>
    <row r="145" spans="16:50" ht="31.2" x14ac:dyDescent="0.3">
      <c r="P145" s="406" t="s">
        <v>812</v>
      </c>
      <c r="Q145" s="260" t="s">
        <v>938</v>
      </c>
      <c r="R145" s="407" t="s">
        <v>313</v>
      </c>
      <c r="S145" s="260">
        <f t="shared" si="28"/>
        <v>2024</v>
      </c>
      <c r="T145" s="423">
        <v>45352</v>
      </c>
      <c r="U145" s="423">
        <v>45352</v>
      </c>
      <c r="V145" s="432" t="s">
        <v>883</v>
      </c>
      <c r="W145" s="337" t="s">
        <v>884</v>
      </c>
      <c r="X145" s="321" t="s">
        <v>885</v>
      </c>
      <c r="Y145" s="424" t="s">
        <v>1578</v>
      </c>
      <c r="Z145" s="425" t="s">
        <v>1597</v>
      </c>
      <c r="AA145" s="407">
        <v>1</v>
      </c>
      <c r="AB145" s="407" t="s">
        <v>853</v>
      </c>
      <c r="AC145" s="330">
        <v>1</v>
      </c>
      <c r="AD145" s="330">
        <v>5</v>
      </c>
      <c r="AE145" s="330">
        <v>8</v>
      </c>
      <c r="AF145" s="410">
        <f t="shared" si="25"/>
        <v>2.5000000000000001E-2</v>
      </c>
      <c r="AG145" s="333">
        <v>0</v>
      </c>
      <c r="AH145" s="333">
        <v>4</v>
      </c>
      <c r="AI145" s="333"/>
      <c r="AJ145" s="411">
        <f t="shared" si="29"/>
        <v>0</v>
      </c>
      <c r="AK145" s="330">
        <v>0</v>
      </c>
      <c r="AL145" s="330">
        <v>5</v>
      </c>
      <c r="AM145" s="330"/>
      <c r="AN145" s="410">
        <f t="shared" si="30"/>
        <v>0</v>
      </c>
      <c r="AO145" s="333">
        <v>0</v>
      </c>
      <c r="AP145" s="333">
        <v>4</v>
      </c>
      <c r="AQ145" s="333"/>
      <c r="AR145" s="411">
        <f t="shared" si="31"/>
        <v>0</v>
      </c>
      <c r="AS145" s="413">
        <f t="shared" si="32"/>
        <v>1</v>
      </c>
      <c r="AT145" s="414">
        <f t="shared" si="24"/>
        <v>18</v>
      </c>
      <c r="AU145" s="414">
        <f t="shared" si="24"/>
        <v>8</v>
      </c>
      <c r="AV145" s="414">
        <f t="shared" si="26"/>
        <v>144</v>
      </c>
      <c r="AW145" s="415">
        <f t="shared" si="27"/>
        <v>6.9444444444444441E-3</v>
      </c>
      <c r="AX145" s="416"/>
    </row>
    <row r="146" spans="16:50" ht="15.6" x14ac:dyDescent="0.3">
      <c r="P146" s="406" t="s">
        <v>812</v>
      </c>
      <c r="Q146" s="260" t="s">
        <v>938</v>
      </c>
      <c r="R146" s="407" t="s">
        <v>313</v>
      </c>
      <c r="S146" s="260">
        <f t="shared" si="28"/>
        <v>2024</v>
      </c>
      <c r="T146" s="423">
        <v>45352</v>
      </c>
      <c r="U146" s="423">
        <v>45352</v>
      </c>
      <c r="V146" s="320" t="s">
        <v>1069</v>
      </c>
      <c r="W146" s="337" t="s">
        <v>1070</v>
      </c>
      <c r="X146" s="321" t="s">
        <v>815</v>
      </c>
      <c r="Y146" s="424" t="s">
        <v>1579</v>
      </c>
      <c r="Z146" s="425" t="s">
        <v>309</v>
      </c>
      <c r="AA146" s="407" t="s">
        <v>309</v>
      </c>
      <c r="AB146" s="407" t="s">
        <v>309</v>
      </c>
      <c r="AC146" s="330">
        <f>15/60</f>
        <v>0.25</v>
      </c>
      <c r="AD146" s="330">
        <v>5</v>
      </c>
      <c r="AE146" s="330">
        <v>8</v>
      </c>
      <c r="AF146" s="410">
        <f t="shared" si="25"/>
        <v>6.2500000000000003E-3</v>
      </c>
      <c r="AG146" s="333">
        <v>0</v>
      </c>
      <c r="AH146" s="333">
        <v>4</v>
      </c>
      <c r="AI146" s="333"/>
      <c r="AJ146" s="411">
        <f t="shared" si="29"/>
        <v>0</v>
      </c>
      <c r="AK146" s="330">
        <v>0</v>
      </c>
      <c r="AL146" s="330">
        <v>5</v>
      </c>
      <c r="AM146" s="330"/>
      <c r="AN146" s="410">
        <f t="shared" si="30"/>
        <v>0</v>
      </c>
      <c r="AO146" s="333">
        <v>0</v>
      </c>
      <c r="AP146" s="333">
        <v>4</v>
      </c>
      <c r="AQ146" s="333"/>
      <c r="AR146" s="411">
        <f t="shared" si="31"/>
        <v>0</v>
      </c>
      <c r="AS146" s="413">
        <f t="shared" si="32"/>
        <v>0.25</v>
      </c>
      <c r="AT146" s="414">
        <f t="shared" si="24"/>
        <v>18</v>
      </c>
      <c r="AU146" s="414">
        <f t="shared" si="24"/>
        <v>8</v>
      </c>
      <c r="AV146" s="414">
        <f t="shared" si="26"/>
        <v>144</v>
      </c>
      <c r="AW146" s="415">
        <f t="shared" si="27"/>
        <v>1.736111111111111E-3</v>
      </c>
      <c r="AX146" s="416"/>
    </row>
    <row r="147" spans="16:50" ht="68.400000000000006" x14ac:dyDescent="0.3">
      <c r="P147" s="406" t="s">
        <v>812</v>
      </c>
      <c r="Q147" s="260" t="s">
        <v>938</v>
      </c>
      <c r="R147" s="407" t="s">
        <v>313</v>
      </c>
      <c r="S147" s="260">
        <f t="shared" si="28"/>
        <v>2024</v>
      </c>
      <c r="T147" s="423">
        <v>45355</v>
      </c>
      <c r="U147" s="423">
        <v>45355</v>
      </c>
      <c r="V147" s="434" t="s">
        <v>1570</v>
      </c>
      <c r="W147" s="337" t="s">
        <v>1571</v>
      </c>
      <c r="X147" s="321" t="s">
        <v>878</v>
      </c>
      <c r="Y147" s="424" t="s">
        <v>1580</v>
      </c>
      <c r="Z147" s="425" t="s">
        <v>309</v>
      </c>
      <c r="AA147" s="407" t="s">
        <v>309</v>
      </c>
      <c r="AB147" s="407" t="s">
        <v>309</v>
      </c>
      <c r="AC147" s="330">
        <f>30/60</f>
        <v>0.5</v>
      </c>
      <c r="AD147" s="330">
        <v>5</v>
      </c>
      <c r="AE147" s="330">
        <v>24</v>
      </c>
      <c r="AF147" s="410">
        <f t="shared" si="25"/>
        <v>4.1666666666666666E-3</v>
      </c>
      <c r="AG147" s="333">
        <v>0</v>
      </c>
      <c r="AH147" s="333">
        <v>4</v>
      </c>
      <c r="AI147" s="333"/>
      <c r="AJ147" s="411">
        <f t="shared" si="29"/>
        <v>0</v>
      </c>
      <c r="AK147" s="330">
        <v>0</v>
      </c>
      <c r="AL147" s="330">
        <v>5</v>
      </c>
      <c r="AM147" s="330"/>
      <c r="AN147" s="410">
        <f t="shared" si="30"/>
        <v>0</v>
      </c>
      <c r="AO147" s="333">
        <v>0</v>
      </c>
      <c r="AP147" s="333">
        <v>4</v>
      </c>
      <c r="AQ147" s="333"/>
      <c r="AR147" s="411">
        <f t="shared" si="31"/>
        <v>0</v>
      </c>
      <c r="AS147" s="413">
        <f t="shared" si="32"/>
        <v>0.5</v>
      </c>
      <c r="AT147" s="414">
        <f t="shared" si="24"/>
        <v>18</v>
      </c>
      <c r="AU147" s="414">
        <f t="shared" si="24"/>
        <v>24</v>
      </c>
      <c r="AV147" s="414">
        <f t="shared" si="26"/>
        <v>432</v>
      </c>
      <c r="AW147" s="415">
        <f t="shared" si="27"/>
        <v>1.1574074074074073E-3</v>
      </c>
      <c r="AX147" s="416"/>
    </row>
    <row r="148" spans="16:50" ht="15.6" x14ac:dyDescent="0.3">
      <c r="P148" s="406" t="s">
        <v>812</v>
      </c>
      <c r="Q148" s="260" t="s">
        <v>938</v>
      </c>
      <c r="R148" s="407" t="s">
        <v>313</v>
      </c>
      <c r="S148" s="260">
        <f t="shared" si="28"/>
        <v>2024</v>
      </c>
      <c r="T148" s="423">
        <v>45357</v>
      </c>
      <c r="U148" s="423">
        <v>45357</v>
      </c>
      <c r="V148" s="326" t="s">
        <v>1000</v>
      </c>
      <c r="W148" s="337" t="s">
        <v>1001</v>
      </c>
      <c r="X148" s="321" t="s">
        <v>837</v>
      </c>
      <c r="Y148" s="424" t="s">
        <v>1581</v>
      </c>
      <c r="Z148" s="425" t="s">
        <v>309</v>
      </c>
      <c r="AA148" s="407" t="s">
        <v>309</v>
      </c>
      <c r="AB148" s="407" t="s">
        <v>309</v>
      </c>
      <c r="AC148" s="330">
        <f>30/60</f>
        <v>0.5</v>
      </c>
      <c r="AD148" s="330">
        <v>5</v>
      </c>
      <c r="AE148" s="330">
        <v>16</v>
      </c>
      <c r="AF148" s="410">
        <f t="shared" si="25"/>
        <v>6.2500000000000003E-3</v>
      </c>
      <c r="AG148" s="333">
        <v>0</v>
      </c>
      <c r="AH148" s="333">
        <v>4</v>
      </c>
      <c r="AI148" s="333"/>
      <c r="AJ148" s="411">
        <f t="shared" si="29"/>
        <v>0</v>
      </c>
      <c r="AK148" s="330">
        <v>0</v>
      </c>
      <c r="AL148" s="330">
        <v>5</v>
      </c>
      <c r="AM148" s="330"/>
      <c r="AN148" s="410">
        <f t="shared" si="30"/>
        <v>0</v>
      </c>
      <c r="AO148" s="333">
        <v>0</v>
      </c>
      <c r="AP148" s="333">
        <v>4</v>
      </c>
      <c r="AQ148" s="333"/>
      <c r="AR148" s="411">
        <f t="shared" si="31"/>
        <v>0</v>
      </c>
      <c r="AS148" s="413">
        <f t="shared" si="32"/>
        <v>0.5</v>
      </c>
      <c r="AT148" s="414">
        <f t="shared" si="24"/>
        <v>18</v>
      </c>
      <c r="AU148" s="414">
        <f t="shared" si="24"/>
        <v>16</v>
      </c>
      <c r="AV148" s="414">
        <f t="shared" si="26"/>
        <v>288</v>
      </c>
      <c r="AW148" s="415">
        <f t="shared" si="27"/>
        <v>1.736111111111111E-3</v>
      </c>
      <c r="AX148" s="416"/>
    </row>
    <row r="149" spans="16:50" ht="15.6" x14ac:dyDescent="0.3">
      <c r="P149" s="422" t="s">
        <v>812</v>
      </c>
      <c r="Q149" s="260" t="s">
        <v>938</v>
      </c>
      <c r="R149" s="407" t="s">
        <v>313</v>
      </c>
      <c r="S149" s="260">
        <f t="shared" si="28"/>
        <v>2024</v>
      </c>
      <c r="T149" s="423">
        <v>45358</v>
      </c>
      <c r="U149" s="423">
        <v>45358</v>
      </c>
      <c r="V149" s="326" t="s">
        <v>880</v>
      </c>
      <c r="W149" s="337" t="s">
        <v>881</v>
      </c>
      <c r="X149" s="321" t="s">
        <v>825</v>
      </c>
      <c r="Y149" s="439" t="s">
        <v>1582</v>
      </c>
      <c r="Z149" s="425" t="s">
        <v>309</v>
      </c>
      <c r="AA149" s="407" t="s">
        <v>309</v>
      </c>
      <c r="AB149" s="407" t="s">
        <v>309</v>
      </c>
      <c r="AC149" s="330">
        <f>30/60</f>
        <v>0.5</v>
      </c>
      <c r="AD149" s="330">
        <v>5</v>
      </c>
      <c r="AE149" s="330">
        <v>16</v>
      </c>
      <c r="AF149" s="410">
        <f t="shared" si="25"/>
        <v>6.2500000000000003E-3</v>
      </c>
      <c r="AG149" s="333">
        <v>0</v>
      </c>
      <c r="AH149" s="333">
        <v>4</v>
      </c>
      <c r="AI149" s="333"/>
      <c r="AJ149" s="411">
        <f t="shared" si="29"/>
        <v>0</v>
      </c>
      <c r="AK149" s="330">
        <v>0</v>
      </c>
      <c r="AL149" s="330">
        <v>5</v>
      </c>
      <c r="AM149" s="330"/>
      <c r="AN149" s="410">
        <f t="shared" si="30"/>
        <v>0</v>
      </c>
      <c r="AO149" s="333">
        <v>0</v>
      </c>
      <c r="AP149" s="333">
        <v>4</v>
      </c>
      <c r="AQ149" s="333"/>
      <c r="AR149" s="411">
        <f t="shared" si="31"/>
        <v>0</v>
      </c>
      <c r="AS149" s="413">
        <f t="shared" si="32"/>
        <v>0.5</v>
      </c>
      <c r="AT149" s="414">
        <f t="shared" si="24"/>
        <v>18</v>
      </c>
      <c r="AU149" s="414">
        <f t="shared" si="24"/>
        <v>16</v>
      </c>
      <c r="AV149" s="414">
        <f t="shared" si="26"/>
        <v>288</v>
      </c>
      <c r="AW149" s="415">
        <f t="shared" si="27"/>
        <v>1.736111111111111E-3</v>
      </c>
      <c r="AX149" s="416"/>
    </row>
    <row r="150" spans="16:50" ht="15.6" x14ac:dyDescent="0.3">
      <c r="P150" s="422" t="s">
        <v>854</v>
      </c>
      <c r="Q150" s="260" t="s">
        <v>938</v>
      </c>
      <c r="R150" s="407" t="s">
        <v>313</v>
      </c>
      <c r="S150" s="260">
        <f t="shared" si="28"/>
        <v>2024</v>
      </c>
      <c r="T150" s="423">
        <v>45364</v>
      </c>
      <c r="U150" s="423">
        <v>45364</v>
      </c>
      <c r="V150" s="325" t="s">
        <v>888</v>
      </c>
      <c r="W150" s="337" t="s">
        <v>889</v>
      </c>
      <c r="X150" s="321" t="s">
        <v>843</v>
      </c>
      <c r="Y150" s="439" t="s">
        <v>1583</v>
      </c>
      <c r="Z150" s="425" t="s">
        <v>309</v>
      </c>
      <c r="AA150" s="407" t="s">
        <v>309</v>
      </c>
      <c r="AB150" s="407" t="s">
        <v>309</v>
      </c>
      <c r="AC150" s="330">
        <v>0</v>
      </c>
      <c r="AD150" s="330">
        <v>5</v>
      </c>
      <c r="AE150" s="330"/>
      <c r="AF150" s="410">
        <f t="shared" si="25"/>
        <v>0</v>
      </c>
      <c r="AG150" s="333">
        <f>30/60</f>
        <v>0.5</v>
      </c>
      <c r="AH150" s="333">
        <v>4</v>
      </c>
      <c r="AI150" s="333">
        <v>24</v>
      </c>
      <c r="AJ150" s="411">
        <f t="shared" si="29"/>
        <v>5.208333333333333E-3</v>
      </c>
      <c r="AK150" s="330">
        <v>0</v>
      </c>
      <c r="AL150" s="330">
        <v>5</v>
      </c>
      <c r="AM150" s="330"/>
      <c r="AN150" s="410">
        <f t="shared" si="30"/>
        <v>0</v>
      </c>
      <c r="AO150" s="333">
        <v>0</v>
      </c>
      <c r="AP150" s="333">
        <v>4</v>
      </c>
      <c r="AQ150" s="333"/>
      <c r="AR150" s="411">
        <f t="shared" si="31"/>
        <v>0</v>
      </c>
      <c r="AS150" s="413">
        <f t="shared" si="32"/>
        <v>0.5</v>
      </c>
      <c r="AT150" s="414">
        <f t="shared" ref="AT150:AU213" si="33">SUM(AD150,AH150,AL150,AP150)</f>
        <v>18</v>
      </c>
      <c r="AU150" s="414">
        <f t="shared" si="33"/>
        <v>24</v>
      </c>
      <c r="AV150" s="414">
        <f t="shared" si="26"/>
        <v>432</v>
      </c>
      <c r="AW150" s="415">
        <f t="shared" si="27"/>
        <v>1.1574074074074073E-3</v>
      </c>
      <c r="AX150" s="416"/>
    </row>
    <row r="151" spans="16:50" ht="46.8" x14ac:dyDescent="0.3">
      <c r="P151" s="422" t="s">
        <v>854</v>
      </c>
      <c r="Q151" s="260" t="s">
        <v>938</v>
      </c>
      <c r="R151" s="407" t="s">
        <v>313</v>
      </c>
      <c r="S151" s="260">
        <f t="shared" si="28"/>
        <v>2024</v>
      </c>
      <c r="T151" s="423">
        <v>45364</v>
      </c>
      <c r="U151" s="423">
        <v>45364</v>
      </c>
      <c r="V151" s="323" t="s">
        <v>908</v>
      </c>
      <c r="W151" s="337" t="s">
        <v>909</v>
      </c>
      <c r="X151" s="321" t="s">
        <v>910</v>
      </c>
      <c r="Y151" s="441" t="s">
        <v>1584</v>
      </c>
      <c r="Z151" s="441" t="s">
        <v>1598</v>
      </c>
      <c r="AA151" s="430" t="s">
        <v>1599</v>
      </c>
      <c r="AB151" s="430" t="s">
        <v>1600</v>
      </c>
      <c r="AC151" s="330">
        <v>0</v>
      </c>
      <c r="AD151" s="330">
        <v>5</v>
      </c>
      <c r="AE151" s="330"/>
      <c r="AF151" s="410">
        <f t="shared" si="25"/>
        <v>0</v>
      </c>
      <c r="AG151" s="333">
        <v>1</v>
      </c>
      <c r="AH151" s="333">
        <v>4</v>
      </c>
      <c r="AI151" s="333">
        <v>8</v>
      </c>
      <c r="AJ151" s="411">
        <f t="shared" si="29"/>
        <v>3.125E-2</v>
      </c>
      <c r="AK151" s="330">
        <v>0</v>
      </c>
      <c r="AL151" s="330">
        <v>5</v>
      </c>
      <c r="AM151" s="330"/>
      <c r="AN151" s="410">
        <f t="shared" si="30"/>
        <v>0</v>
      </c>
      <c r="AO151" s="333">
        <v>0</v>
      </c>
      <c r="AP151" s="333">
        <v>4</v>
      </c>
      <c r="AQ151" s="333"/>
      <c r="AR151" s="411">
        <f t="shared" si="31"/>
        <v>0</v>
      </c>
      <c r="AS151" s="413">
        <f t="shared" si="32"/>
        <v>1</v>
      </c>
      <c r="AT151" s="414">
        <f t="shared" si="33"/>
        <v>18</v>
      </c>
      <c r="AU151" s="414">
        <f t="shared" si="33"/>
        <v>8</v>
      </c>
      <c r="AV151" s="414">
        <f t="shared" si="26"/>
        <v>144</v>
      </c>
      <c r="AW151" s="415">
        <f t="shared" si="27"/>
        <v>6.9444444444444441E-3</v>
      </c>
      <c r="AX151" s="416"/>
    </row>
    <row r="152" spans="16:50" ht="15.6" x14ac:dyDescent="0.3">
      <c r="P152" s="422" t="s">
        <v>854</v>
      </c>
      <c r="Q152" s="260" t="s">
        <v>938</v>
      </c>
      <c r="R152" s="407" t="s">
        <v>313</v>
      </c>
      <c r="S152" s="260">
        <f t="shared" si="28"/>
        <v>2024</v>
      </c>
      <c r="T152" s="423">
        <v>45364</v>
      </c>
      <c r="U152" s="423">
        <v>45364</v>
      </c>
      <c r="V152" s="323" t="s">
        <v>1524</v>
      </c>
      <c r="W152" s="337" t="s">
        <v>1525</v>
      </c>
      <c r="X152" s="321" t="s">
        <v>910</v>
      </c>
      <c r="Y152" s="441" t="s">
        <v>1585</v>
      </c>
      <c r="Z152" s="425" t="s">
        <v>309</v>
      </c>
      <c r="AA152" s="407" t="s">
        <v>309</v>
      </c>
      <c r="AB152" s="407" t="s">
        <v>309</v>
      </c>
      <c r="AC152" s="330">
        <v>0</v>
      </c>
      <c r="AD152" s="330">
        <v>5</v>
      </c>
      <c r="AE152" s="330"/>
      <c r="AF152" s="410">
        <f t="shared" si="25"/>
        <v>0</v>
      </c>
      <c r="AG152" s="333">
        <v>3</v>
      </c>
      <c r="AH152" s="333">
        <v>4</v>
      </c>
      <c r="AI152" s="333">
        <v>8</v>
      </c>
      <c r="AJ152" s="411">
        <f t="shared" si="29"/>
        <v>9.375E-2</v>
      </c>
      <c r="AK152" s="330">
        <v>0</v>
      </c>
      <c r="AL152" s="330">
        <v>5</v>
      </c>
      <c r="AM152" s="330"/>
      <c r="AN152" s="410">
        <f t="shared" si="30"/>
        <v>0</v>
      </c>
      <c r="AO152" s="333">
        <v>0</v>
      </c>
      <c r="AP152" s="333">
        <v>4</v>
      </c>
      <c r="AQ152" s="333"/>
      <c r="AR152" s="411">
        <f t="shared" si="31"/>
        <v>0</v>
      </c>
      <c r="AS152" s="413">
        <f t="shared" si="32"/>
        <v>3</v>
      </c>
      <c r="AT152" s="414">
        <f t="shared" si="33"/>
        <v>18</v>
      </c>
      <c r="AU152" s="414">
        <f t="shared" si="33"/>
        <v>8</v>
      </c>
      <c r="AV152" s="414">
        <f t="shared" si="26"/>
        <v>144</v>
      </c>
      <c r="AW152" s="415">
        <f t="shared" si="27"/>
        <v>2.0833333333333332E-2</v>
      </c>
      <c r="AX152" s="416"/>
    </row>
    <row r="153" spans="16:50" ht="15.6" x14ac:dyDescent="0.3">
      <c r="P153" s="422" t="s">
        <v>854</v>
      </c>
      <c r="Q153" s="260" t="s">
        <v>938</v>
      </c>
      <c r="R153" s="407" t="s">
        <v>313</v>
      </c>
      <c r="S153" s="260">
        <f t="shared" si="28"/>
        <v>2024</v>
      </c>
      <c r="T153" s="423">
        <v>45365</v>
      </c>
      <c r="U153" s="423">
        <v>45365</v>
      </c>
      <c r="V153" s="322" t="s">
        <v>1083</v>
      </c>
      <c r="W153" s="337" t="s">
        <v>1067</v>
      </c>
      <c r="X153" s="321" t="s">
        <v>832</v>
      </c>
      <c r="Y153" s="441" t="s">
        <v>1586</v>
      </c>
      <c r="Z153" s="447" t="s">
        <v>1601</v>
      </c>
      <c r="AA153" s="448">
        <v>2</v>
      </c>
      <c r="AB153" s="448" t="s">
        <v>853</v>
      </c>
      <c r="AC153" s="330">
        <v>0</v>
      </c>
      <c r="AD153" s="330">
        <v>5</v>
      </c>
      <c r="AE153" s="330"/>
      <c r="AF153" s="410">
        <f t="shared" si="25"/>
        <v>0</v>
      </c>
      <c r="AG153" s="333">
        <v>1</v>
      </c>
      <c r="AH153" s="333">
        <v>4</v>
      </c>
      <c r="AI153" s="333">
        <v>8</v>
      </c>
      <c r="AJ153" s="411">
        <f t="shared" si="29"/>
        <v>3.125E-2</v>
      </c>
      <c r="AK153" s="330">
        <v>0</v>
      </c>
      <c r="AL153" s="330">
        <v>5</v>
      </c>
      <c r="AM153" s="330"/>
      <c r="AN153" s="410">
        <f t="shared" si="30"/>
        <v>0</v>
      </c>
      <c r="AO153" s="333">
        <v>0</v>
      </c>
      <c r="AP153" s="333">
        <v>4</v>
      </c>
      <c r="AQ153" s="333"/>
      <c r="AR153" s="411">
        <f t="shared" si="31"/>
        <v>0</v>
      </c>
      <c r="AS153" s="413">
        <f t="shared" si="32"/>
        <v>1</v>
      </c>
      <c r="AT153" s="414">
        <f t="shared" si="33"/>
        <v>18</v>
      </c>
      <c r="AU153" s="414">
        <f t="shared" si="33"/>
        <v>8</v>
      </c>
      <c r="AV153" s="414">
        <f t="shared" si="26"/>
        <v>144</v>
      </c>
      <c r="AW153" s="415">
        <f t="shared" si="27"/>
        <v>6.9444444444444441E-3</v>
      </c>
      <c r="AX153" s="416"/>
    </row>
    <row r="154" spans="16:50" ht="31.2" x14ac:dyDescent="0.3">
      <c r="P154" s="422" t="s">
        <v>854</v>
      </c>
      <c r="Q154" s="260" t="s">
        <v>938</v>
      </c>
      <c r="R154" s="407" t="s">
        <v>313</v>
      </c>
      <c r="S154" s="260">
        <f t="shared" si="28"/>
        <v>2024</v>
      </c>
      <c r="T154" s="423">
        <v>45366</v>
      </c>
      <c r="U154" s="423">
        <v>45366</v>
      </c>
      <c r="V154" s="432" t="s">
        <v>1572</v>
      </c>
      <c r="W154" s="337" t="s">
        <v>1573</v>
      </c>
      <c r="X154" s="321" t="s">
        <v>825</v>
      </c>
      <c r="Y154" s="439" t="s">
        <v>1587</v>
      </c>
      <c r="Z154" s="425" t="s">
        <v>309</v>
      </c>
      <c r="AA154" s="407" t="s">
        <v>309</v>
      </c>
      <c r="AB154" s="407" t="s">
        <v>309</v>
      </c>
      <c r="AC154" s="330">
        <v>0</v>
      </c>
      <c r="AD154" s="330">
        <v>5</v>
      </c>
      <c r="AE154" s="330"/>
      <c r="AF154" s="410">
        <f t="shared" si="25"/>
        <v>0</v>
      </c>
      <c r="AG154" s="333">
        <v>7</v>
      </c>
      <c r="AH154" s="333">
        <v>4</v>
      </c>
      <c r="AI154" s="333">
        <v>16</v>
      </c>
      <c r="AJ154" s="411">
        <f t="shared" si="29"/>
        <v>0.109375</v>
      </c>
      <c r="AK154" s="330">
        <v>0</v>
      </c>
      <c r="AL154" s="330">
        <v>5</v>
      </c>
      <c r="AM154" s="330"/>
      <c r="AN154" s="410">
        <f t="shared" si="30"/>
        <v>0</v>
      </c>
      <c r="AO154" s="333">
        <v>0</v>
      </c>
      <c r="AP154" s="333">
        <v>4</v>
      </c>
      <c r="AQ154" s="333"/>
      <c r="AR154" s="411">
        <f t="shared" si="31"/>
        <v>0</v>
      </c>
      <c r="AS154" s="413">
        <f t="shared" si="32"/>
        <v>7</v>
      </c>
      <c r="AT154" s="414">
        <f t="shared" si="33"/>
        <v>18</v>
      </c>
      <c r="AU154" s="414">
        <f t="shared" si="33"/>
        <v>16</v>
      </c>
      <c r="AV154" s="414">
        <f t="shared" si="26"/>
        <v>288</v>
      </c>
      <c r="AW154" s="415">
        <f t="shared" si="27"/>
        <v>2.4305555555555556E-2</v>
      </c>
      <c r="AX154" s="416"/>
    </row>
    <row r="155" spans="16:50" ht="31.2" x14ac:dyDescent="0.3">
      <c r="P155" s="422" t="s">
        <v>854</v>
      </c>
      <c r="Q155" s="260" t="s">
        <v>938</v>
      </c>
      <c r="R155" s="407" t="s">
        <v>313</v>
      </c>
      <c r="S155" s="260">
        <f t="shared" si="28"/>
        <v>2024</v>
      </c>
      <c r="T155" s="423">
        <v>45366</v>
      </c>
      <c r="U155" s="423">
        <v>45366</v>
      </c>
      <c r="V155" s="325" t="s">
        <v>888</v>
      </c>
      <c r="W155" s="337" t="s">
        <v>889</v>
      </c>
      <c r="X155" s="321" t="s">
        <v>843</v>
      </c>
      <c r="Y155" s="439" t="s">
        <v>1588</v>
      </c>
      <c r="Z155" s="425" t="s">
        <v>309</v>
      </c>
      <c r="AA155" s="407" t="s">
        <v>309</v>
      </c>
      <c r="AB155" s="407" t="s">
        <v>309</v>
      </c>
      <c r="AC155" s="330">
        <v>0</v>
      </c>
      <c r="AD155" s="330">
        <v>5</v>
      </c>
      <c r="AE155" s="330"/>
      <c r="AF155" s="410">
        <f t="shared" si="25"/>
        <v>0</v>
      </c>
      <c r="AG155" s="333">
        <f>30/60</f>
        <v>0.5</v>
      </c>
      <c r="AH155" s="333">
        <v>4</v>
      </c>
      <c r="AI155" s="333">
        <v>24</v>
      </c>
      <c r="AJ155" s="411">
        <f t="shared" si="29"/>
        <v>5.208333333333333E-3</v>
      </c>
      <c r="AK155" s="330">
        <v>0</v>
      </c>
      <c r="AL155" s="330">
        <v>5</v>
      </c>
      <c r="AM155" s="330"/>
      <c r="AN155" s="410">
        <f t="shared" si="30"/>
        <v>0</v>
      </c>
      <c r="AO155" s="333">
        <v>0</v>
      </c>
      <c r="AP155" s="333">
        <v>4</v>
      </c>
      <c r="AQ155" s="333"/>
      <c r="AR155" s="411">
        <f t="shared" si="31"/>
        <v>0</v>
      </c>
      <c r="AS155" s="413">
        <f t="shared" si="32"/>
        <v>0.5</v>
      </c>
      <c r="AT155" s="414">
        <f t="shared" si="33"/>
        <v>18</v>
      </c>
      <c r="AU155" s="414">
        <f t="shared" si="33"/>
        <v>24</v>
      </c>
      <c r="AV155" s="414">
        <f t="shared" si="26"/>
        <v>432</v>
      </c>
      <c r="AW155" s="415">
        <f t="shared" si="27"/>
        <v>1.1574074074074073E-3</v>
      </c>
      <c r="AX155" s="416"/>
    </row>
    <row r="156" spans="16:50" ht="31.2" x14ac:dyDescent="0.3">
      <c r="P156" s="422" t="s">
        <v>854</v>
      </c>
      <c r="Q156" s="260" t="s">
        <v>938</v>
      </c>
      <c r="R156" s="407" t="s">
        <v>313</v>
      </c>
      <c r="S156" s="260">
        <f t="shared" si="28"/>
        <v>2024</v>
      </c>
      <c r="T156" s="423">
        <v>45366</v>
      </c>
      <c r="U156" s="423">
        <v>45366</v>
      </c>
      <c r="V156" s="322" t="s">
        <v>1515</v>
      </c>
      <c r="W156" s="337" t="s">
        <v>1516</v>
      </c>
      <c r="X156" s="321" t="s">
        <v>914</v>
      </c>
      <c r="Y156" s="441" t="s">
        <v>1589</v>
      </c>
      <c r="Z156" s="453" t="s">
        <v>1602</v>
      </c>
      <c r="AA156" s="449" t="s">
        <v>1032</v>
      </c>
      <c r="AB156" s="449" t="s">
        <v>1603</v>
      </c>
      <c r="AC156" s="330">
        <v>0</v>
      </c>
      <c r="AD156" s="330">
        <v>5</v>
      </c>
      <c r="AE156" s="330"/>
      <c r="AF156" s="410">
        <f t="shared" si="25"/>
        <v>0</v>
      </c>
      <c r="AG156" s="333">
        <v>4</v>
      </c>
      <c r="AH156" s="333">
        <v>4</v>
      </c>
      <c r="AI156" s="333">
        <v>8</v>
      </c>
      <c r="AJ156" s="411">
        <f t="shared" si="29"/>
        <v>0.125</v>
      </c>
      <c r="AK156" s="330">
        <v>0</v>
      </c>
      <c r="AL156" s="330">
        <v>5</v>
      </c>
      <c r="AM156" s="330"/>
      <c r="AN156" s="410">
        <f t="shared" si="30"/>
        <v>0</v>
      </c>
      <c r="AO156" s="333">
        <v>0</v>
      </c>
      <c r="AP156" s="333">
        <v>4</v>
      </c>
      <c r="AQ156" s="333"/>
      <c r="AR156" s="411">
        <f t="shared" si="31"/>
        <v>0</v>
      </c>
      <c r="AS156" s="413">
        <f t="shared" si="32"/>
        <v>4</v>
      </c>
      <c r="AT156" s="414">
        <f t="shared" si="33"/>
        <v>18</v>
      </c>
      <c r="AU156" s="414">
        <f t="shared" si="33"/>
        <v>8</v>
      </c>
      <c r="AV156" s="414">
        <f t="shared" si="26"/>
        <v>144</v>
      </c>
      <c r="AW156" s="415">
        <f t="shared" si="27"/>
        <v>2.7777777777777776E-2</v>
      </c>
      <c r="AX156" s="416"/>
    </row>
    <row r="157" spans="16:50" ht="15.6" x14ac:dyDescent="0.3">
      <c r="P157" s="422" t="s">
        <v>891</v>
      </c>
      <c r="Q157" s="260" t="s">
        <v>938</v>
      </c>
      <c r="R157" s="407" t="s">
        <v>313</v>
      </c>
      <c r="S157" s="260">
        <f t="shared" si="28"/>
        <v>2024</v>
      </c>
      <c r="T157" s="423">
        <v>45369</v>
      </c>
      <c r="U157" s="423">
        <v>45369</v>
      </c>
      <c r="V157" s="326" t="s">
        <v>945</v>
      </c>
      <c r="W157" s="337" t="s">
        <v>946</v>
      </c>
      <c r="X157" s="321" t="s">
        <v>837</v>
      </c>
      <c r="Y157" s="441" t="s">
        <v>1590</v>
      </c>
      <c r="Z157" s="425" t="s">
        <v>309</v>
      </c>
      <c r="AA157" s="407" t="s">
        <v>309</v>
      </c>
      <c r="AB157" s="407" t="s">
        <v>309</v>
      </c>
      <c r="AC157" s="330">
        <v>0</v>
      </c>
      <c r="AD157" s="330">
        <v>5</v>
      </c>
      <c r="AE157" s="330"/>
      <c r="AF157" s="410">
        <f t="shared" si="25"/>
        <v>0</v>
      </c>
      <c r="AG157" s="333">
        <v>0</v>
      </c>
      <c r="AH157" s="333">
        <v>4</v>
      </c>
      <c r="AI157" s="333"/>
      <c r="AJ157" s="411">
        <f t="shared" si="29"/>
        <v>0</v>
      </c>
      <c r="AK157" s="330">
        <f>30/60</f>
        <v>0.5</v>
      </c>
      <c r="AL157" s="330">
        <v>5</v>
      </c>
      <c r="AM157" s="330">
        <v>16</v>
      </c>
      <c r="AN157" s="410">
        <f t="shared" si="30"/>
        <v>6.2500000000000003E-3</v>
      </c>
      <c r="AO157" s="333">
        <v>0</v>
      </c>
      <c r="AP157" s="333">
        <v>4</v>
      </c>
      <c r="AQ157" s="333"/>
      <c r="AR157" s="411">
        <f t="shared" si="31"/>
        <v>0</v>
      </c>
      <c r="AS157" s="413">
        <f t="shared" si="32"/>
        <v>0.5</v>
      </c>
      <c r="AT157" s="414">
        <f t="shared" si="33"/>
        <v>18</v>
      </c>
      <c r="AU157" s="414">
        <f t="shared" si="33"/>
        <v>16</v>
      </c>
      <c r="AV157" s="414">
        <f t="shared" si="26"/>
        <v>288</v>
      </c>
      <c r="AW157" s="415">
        <f t="shared" si="27"/>
        <v>1.736111111111111E-3</v>
      </c>
      <c r="AX157" s="416"/>
    </row>
    <row r="158" spans="16:50" ht="15.6" x14ac:dyDescent="0.3">
      <c r="P158" s="422" t="s">
        <v>891</v>
      </c>
      <c r="Q158" s="260" t="s">
        <v>938</v>
      </c>
      <c r="R158" s="407" t="s">
        <v>313</v>
      </c>
      <c r="S158" s="260">
        <f t="shared" si="28"/>
        <v>2024</v>
      </c>
      <c r="T158" s="423">
        <v>45371</v>
      </c>
      <c r="U158" s="423">
        <v>45371</v>
      </c>
      <c r="V158" s="320" t="s">
        <v>849</v>
      </c>
      <c r="W158" s="337" t="s">
        <v>850</v>
      </c>
      <c r="X158" s="321" t="s">
        <v>815</v>
      </c>
      <c r="Y158" s="441" t="s">
        <v>1591</v>
      </c>
      <c r="Z158" s="445" t="s">
        <v>1604</v>
      </c>
      <c r="AA158" s="448">
        <v>1</v>
      </c>
      <c r="AB158" s="448" t="s">
        <v>853</v>
      </c>
      <c r="AC158" s="330">
        <v>0</v>
      </c>
      <c r="AD158" s="330">
        <v>5</v>
      </c>
      <c r="AE158" s="330"/>
      <c r="AF158" s="410">
        <f t="shared" si="25"/>
        <v>0</v>
      </c>
      <c r="AG158" s="333">
        <v>0</v>
      </c>
      <c r="AH158" s="333">
        <v>4</v>
      </c>
      <c r="AI158" s="333"/>
      <c r="AJ158" s="411">
        <f t="shared" si="29"/>
        <v>0</v>
      </c>
      <c r="AK158" s="330">
        <v>54</v>
      </c>
      <c r="AL158" s="330">
        <v>5</v>
      </c>
      <c r="AM158" s="330">
        <v>8</v>
      </c>
      <c r="AN158" s="410">
        <f t="shared" si="30"/>
        <v>1.35</v>
      </c>
      <c r="AO158" s="333">
        <v>0</v>
      </c>
      <c r="AP158" s="333">
        <v>4</v>
      </c>
      <c r="AQ158" s="333"/>
      <c r="AR158" s="411">
        <f t="shared" si="31"/>
        <v>0</v>
      </c>
      <c r="AS158" s="413">
        <f t="shared" si="32"/>
        <v>54</v>
      </c>
      <c r="AT158" s="414">
        <f t="shared" si="33"/>
        <v>18</v>
      </c>
      <c r="AU158" s="414">
        <f t="shared" si="33"/>
        <v>8</v>
      </c>
      <c r="AV158" s="414">
        <f t="shared" si="26"/>
        <v>144</v>
      </c>
      <c r="AW158" s="415">
        <f t="shared" si="27"/>
        <v>0.375</v>
      </c>
      <c r="AX158" s="416"/>
    </row>
    <row r="159" spans="16:50" ht="15.6" x14ac:dyDescent="0.3">
      <c r="P159" s="422" t="s">
        <v>891</v>
      </c>
      <c r="Q159" s="260" t="s">
        <v>938</v>
      </c>
      <c r="R159" s="407" t="s">
        <v>313</v>
      </c>
      <c r="S159" s="260">
        <f t="shared" si="28"/>
        <v>2024</v>
      </c>
      <c r="T159" s="423">
        <v>45373</v>
      </c>
      <c r="U159" s="423">
        <v>45373</v>
      </c>
      <c r="V159" s="421" t="s">
        <v>947</v>
      </c>
      <c r="W159" s="337" t="s">
        <v>948</v>
      </c>
      <c r="X159" s="321" t="s">
        <v>843</v>
      </c>
      <c r="Y159" s="441" t="s">
        <v>1592</v>
      </c>
      <c r="Z159" s="425" t="s">
        <v>1605</v>
      </c>
      <c r="AA159" s="448">
        <v>1</v>
      </c>
      <c r="AB159" s="448" t="s">
        <v>853</v>
      </c>
      <c r="AC159" s="330">
        <v>0</v>
      </c>
      <c r="AD159" s="330">
        <v>5</v>
      </c>
      <c r="AE159" s="330"/>
      <c r="AF159" s="410">
        <f t="shared" si="25"/>
        <v>0</v>
      </c>
      <c r="AG159" s="333">
        <v>0</v>
      </c>
      <c r="AH159" s="333">
        <v>4</v>
      </c>
      <c r="AI159" s="333"/>
      <c r="AJ159" s="411">
        <f t="shared" si="29"/>
        <v>0</v>
      </c>
      <c r="AK159" s="330">
        <v>4</v>
      </c>
      <c r="AL159" s="330">
        <v>5</v>
      </c>
      <c r="AM159" s="330">
        <v>24</v>
      </c>
      <c r="AN159" s="410">
        <f t="shared" si="30"/>
        <v>3.3333333333333333E-2</v>
      </c>
      <c r="AO159" s="333">
        <v>0</v>
      </c>
      <c r="AP159" s="333">
        <v>4</v>
      </c>
      <c r="AQ159" s="333"/>
      <c r="AR159" s="411">
        <f t="shared" si="31"/>
        <v>0</v>
      </c>
      <c r="AS159" s="413">
        <f t="shared" si="32"/>
        <v>4</v>
      </c>
      <c r="AT159" s="414">
        <f t="shared" si="33"/>
        <v>18</v>
      </c>
      <c r="AU159" s="414">
        <f t="shared" si="33"/>
        <v>24</v>
      </c>
      <c r="AV159" s="414">
        <f t="shared" si="26"/>
        <v>432</v>
      </c>
      <c r="AW159" s="415">
        <f t="shared" si="27"/>
        <v>9.2592592592592587E-3</v>
      </c>
      <c r="AX159" s="416"/>
    </row>
    <row r="160" spans="16:50" ht="31.2" x14ac:dyDescent="0.3">
      <c r="P160" s="422" t="s">
        <v>907</v>
      </c>
      <c r="Q160" s="260" t="s">
        <v>938</v>
      </c>
      <c r="R160" s="407" t="s">
        <v>313</v>
      </c>
      <c r="S160" s="260">
        <f t="shared" si="28"/>
        <v>2024</v>
      </c>
      <c r="T160" s="423">
        <v>45376</v>
      </c>
      <c r="U160" s="423">
        <v>45376</v>
      </c>
      <c r="V160" s="326" t="s">
        <v>1574</v>
      </c>
      <c r="W160" s="337" t="s">
        <v>1575</v>
      </c>
      <c r="X160" s="321" t="s">
        <v>843</v>
      </c>
      <c r="Y160" s="441" t="s">
        <v>1593</v>
      </c>
      <c r="Z160" s="425" t="s">
        <v>309</v>
      </c>
      <c r="AA160" s="407" t="s">
        <v>309</v>
      </c>
      <c r="AB160" s="407" t="s">
        <v>309</v>
      </c>
      <c r="AC160" s="330">
        <v>0</v>
      </c>
      <c r="AD160" s="330">
        <v>5</v>
      </c>
      <c r="AE160" s="330"/>
      <c r="AF160" s="410">
        <f t="shared" si="25"/>
        <v>0</v>
      </c>
      <c r="AG160" s="333">
        <v>0</v>
      </c>
      <c r="AH160" s="333">
        <v>4</v>
      </c>
      <c r="AI160" s="333"/>
      <c r="AJ160" s="411">
        <f t="shared" si="29"/>
        <v>0</v>
      </c>
      <c r="AK160" s="330">
        <v>0</v>
      </c>
      <c r="AL160" s="330">
        <v>5</v>
      </c>
      <c r="AM160" s="330"/>
      <c r="AN160" s="410">
        <f t="shared" si="30"/>
        <v>0</v>
      </c>
      <c r="AO160" s="333">
        <v>4</v>
      </c>
      <c r="AP160" s="333">
        <v>4</v>
      </c>
      <c r="AQ160" s="333">
        <v>24</v>
      </c>
      <c r="AR160" s="411">
        <f t="shared" si="31"/>
        <v>4.1666666666666664E-2</v>
      </c>
      <c r="AS160" s="413">
        <f t="shared" si="32"/>
        <v>4</v>
      </c>
      <c r="AT160" s="414">
        <f t="shared" si="33"/>
        <v>18</v>
      </c>
      <c r="AU160" s="414">
        <f t="shared" si="33"/>
        <v>24</v>
      </c>
      <c r="AV160" s="414">
        <f t="shared" si="26"/>
        <v>432</v>
      </c>
      <c r="AW160" s="415">
        <f t="shared" si="27"/>
        <v>9.2592592592592587E-3</v>
      </c>
      <c r="AX160" s="416"/>
    </row>
    <row r="161" spans="16:50" ht="31.2" x14ac:dyDescent="0.3">
      <c r="P161" s="422" t="s">
        <v>907</v>
      </c>
      <c r="Q161" s="260" t="s">
        <v>938</v>
      </c>
      <c r="R161" s="407" t="s">
        <v>313</v>
      </c>
      <c r="S161" s="260">
        <f t="shared" si="28"/>
        <v>2024</v>
      </c>
      <c r="T161" s="423">
        <v>45376</v>
      </c>
      <c r="U161" s="423">
        <v>45376</v>
      </c>
      <c r="V161" s="326" t="s">
        <v>986</v>
      </c>
      <c r="W161" s="337" t="s">
        <v>987</v>
      </c>
      <c r="X161" s="321" t="s">
        <v>825</v>
      </c>
      <c r="Y161" s="439" t="s">
        <v>1594</v>
      </c>
      <c r="Z161" s="425" t="s">
        <v>309</v>
      </c>
      <c r="AA161" s="407" t="s">
        <v>309</v>
      </c>
      <c r="AB161" s="407" t="s">
        <v>309</v>
      </c>
      <c r="AC161" s="330">
        <v>0</v>
      </c>
      <c r="AD161" s="330">
        <v>5</v>
      </c>
      <c r="AE161" s="330"/>
      <c r="AF161" s="410">
        <f t="shared" si="25"/>
        <v>0</v>
      </c>
      <c r="AG161" s="333">
        <v>0</v>
      </c>
      <c r="AH161" s="333">
        <v>4</v>
      </c>
      <c r="AI161" s="333"/>
      <c r="AJ161" s="411">
        <f t="shared" si="29"/>
        <v>0</v>
      </c>
      <c r="AK161" s="330">
        <v>8</v>
      </c>
      <c r="AL161" s="330">
        <v>5</v>
      </c>
      <c r="AM161" s="330"/>
      <c r="AN161" s="410">
        <f t="shared" si="30"/>
        <v>0</v>
      </c>
      <c r="AO161" s="333">
        <f>15/60</f>
        <v>0.25</v>
      </c>
      <c r="AP161" s="333">
        <v>4</v>
      </c>
      <c r="AQ161" s="333">
        <v>16</v>
      </c>
      <c r="AR161" s="411">
        <f t="shared" si="31"/>
        <v>3.90625E-3</v>
      </c>
      <c r="AS161" s="413">
        <f t="shared" si="32"/>
        <v>8.25</v>
      </c>
      <c r="AT161" s="414">
        <f t="shared" si="33"/>
        <v>18</v>
      </c>
      <c r="AU161" s="414">
        <f t="shared" si="33"/>
        <v>16</v>
      </c>
      <c r="AV161" s="414">
        <f t="shared" si="26"/>
        <v>288</v>
      </c>
      <c r="AW161" s="415">
        <f t="shared" si="27"/>
        <v>2.8645833333333332E-2</v>
      </c>
      <c r="AX161" s="416"/>
    </row>
    <row r="162" spans="16:50" ht="15.6" x14ac:dyDescent="0.3">
      <c r="P162" s="422" t="s">
        <v>907</v>
      </c>
      <c r="Q162" s="260" t="s">
        <v>938</v>
      </c>
      <c r="R162" s="407" t="s">
        <v>313</v>
      </c>
      <c r="S162" s="260">
        <f t="shared" si="28"/>
        <v>2024</v>
      </c>
      <c r="T162" s="423">
        <v>45376</v>
      </c>
      <c r="U162" s="423">
        <v>45376</v>
      </c>
      <c r="V162" s="327" t="s">
        <v>1576</v>
      </c>
      <c r="W162" s="337" t="s">
        <v>1577</v>
      </c>
      <c r="X162" s="321" t="s">
        <v>821</v>
      </c>
      <c r="Y162" s="424" t="s">
        <v>1595</v>
      </c>
      <c r="Z162" s="425" t="s">
        <v>309</v>
      </c>
      <c r="AA162" s="407" t="s">
        <v>309</v>
      </c>
      <c r="AB162" s="407" t="s">
        <v>309</v>
      </c>
      <c r="AC162" s="330">
        <v>0</v>
      </c>
      <c r="AD162" s="330">
        <v>5</v>
      </c>
      <c r="AE162" s="330"/>
      <c r="AF162" s="410">
        <f t="shared" si="25"/>
        <v>0</v>
      </c>
      <c r="AG162" s="333">
        <v>0</v>
      </c>
      <c r="AH162" s="333">
        <v>4</v>
      </c>
      <c r="AI162" s="333"/>
      <c r="AJ162" s="411">
        <f t="shared" si="29"/>
        <v>0</v>
      </c>
      <c r="AK162" s="330">
        <v>0</v>
      </c>
      <c r="AL162" s="330">
        <v>5</v>
      </c>
      <c r="AM162" s="330"/>
      <c r="AN162" s="410">
        <f t="shared" si="30"/>
        <v>0</v>
      </c>
      <c r="AO162" s="333">
        <v>1</v>
      </c>
      <c r="AP162" s="333">
        <v>4</v>
      </c>
      <c r="AQ162" s="333">
        <v>8</v>
      </c>
      <c r="AR162" s="411">
        <f t="shared" si="31"/>
        <v>3.125E-2</v>
      </c>
      <c r="AS162" s="413">
        <f t="shared" si="32"/>
        <v>1</v>
      </c>
      <c r="AT162" s="414">
        <f t="shared" si="33"/>
        <v>18</v>
      </c>
      <c r="AU162" s="414">
        <f t="shared" si="33"/>
        <v>8</v>
      </c>
      <c r="AV162" s="414">
        <f t="shared" si="26"/>
        <v>144</v>
      </c>
      <c r="AW162" s="415">
        <f t="shared" si="27"/>
        <v>6.9444444444444441E-3</v>
      </c>
      <c r="AX162" s="416"/>
    </row>
    <row r="163" spans="16:50" ht="15.6" x14ac:dyDescent="0.3">
      <c r="P163" s="422" t="s">
        <v>907</v>
      </c>
      <c r="Q163" s="260" t="s">
        <v>938</v>
      </c>
      <c r="R163" s="407" t="s">
        <v>313</v>
      </c>
      <c r="S163" s="260">
        <f t="shared" si="28"/>
        <v>2024</v>
      </c>
      <c r="T163" s="423">
        <v>45379</v>
      </c>
      <c r="U163" s="423">
        <v>45379</v>
      </c>
      <c r="V163" s="327" t="s">
        <v>838</v>
      </c>
      <c r="W163" s="337" t="s">
        <v>839</v>
      </c>
      <c r="X163" s="321" t="s">
        <v>821</v>
      </c>
      <c r="Y163" s="424" t="s">
        <v>1596</v>
      </c>
      <c r="Z163" s="425" t="s">
        <v>309</v>
      </c>
      <c r="AA163" s="407" t="s">
        <v>309</v>
      </c>
      <c r="AB163" s="407" t="s">
        <v>309</v>
      </c>
      <c r="AC163" s="330">
        <v>0</v>
      </c>
      <c r="AD163" s="330">
        <v>5</v>
      </c>
      <c r="AE163" s="330"/>
      <c r="AF163" s="410">
        <f t="shared" si="25"/>
        <v>0</v>
      </c>
      <c r="AG163" s="333">
        <v>0</v>
      </c>
      <c r="AH163" s="333">
        <v>4</v>
      </c>
      <c r="AI163" s="333"/>
      <c r="AJ163" s="411">
        <f t="shared" si="29"/>
        <v>0</v>
      </c>
      <c r="AK163" s="330">
        <v>0</v>
      </c>
      <c r="AL163" s="330">
        <v>5</v>
      </c>
      <c r="AM163" s="330"/>
      <c r="AN163" s="410">
        <f t="shared" si="30"/>
        <v>0</v>
      </c>
      <c r="AO163" s="333">
        <v>3</v>
      </c>
      <c r="AP163" s="333">
        <v>4</v>
      </c>
      <c r="AQ163" s="333">
        <v>8</v>
      </c>
      <c r="AR163" s="411">
        <f t="shared" si="31"/>
        <v>9.375E-2</v>
      </c>
      <c r="AS163" s="413">
        <f t="shared" si="32"/>
        <v>3</v>
      </c>
      <c r="AT163" s="414">
        <f t="shared" si="33"/>
        <v>18</v>
      </c>
      <c r="AU163" s="414">
        <f t="shared" si="33"/>
        <v>8</v>
      </c>
      <c r="AV163" s="414">
        <f t="shared" si="26"/>
        <v>144</v>
      </c>
      <c r="AW163" s="415">
        <f t="shared" si="27"/>
        <v>2.0833333333333332E-2</v>
      </c>
      <c r="AX163" s="416"/>
    </row>
    <row r="164" spans="16:50" ht="28.8" x14ac:dyDescent="0.3">
      <c r="P164" s="406" t="s">
        <v>812</v>
      </c>
      <c r="Q164" s="260" t="s">
        <v>930</v>
      </c>
      <c r="R164" s="407" t="s">
        <v>314</v>
      </c>
      <c r="S164" s="260">
        <f t="shared" si="28"/>
        <v>2024</v>
      </c>
      <c r="T164" s="306">
        <v>45384</v>
      </c>
      <c r="U164" s="306">
        <v>45384</v>
      </c>
      <c r="V164" s="454" t="s">
        <v>1069</v>
      </c>
      <c r="W164" s="340" t="s">
        <v>1070</v>
      </c>
      <c r="X164" s="329" t="s">
        <v>815</v>
      </c>
      <c r="Y164" s="340" t="s">
        <v>1622</v>
      </c>
      <c r="Z164" s="261" t="s">
        <v>309</v>
      </c>
      <c r="AA164" s="260" t="s">
        <v>309</v>
      </c>
      <c r="AB164" s="260" t="s">
        <v>309</v>
      </c>
      <c r="AC164" s="426">
        <v>1</v>
      </c>
      <c r="AD164" s="330">
        <v>5</v>
      </c>
      <c r="AE164" s="330">
        <v>8</v>
      </c>
      <c r="AF164" s="410">
        <f t="shared" si="25"/>
        <v>2.5000000000000001E-2</v>
      </c>
      <c r="AG164" s="431">
        <v>0</v>
      </c>
      <c r="AH164" s="333">
        <v>0</v>
      </c>
      <c r="AI164" s="333"/>
      <c r="AJ164" s="411">
        <f t="shared" si="29"/>
        <v>0</v>
      </c>
      <c r="AK164" s="426">
        <v>0</v>
      </c>
      <c r="AL164" s="330">
        <v>2</v>
      </c>
      <c r="AM164" s="330"/>
      <c r="AN164" s="410">
        <f t="shared" si="30"/>
        <v>0</v>
      </c>
      <c r="AO164" s="431">
        <v>0</v>
      </c>
      <c r="AP164" s="333">
        <v>7</v>
      </c>
      <c r="AQ164" s="333"/>
      <c r="AR164" s="411">
        <f t="shared" si="31"/>
        <v>0</v>
      </c>
      <c r="AS164" s="413">
        <f t="shared" si="32"/>
        <v>1</v>
      </c>
      <c r="AT164" s="414">
        <f t="shared" si="33"/>
        <v>14</v>
      </c>
      <c r="AU164" s="414">
        <f t="shared" si="33"/>
        <v>8</v>
      </c>
      <c r="AV164" s="414">
        <f t="shared" si="26"/>
        <v>112</v>
      </c>
      <c r="AW164" s="415">
        <f t="shared" si="27"/>
        <v>8.9285714285714281E-3</v>
      </c>
      <c r="AX164" s="416" t="s">
        <v>1692</v>
      </c>
    </row>
    <row r="165" spans="16:50" ht="15.6" x14ac:dyDescent="0.3">
      <c r="P165" s="406" t="s">
        <v>812</v>
      </c>
      <c r="Q165" s="260" t="s">
        <v>930</v>
      </c>
      <c r="R165" s="407" t="s">
        <v>314</v>
      </c>
      <c r="S165" s="260">
        <f t="shared" si="28"/>
        <v>2024</v>
      </c>
      <c r="T165" s="306">
        <v>45384</v>
      </c>
      <c r="U165" s="306">
        <v>45384</v>
      </c>
      <c r="V165" s="455" t="s">
        <v>900</v>
      </c>
      <c r="W165" s="340" t="s">
        <v>901</v>
      </c>
      <c r="X165" s="329" t="s">
        <v>843</v>
      </c>
      <c r="Y165" s="340" t="s">
        <v>1623</v>
      </c>
      <c r="Z165" s="261" t="s">
        <v>309</v>
      </c>
      <c r="AA165" s="260" t="s">
        <v>309</v>
      </c>
      <c r="AB165" s="260" t="s">
        <v>309</v>
      </c>
      <c r="AC165" s="426">
        <v>6</v>
      </c>
      <c r="AD165" s="330">
        <v>5</v>
      </c>
      <c r="AE165" s="330">
        <v>24</v>
      </c>
      <c r="AF165" s="410">
        <f t="shared" si="25"/>
        <v>0.05</v>
      </c>
      <c r="AG165" s="431">
        <v>0</v>
      </c>
      <c r="AH165" s="333">
        <v>0</v>
      </c>
      <c r="AI165" s="333"/>
      <c r="AJ165" s="411">
        <f t="shared" si="29"/>
        <v>0</v>
      </c>
      <c r="AK165" s="426">
        <v>0</v>
      </c>
      <c r="AL165" s="330">
        <v>2</v>
      </c>
      <c r="AM165" s="330"/>
      <c r="AN165" s="410">
        <f t="shared" si="30"/>
        <v>0</v>
      </c>
      <c r="AO165" s="431">
        <v>0</v>
      </c>
      <c r="AP165" s="333">
        <v>7</v>
      </c>
      <c r="AQ165" s="333"/>
      <c r="AR165" s="411">
        <f t="shared" si="31"/>
        <v>0</v>
      </c>
      <c r="AS165" s="413">
        <f t="shared" si="32"/>
        <v>6</v>
      </c>
      <c r="AT165" s="414">
        <f t="shared" si="33"/>
        <v>14</v>
      </c>
      <c r="AU165" s="414">
        <f t="shared" si="33"/>
        <v>24</v>
      </c>
      <c r="AV165" s="414">
        <f t="shared" si="26"/>
        <v>336</v>
      </c>
      <c r="AW165" s="415">
        <f t="shared" si="27"/>
        <v>1.7857142857142856E-2</v>
      </c>
      <c r="AX165" s="416" t="s">
        <v>309</v>
      </c>
    </row>
    <row r="166" spans="16:50" ht="15.6" x14ac:dyDescent="0.3">
      <c r="P166" s="406" t="s">
        <v>812</v>
      </c>
      <c r="Q166" s="260" t="s">
        <v>930</v>
      </c>
      <c r="R166" s="407" t="s">
        <v>314</v>
      </c>
      <c r="S166" s="260">
        <f t="shared" si="28"/>
        <v>2024</v>
      </c>
      <c r="T166" s="306">
        <v>45384</v>
      </c>
      <c r="U166" s="306">
        <v>45384</v>
      </c>
      <c r="V166" s="455" t="s">
        <v>888</v>
      </c>
      <c r="W166" s="340" t="s">
        <v>889</v>
      </c>
      <c r="X166" s="329" t="s">
        <v>843</v>
      </c>
      <c r="Y166" s="340" t="s">
        <v>1623</v>
      </c>
      <c r="Z166" s="261" t="s">
        <v>309</v>
      </c>
      <c r="AA166" s="260" t="s">
        <v>309</v>
      </c>
      <c r="AB166" s="260" t="s">
        <v>309</v>
      </c>
      <c r="AC166" s="426">
        <v>6</v>
      </c>
      <c r="AD166" s="330">
        <v>5</v>
      </c>
      <c r="AE166" s="330">
        <v>24</v>
      </c>
      <c r="AF166" s="410">
        <f t="shared" si="25"/>
        <v>0.05</v>
      </c>
      <c r="AG166" s="431">
        <v>0</v>
      </c>
      <c r="AH166" s="333">
        <v>0</v>
      </c>
      <c r="AI166" s="333"/>
      <c r="AJ166" s="411">
        <f t="shared" si="29"/>
        <v>0</v>
      </c>
      <c r="AK166" s="426">
        <v>0</v>
      </c>
      <c r="AL166" s="330">
        <v>2</v>
      </c>
      <c r="AM166" s="330"/>
      <c r="AN166" s="410">
        <f t="shared" si="30"/>
        <v>0</v>
      </c>
      <c r="AO166" s="431">
        <v>0</v>
      </c>
      <c r="AP166" s="333">
        <v>7</v>
      </c>
      <c r="AQ166" s="333"/>
      <c r="AR166" s="411">
        <f t="shared" si="31"/>
        <v>0</v>
      </c>
      <c r="AS166" s="413">
        <f t="shared" si="32"/>
        <v>6</v>
      </c>
      <c r="AT166" s="414">
        <f t="shared" si="33"/>
        <v>14</v>
      </c>
      <c r="AU166" s="414">
        <f t="shared" si="33"/>
        <v>24</v>
      </c>
      <c r="AV166" s="414">
        <f t="shared" si="26"/>
        <v>336</v>
      </c>
      <c r="AW166" s="415">
        <f t="shared" si="27"/>
        <v>1.7857142857142856E-2</v>
      </c>
      <c r="AX166" s="416" t="s">
        <v>309</v>
      </c>
    </row>
    <row r="167" spans="16:50" ht="28.8" x14ac:dyDescent="0.3">
      <c r="P167" s="406" t="s">
        <v>812</v>
      </c>
      <c r="Q167" s="260" t="s">
        <v>930</v>
      </c>
      <c r="R167" s="407" t="s">
        <v>314</v>
      </c>
      <c r="S167" s="260">
        <f t="shared" si="28"/>
        <v>2024</v>
      </c>
      <c r="T167" s="306">
        <v>45385</v>
      </c>
      <c r="U167" s="306">
        <v>45385</v>
      </c>
      <c r="V167" s="454" t="s">
        <v>1078</v>
      </c>
      <c r="W167" s="340" t="s">
        <v>1079</v>
      </c>
      <c r="X167" s="329" t="s">
        <v>815</v>
      </c>
      <c r="Y167" s="340" t="s">
        <v>1624</v>
      </c>
      <c r="Z167" s="261" t="s">
        <v>309</v>
      </c>
      <c r="AA167" s="260" t="s">
        <v>309</v>
      </c>
      <c r="AB167" s="260" t="s">
        <v>309</v>
      </c>
      <c r="AC167" s="426">
        <v>0.25</v>
      </c>
      <c r="AD167" s="330">
        <v>5</v>
      </c>
      <c r="AE167" s="330">
        <v>8</v>
      </c>
      <c r="AF167" s="410">
        <f t="shared" ref="AF167:AF232" si="34">IFERROR(AC167/(AD167*AE167),0)</f>
        <v>6.2500000000000003E-3</v>
      </c>
      <c r="AG167" s="431">
        <v>0</v>
      </c>
      <c r="AH167" s="333">
        <v>0</v>
      </c>
      <c r="AI167" s="333"/>
      <c r="AJ167" s="411">
        <f t="shared" si="29"/>
        <v>0</v>
      </c>
      <c r="AK167" s="426">
        <v>0</v>
      </c>
      <c r="AL167" s="330">
        <v>2</v>
      </c>
      <c r="AM167" s="330"/>
      <c r="AN167" s="410">
        <f t="shared" si="30"/>
        <v>0</v>
      </c>
      <c r="AO167" s="431">
        <v>0</v>
      </c>
      <c r="AP167" s="333">
        <v>7</v>
      </c>
      <c r="AQ167" s="333"/>
      <c r="AR167" s="411">
        <f t="shared" si="31"/>
        <v>0</v>
      </c>
      <c r="AS167" s="413">
        <f t="shared" si="32"/>
        <v>0.25</v>
      </c>
      <c r="AT167" s="414">
        <f t="shared" si="33"/>
        <v>14</v>
      </c>
      <c r="AU167" s="414">
        <f t="shared" si="33"/>
        <v>8</v>
      </c>
      <c r="AV167" s="414">
        <f t="shared" ref="AV167:AV230" si="35">AT167*AU167</f>
        <v>112</v>
      </c>
      <c r="AW167" s="415">
        <f t="shared" ref="AW167:AW230" si="36">AS167/(AT167*AU167)</f>
        <v>2.232142857142857E-3</v>
      </c>
      <c r="AX167" s="416" t="s">
        <v>1693</v>
      </c>
    </row>
    <row r="168" spans="16:50" ht="43.2" x14ac:dyDescent="0.3">
      <c r="P168" s="406" t="s">
        <v>812</v>
      </c>
      <c r="Q168" s="260" t="s">
        <v>930</v>
      </c>
      <c r="R168" s="407" t="s">
        <v>314</v>
      </c>
      <c r="S168" s="260">
        <f t="shared" si="28"/>
        <v>2024</v>
      </c>
      <c r="T168" s="306">
        <v>45386</v>
      </c>
      <c r="U168" s="306">
        <v>45386</v>
      </c>
      <c r="V168" s="456" t="s">
        <v>1513</v>
      </c>
      <c r="W168" s="340" t="s">
        <v>1625</v>
      </c>
      <c r="X168" s="329" t="s">
        <v>878</v>
      </c>
      <c r="Y168" s="340" t="s">
        <v>1626</v>
      </c>
      <c r="Z168" s="261" t="s">
        <v>309</v>
      </c>
      <c r="AA168" s="260" t="s">
        <v>309</v>
      </c>
      <c r="AB168" s="260" t="s">
        <v>309</v>
      </c>
      <c r="AC168" s="426">
        <v>0.25</v>
      </c>
      <c r="AD168" s="330">
        <v>5</v>
      </c>
      <c r="AE168" s="330">
        <v>24</v>
      </c>
      <c r="AF168" s="410">
        <f t="shared" si="34"/>
        <v>2.0833333333333333E-3</v>
      </c>
      <c r="AG168" s="431">
        <v>0</v>
      </c>
      <c r="AH168" s="333">
        <v>0</v>
      </c>
      <c r="AI168" s="333"/>
      <c r="AJ168" s="411">
        <f t="shared" si="29"/>
        <v>0</v>
      </c>
      <c r="AK168" s="426">
        <v>0</v>
      </c>
      <c r="AL168" s="330">
        <v>2</v>
      </c>
      <c r="AM168" s="330"/>
      <c r="AN168" s="410">
        <f t="shared" si="30"/>
        <v>0</v>
      </c>
      <c r="AO168" s="431">
        <v>0</v>
      </c>
      <c r="AP168" s="333">
        <v>7</v>
      </c>
      <c r="AQ168" s="333"/>
      <c r="AR168" s="411">
        <f t="shared" si="31"/>
        <v>0</v>
      </c>
      <c r="AS168" s="413">
        <f t="shared" si="32"/>
        <v>0.25</v>
      </c>
      <c r="AT168" s="414">
        <f t="shared" si="33"/>
        <v>14</v>
      </c>
      <c r="AU168" s="414">
        <f t="shared" si="33"/>
        <v>24</v>
      </c>
      <c r="AV168" s="414">
        <f t="shared" si="35"/>
        <v>336</v>
      </c>
      <c r="AW168" s="415">
        <f t="shared" si="36"/>
        <v>7.4404761904761901E-4</v>
      </c>
      <c r="AX168" s="416" t="s">
        <v>1694</v>
      </c>
    </row>
    <row r="169" spans="16:50" ht="28.8" x14ac:dyDescent="0.3">
      <c r="P169" s="406" t="s">
        <v>812</v>
      </c>
      <c r="Q169" s="260" t="s">
        <v>930</v>
      </c>
      <c r="R169" s="407" t="s">
        <v>314</v>
      </c>
      <c r="S169" s="260">
        <f t="shared" si="28"/>
        <v>2024</v>
      </c>
      <c r="T169" s="306">
        <v>45386</v>
      </c>
      <c r="U169" s="306">
        <v>45386</v>
      </c>
      <c r="V169" s="457" t="s">
        <v>908</v>
      </c>
      <c r="W169" s="340" t="s">
        <v>909</v>
      </c>
      <c r="X169" s="329" t="s">
        <v>910</v>
      </c>
      <c r="Y169" s="340" t="s">
        <v>1627</v>
      </c>
      <c r="Z169" s="261" t="s">
        <v>1646</v>
      </c>
      <c r="AA169" s="260">
        <v>1</v>
      </c>
      <c r="AB169" s="260" t="s">
        <v>853</v>
      </c>
      <c r="AC169" s="426">
        <v>3.5</v>
      </c>
      <c r="AD169" s="330">
        <v>5</v>
      </c>
      <c r="AE169" s="330">
        <v>8</v>
      </c>
      <c r="AF169" s="410">
        <f t="shared" si="34"/>
        <v>8.7499999999999994E-2</v>
      </c>
      <c r="AG169" s="431">
        <v>0</v>
      </c>
      <c r="AH169" s="333">
        <v>0</v>
      </c>
      <c r="AI169" s="333"/>
      <c r="AJ169" s="411">
        <f t="shared" si="29"/>
        <v>0</v>
      </c>
      <c r="AK169" s="426">
        <v>0</v>
      </c>
      <c r="AL169" s="330">
        <v>2</v>
      </c>
      <c r="AM169" s="330"/>
      <c r="AN169" s="410">
        <f t="shared" si="30"/>
        <v>0</v>
      </c>
      <c r="AO169" s="431">
        <v>0</v>
      </c>
      <c r="AP169" s="333">
        <v>7</v>
      </c>
      <c r="AQ169" s="333"/>
      <c r="AR169" s="411">
        <f t="shared" si="31"/>
        <v>0</v>
      </c>
      <c r="AS169" s="413">
        <f t="shared" si="32"/>
        <v>3.5</v>
      </c>
      <c r="AT169" s="414">
        <f t="shared" si="33"/>
        <v>14</v>
      </c>
      <c r="AU169" s="414">
        <f t="shared" si="33"/>
        <v>8</v>
      </c>
      <c r="AV169" s="414">
        <f t="shared" si="35"/>
        <v>112</v>
      </c>
      <c r="AW169" s="415">
        <f t="shared" si="36"/>
        <v>3.125E-2</v>
      </c>
      <c r="AX169" s="416" t="s">
        <v>1695</v>
      </c>
    </row>
    <row r="170" spans="16:50" ht="28.8" x14ac:dyDescent="0.3">
      <c r="P170" s="406" t="s">
        <v>812</v>
      </c>
      <c r="Q170" s="260" t="s">
        <v>930</v>
      </c>
      <c r="R170" s="407" t="s">
        <v>314</v>
      </c>
      <c r="S170" s="260">
        <f t="shared" si="28"/>
        <v>2024</v>
      </c>
      <c r="T170" s="306">
        <v>45386</v>
      </c>
      <c r="U170" s="306">
        <v>45386</v>
      </c>
      <c r="V170" s="458" t="s">
        <v>869</v>
      </c>
      <c r="W170" s="340" t="s">
        <v>870</v>
      </c>
      <c r="X170" s="329" t="s">
        <v>825</v>
      </c>
      <c r="Y170" s="340" t="s">
        <v>1628</v>
      </c>
      <c r="Z170" s="261" t="s">
        <v>309</v>
      </c>
      <c r="AA170" s="260" t="s">
        <v>309</v>
      </c>
      <c r="AB170" s="260" t="s">
        <v>309</v>
      </c>
      <c r="AC170" s="426">
        <v>0.33333333333333331</v>
      </c>
      <c r="AD170" s="330">
        <v>5</v>
      </c>
      <c r="AE170" s="330">
        <v>16</v>
      </c>
      <c r="AF170" s="410">
        <f t="shared" si="34"/>
        <v>4.1666666666666666E-3</v>
      </c>
      <c r="AG170" s="431">
        <v>0</v>
      </c>
      <c r="AH170" s="333">
        <v>0</v>
      </c>
      <c r="AI170" s="333"/>
      <c r="AJ170" s="411">
        <f t="shared" si="29"/>
        <v>0</v>
      </c>
      <c r="AK170" s="426">
        <v>0</v>
      </c>
      <c r="AL170" s="330">
        <v>2</v>
      </c>
      <c r="AM170" s="330"/>
      <c r="AN170" s="410">
        <f t="shared" si="30"/>
        <v>0</v>
      </c>
      <c r="AO170" s="431">
        <v>0</v>
      </c>
      <c r="AP170" s="333">
        <v>7</v>
      </c>
      <c r="AQ170" s="333"/>
      <c r="AR170" s="411">
        <f t="shared" si="31"/>
        <v>0</v>
      </c>
      <c r="AS170" s="413">
        <f t="shared" si="32"/>
        <v>0.33333333333333331</v>
      </c>
      <c r="AT170" s="414">
        <f t="shared" si="33"/>
        <v>14</v>
      </c>
      <c r="AU170" s="414">
        <f t="shared" si="33"/>
        <v>16</v>
      </c>
      <c r="AV170" s="414">
        <f t="shared" si="35"/>
        <v>224</v>
      </c>
      <c r="AW170" s="415">
        <f t="shared" si="36"/>
        <v>1.488095238095238E-3</v>
      </c>
      <c r="AX170" s="416" t="s">
        <v>309</v>
      </c>
    </row>
    <row r="171" spans="16:50" ht="15.6" x14ac:dyDescent="0.3">
      <c r="P171" s="406" t="s">
        <v>812</v>
      </c>
      <c r="Q171" s="260" t="s">
        <v>930</v>
      </c>
      <c r="R171" s="407" t="s">
        <v>314</v>
      </c>
      <c r="S171" s="260">
        <f t="shared" si="28"/>
        <v>2024</v>
      </c>
      <c r="T171" s="306">
        <v>45386</v>
      </c>
      <c r="U171" s="306">
        <v>45386</v>
      </c>
      <c r="V171" s="459" t="s">
        <v>916</v>
      </c>
      <c r="W171" s="340" t="s">
        <v>860</v>
      </c>
      <c r="X171" s="329" t="s">
        <v>917</v>
      </c>
      <c r="Y171" s="341" t="s">
        <v>1629</v>
      </c>
      <c r="Z171" s="261" t="s">
        <v>309</v>
      </c>
      <c r="AA171" s="260" t="s">
        <v>309</v>
      </c>
      <c r="AB171" s="260" t="s">
        <v>309</v>
      </c>
      <c r="AC171" s="426">
        <v>0.18333333333333332</v>
      </c>
      <c r="AD171" s="330">
        <v>5</v>
      </c>
      <c r="AE171" s="330">
        <v>8</v>
      </c>
      <c r="AF171" s="410">
        <f t="shared" si="34"/>
        <v>4.5833333333333334E-3</v>
      </c>
      <c r="AG171" s="431">
        <v>0</v>
      </c>
      <c r="AH171" s="333">
        <v>0</v>
      </c>
      <c r="AI171" s="333"/>
      <c r="AJ171" s="411">
        <f t="shared" si="29"/>
        <v>0</v>
      </c>
      <c r="AK171" s="426">
        <v>0</v>
      </c>
      <c r="AL171" s="330">
        <v>2</v>
      </c>
      <c r="AM171" s="330"/>
      <c r="AN171" s="410">
        <f t="shared" si="30"/>
        <v>0</v>
      </c>
      <c r="AO171" s="431">
        <v>0</v>
      </c>
      <c r="AP171" s="333">
        <v>7</v>
      </c>
      <c r="AQ171" s="333"/>
      <c r="AR171" s="411">
        <f t="shared" si="31"/>
        <v>0</v>
      </c>
      <c r="AS171" s="413">
        <f t="shared" si="32"/>
        <v>0.18333333333333332</v>
      </c>
      <c r="AT171" s="414">
        <f t="shared" si="33"/>
        <v>14</v>
      </c>
      <c r="AU171" s="414">
        <f t="shared" si="33"/>
        <v>8</v>
      </c>
      <c r="AV171" s="414">
        <f t="shared" si="35"/>
        <v>112</v>
      </c>
      <c r="AW171" s="415">
        <f t="shared" si="36"/>
        <v>1.6369047619047617E-3</v>
      </c>
      <c r="AX171" s="416" t="s">
        <v>309</v>
      </c>
    </row>
    <row r="172" spans="16:50" ht="15.6" x14ac:dyDescent="0.3">
      <c r="P172" s="406" t="s">
        <v>891</v>
      </c>
      <c r="Q172" s="260" t="s">
        <v>930</v>
      </c>
      <c r="R172" s="407" t="s">
        <v>314</v>
      </c>
      <c r="S172" s="260">
        <f t="shared" si="28"/>
        <v>2024</v>
      </c>
      <c r="T172" s="306">
        <v>45400</v>
      </c>
      <c r="U172" s="306">
        <v>45400</v>
      </c>
      <c r="V172" s="456" t="s">
        <v>1513</v>
      </c>
      <c r="W172" s="340" t="s">
        <v>1625</v>
      </c>
      <c r="X172" s="329" t="s">
        <v>878</v>
      </c>
      <c r="Y172" s="341" t="s">
        <v>1630</v>
      </c>
      <c r="Z172" s="342" t="s">
        <v>309</v>
      </c>
      <c r="AA172" s="260" t="s">
        <v>309</v>
      </c>
      <c r="AB172" s="260" t="s">
        <v>309</v>
      </c>
      <c r="AC172" s="426">
        <v>0</v>
      </c>
      <c r="AD172" s="330">
        <v>5</v>
      </c>
      <c r="AE172" s="330"/>
      <c r="AF172" s="410">
        <f t="shared" si="34"/>
        <v>0</v>
      </c>
      <c r="AG172" s="431">
        <v>0</v>
      </c>
      <c r="AH172" s="333">
        <v>0</v>
      </c>
      <c r="AI172" s="333"/>
      <c r="AJ172" s="411">
        <f t="shared" si="29"/>
        <v>0</v>
      </c>
      <c r="AK172" s="426">
        <v>0.16666666666666666</v>
      </c>
      <c r="AL172" s="330">
        <v>2</v>
      </c>
      <c r="AM172" s="330">
        <v>24</v>
      </c>
      <c r="AN172" s="410">
        <f t="shared" si="30"/>
        <v>3.472222222222222E-3</v>
      </c>
      <c r="AO172" s="431">
        <v>0</v>
      </c>
      <c r="AP172" s="333">
        <v>7</v>
      </c>
      <c r="AQ172" s="333"/>
      <c r="AR172" s="411">
        <f t="shared" si="31"/>
        <v>0</v>
      </c>
      <c r="AS172" s="413">
        <f t="shared" si="32"/>
        <v>0.16666666666666666</v>
      </c>
      <c r="AT172" s="414">
        <f t="shared" si="33"/>
        <v>14</v>
      </c>
      <c r="AU172" s="414">
        <f t="shared" si="33"/>
        <v>24</v>
      </c>
      <c r="AV172" s="414">
        <f t="shared" si="35"/>
        <v>336</v>
      </c>
      <c r="AW172" s="415">
        <f t="shared" si="36"/>
        <v>4.96031746031746E-4</v>
      </c>
      <c r="AX172" s="416" t="s">
        <v>1694</v>
      </c>
    </row>
    <row r="173" spans="16:50" ht="28.8" x14ac:dyDescent="0.3">
      <c r="P173" s="406" t="s">
        <v>891</v>
      </c>
      <c r="Q173" s="260" t="s">
        <v>930</v>
      </c>
      <c r="R173" s="407" t="s">
        <v>314</v>
      </c>
      <c r="S173" s="260">
        <f t="shared" si="28"/>
        <v>2024</v>
      </c>
      <c r="T173" s="306">
        <v>45400</v>
      </c>
      <c r="U173" s="306">
        <v>45400</v>
      </c>
      <c r="V173" s="458" t="s">
        <v>1522</v>
      </c>
      <c r="W173" s="340" t="s">
        <v>1523</v>
      </c>
      <c r="X173" s="329" t="s">
        <v>825</v>
      </c>
      <c r="Y173" s="341" t="s">
        <v>1631</v>
      </c>
      <c r="Z173" s="342" t="s">
        <v>309</v>
      </c>
      <c r="AA173" s="260" t="s">
        <v>309</v>
      </c>
      <c r="AB173" s="260" t="s">
        <v>309</v>
      </c>
      <c r="AC173" s="426">
        <v>0</v>
      </c>
      <c r="AD173" s="330">
        <v>5</v>
      </c>
      <c r="AE173" s="330"/>
      <c r="AF173" s="410">
        <f t="shared" si="34"/>
        <v>0</v>
      </c>
      <c r="AG173" s="431">
        <v>0</v>
      </c>
      <c r="AH173" s="333">
        <v>0</v>
      </c>
      <c r="AI173" s="333"/>
      <c r="AJ173" s="411">
        <f t="shared" si="29"/>
        <v>0</v>
      </c>
      <c r="AK173" s="426">
        <v>0.16666666666666666</v>
      </c>
      <c r="AL173" s="330">
        <v>2</v>
      </c>
      <c r="AM173" s="330">
        <v>16</v>
      </c>
      <c r="AN173" s="410">
        <f t="shared" si="30"/>
        <v>5.208333333333333E-3</v>
      </c>
      <c r="AO173" s="431">
        <v>0</v>
      </c>
      <c r="AP173" s="333">
        <v>7</v>
      </c>
      <c r="AQ173" s="333"/>
      <c r="AR173" s="411">
        <f t="shared" si="31"/>
        <v>0</v>
      </c>
      <c r="AS173" s="413">
        <f t="shared" si="32"/>
        <v>0.16666666666666666</v>
      </c>
      <c r="AT173" s="414">
        <f t="shared" si="33"/>
        <v>14</v>
      </c>
      <c r="AU173" s="414">
        <f t="shared" si="33"/>
        <v>16</v>
      </c>
      <c r="AV173" s="414">
        <f t="shared" si="35"/>
        <v>224</v>
      </c>
      <c r="AW173" s="415">
        <f t="shared" si="36"/>
        <v>7.4404761904761901E-4</v>
      </c>
      <c r="AX173" s="416" t="s">
        <v>309</v>
      </c>
    </row>
    <row r="174" spans="16:50" ht="28.8" x14ac:dyDescent="0.3">
      <c r="P174" s="406" t="s">
        <v>891</v>
      </c>
      <c r="Q174" s="260" t="s">
        <v>930</v>
      </c>
      <c r="R174" s="407" t="s">
        <v>314</v>
      </c>
      <c r="S174" s="260">
        <f t="shared" si="28"/>
        <v>2024</v>
      </c>
      <c r="T174" s="306">
        <v>45400</v>
      </c>
      <c r="U174" s="306">
        <v>45400</v>
      </c>
      <c r="V174" s="458" t="s">
        <v>1520</v>
      </c>
      <c r="W174" s="340" t="s">
        <v>1521</v>
      </c>
      <c r="X174" s="329" t="s">
        <v>825</v>
      </c>
      <c r="Y174" s="340" t="s">
        <v>1632</v>
      </c>
      <c r="Z174" s="342" t="s">
        <v>309</v>
      </c>
      <c r="AA174" s="260" t="s">
        <v>309</v>
      </c>
      <c r="AB174" s="260" t="s">
        <v>309</v>
      </c>
      <c r="AC174" s="426">
        <v>0</v>
      </c>
      <c r="AD174" s="330">
        <v>5</v>
      </c>
      <c r="AE174" s="330"/>
      <c r="AF174" s="410">
        <f t="shared" si="34"/>
        <v>0</v>
      </c>
      <c r="AG174" s="431">
        <v>0</v>
      </c>
      <c r="AH174" s="333">
        <v>0</v>
      </c>
      <c r="AI174" s="333"/>
      <c r="AJ174" s="411">
        <f t="shared" si="29"/>
        <v>0</v>
      </c>
      <c r="AK174" s="426">
        <v>1</v>
      </c>
      <c r="AL174" s="330">
        <v>2</v>
      </c>
      <c r="AM174" s="330">
        <v>16</v>
      </c>
      <c r="AN174" s="410">
        <f t="shared" si="30"/>
        <v>3.125E-2</v>
      </c>
      <c r="AO174" s="431">
        <v>0</v>
      </c>
      <c r="AP174" s="333">
        <v>7</v>
      </c>
      <c r="AQ174" s="333"/>
      <c r="AR174" s="411">
        <f t="shared" si="31"/>
        <v>0</v>
      </c>
      <c r="AS174" s="413">
        <f t="shared" si="32"/>
        <v>1</v>
      </c>
      <c r="AT174" s="414">
        <f t="shared" si="33"/>
        <v>14</v>
      </c>
      <c r="AU174" s="414">
        <f t="shared" si="33"/>
        <v>16</v>
      </c>
      <c r="AV174" s="414">
        <f t="shared" si="35"/>
        <v>224</v>
      </c>
      <c r="AW174" s="415">
        <f t="shared" si="36"/>
        <v>4.464285714285714E-3</v>
      </c>
      <c r="AX174" s="416" t="s">
        <v>1696</v>
      </c>
    </row>
    <row r="175" spans="16:50" ht="28.8" x14ac:dyDescent="0.3">
      <c r="P175" s="406" t="s">
        <v>907</v>
      </c>
      <c r="Q175" s="260" t="s">
        <v>930</v>
      </c>
      <c r="R175" s="407" t="s">
        <v>314</v>
      </c>
      <c r="S175" s="260">
        <f t="shared" si="28"/>
        <v>2024</v>
      </c>
      <c r="T175" s="306">
        <v>45405</v>
      </c>
      <c r="U175" s="306">
        <v>45405</v>
      </c>
      <c r="V175" s="457" t="s">
        <v>1633</v>
      </c>
      <c r="W175" s="340" t="s">
        <v>1634</v>
      </c>
      <c r="X175" s="329" t="s">
        <v>910</v>
      </c>
      <c r="Y175" s="340" t="s">
        <v>1635</v>
      </c>
      <c r="Z175" s="342" t="s">
        <v>309</v>
      </c>
      <c r="AA175" s="260" t="s">
        <v>309</v>
      </c>
      <c r="AB175" s="260" t="s">
        <v>309</v>
      </c>
      <c r="AC175" s="426">
        <v>0</v>
      </c>
      <c r="AD175" s="330">
        <v>5</v>
      </c>
      <c r="AE175" s="330"/>
      <c r="AF175" s="410">
        <f t="shared" si="34"/>
        <v>0</v>
      </c>
      <c r="AG175" s="431">
        <v>0</v>
      </c>
      <c r="AH175" s="333">
        <v>0</v>
      </c>
      <c r="AI175" s="333"/>
      <c r="AJ175" s="411">
        <f t="shared" si="29"/>
        <v>0</v>
      </c>
      <c r="AK175" s="426">
        <v>0</v>
      </c>
      <c r="AL175" s="330">
        <v>2</v>
      </c>
      <c r="AM175" s="330"/>
      <c r="AN175" s="410">
        <f t="shared" si="30"/>
        <v>0</v>
      </c>
      <c r="AO175" s="431">
        <v>0.5</v>
      </c>
      <c r="AP175" s="333">
        <v>7</v>
      </c>
      <c r="AQ175" s="333">
        <v>8</v>
      </c>
      <c r="AR175" s="411">
        <f t="shared" si="31"/>
        <v>8.9285714285714281E-3</v>
      </c>
      <c r="AS175" s="413">
        <f t="shared" si="32"/>
        <v>0.5</v>
      </c>
      <c r="AT175" s="414">
        <f t="shared" si="33"/>
        <v>14</v>
      </c>
      <c r="AU175" s="414">
        <f t="shared" si="33"/>
        <v>8</v>
      </c>
      <c r="AV175" s="414">
        <f t="shared" si="35"/>
        <v>112</v>
      </c>
      <c r="AW175" s="415">
        <f t="shared" si="36"/>
        <v>4.464285714285714E-3</v>
      </c>
      <c r="AX175" s="416" t="s">
        <v>1697</v>
      </c>
    </row>
    <row r="176" spans="16:50" ht="28.8" x14ac:dyDescent="0.3">
      <c r="P176" s="406" t="s">
        <v>907</v>
      </c>
      <c r="Q176" s="260" t="s">
        <v>930</v>
      </c>
      <c r="R176" s="407" t="s">
        <v>314</v>
      </c>
      <c r="S176" s="260">
        <f t="shared" si="28"/>
        <v>2024</v>
      </c>
      <c r="T176" s="306">
        <v>45405</v>
      </c>
      <c r="U176" s="306">
        <v>45405</v>
      </c>
      <c r="V176" s="456" t="s">
        <v>1636</v>
      </c>
      <c r="W176" s="340" t="s">
        <v>1637</v>
      </c>
      <c r="X176" s="329" t="s">
        <v>878</v>
      </c>
      <c r="Y176" s="341" t="s">
        <v>1638</v>
      </c>
      <c r="Z176" s="261" t="s">
        <v>309</v>
      </c>
      <c r="AA176" s="260" t="s">
        <v>309</v>
      </c>
      <c r="AB176" s="260" t="s">
        <v>309</v>
      </c>
      <c r="AC176" s="426">
        <v>0</v>
      </c>
      <c r="AD176" s="330">
        <v>5</v>
      </c>
      <c r="AE176" s="330"/>
      <c r="AF176" s="410">
        <f t="shared" si="34"/>
        <v>0</v>
      </c>
      <c r="AG176" s="431">
        <v>0</v>
      </c>
      <c r="AH176" s="333">
        <v>0</v>
      </c>
      <c r="AI176" s="333"/>
      <c r="AJ176" s="411">
        <f t="shared" si="29"/>
        <v>0</v>
      </c>
      <c r="AK176" s="426">
        <v>0</v>
      </c>
      <c r="AL176" s="330">
        <v>2</v>
      </c>
      <c r="AM176" s="330"/>
      <c r="AN176" s="410">
        <f t="shared" si="30"/>
        <v>0</v>
      </c>
      <c r="AO176" s="431">
        <v>0.5</v>
      </c>
      <c r="AP176" s="333">
        <v>7</v>
      </c>
      <c r="AQ176" s="333">
        <v>24</v>
      </c>
      <c r="AR176" s="411">
        <f t="shared" si="31"/>
        <v>2.976190476190476E-3</v>
      </c>
      <c r="AS176" s="413">
        <f t="shared" si="32"/>
        <v>0.5</v>
      </c>
      <c r="AT176" s="414">
        <f t="shared" si="33"/>
        <v>14</v>
      </c>
      <c r="AU176" s="414">
        <f t="shared" si="33"/>
        <v>24</v>
      </c>
      <c r="AV176" s="414">
        <f t="shared" si="35"/>
        <v>336</v>
      </c>
      <c r="AW176" s="415">
        <f t="shared" si="36"/>
        <v>1.488095238095238E-3</v>
      </c>
      <c r="AX176" s="416" t="s">
        <v>1698</v>
      </c>
    </row>
    <row r="177" spans="16:50" ht="72" x14ac:dyDescent="0.3">
      <c r="P177" s="406" t="s">
        <v>907</v>
      </c>
      <c r="Q177" s="260" t="s">
        <v>930</v>
      </c>
      <c r="R177" s="407" t="s">
        <v>314</v>
      </c>
      <c r="S177" s="260">
        <f t="shared" si="28"/>
        <v>2024</v>
      </c>
      <c r="T177" s="306">
        <v>45405</v>
      </c>
      <c r="U177" s="306">
        <v>45405</v>
      </c>
      <c r="V177" s="459" t="s">
        <v>1576</v>
      </c>
      <c r="W177" s="340" t="s">
        <v>1577</v>
      </c>
      <c r="X177" s="329" t="s">
        <v>821</v>
      </c>
      <c r="Y177" s="340" t="s">
        <v>1639</v>
      </c>
      <c r="Z177" s="340" t="s">
        <v>1647</v>
      </c>
      <c r="AA177" s="329" t="s">
        <v>1648</v>
      </c>
      <c r="AB177" s="329" t="s">
        <v>1600</v>
      </c>
      <c r="AC177" s="426">
        <v>0</v>
      </c>
      <c r="AD177" s="330">
        <v>5</v>
      </c>
      <c r="AE177" s="330"/>
      <c r="AF177" s="410">
        <f t="shared" si="34"/>
        <v>0</v>
      </c>
      <c r="AG177" s="431">
        <v>0</v>
      </c>
      <c r="AH177" s="333">
        <v>0</v>
      </c>
      <c r="AI177" s="333"/>
      <c r="AJ177" s="411">
        <f t="shared" si="29"/>
        <v>0</v>
      </c>
      <c r="AK177" s="426">
        <v>0</v>
      </c>
      <c r="AL177" s="330">
        <v>2</v>
      </c>
      <c r="AM177" s="330"/>
      <c r="AN177" s="410">
        <f t="shared" si="30"/>
        <v>0</v>
      </c>
      <c r="AO177" s="431">
        <v>0.25</v>
      </c>
      <c r="AP177" s="333">
        <v>7</v>
      </c>
      <c r="AQ177" s="333">
        <v>8</v>
      </c>
      <c r="AR177" s="411">
        <f t="shared" si="31"/>
        <v>4.464285714285714E-3</v>
      </c>
      <c r="AS177" s="413">
        <f t="shared" si="32"/>
        <v>0.25</v>
      </c>
      <c r="AT177" s="414">
        <f t="shared" si="33"/>
        <v>14</v>
      </c>
      <c r="AU177" s="414">
        <f t="shared" si="33"/>
        <v>8</v>
      </c>
      <c r="AV177" s="414">
        <f t="shared" si="35"/>
        <v>112</v>
      </c>
      <c r="AW177" s="415">
        <f t="shared" si="36"/>
        <v>2.232142857142857E-3</v>
      </c>
      <c r="AX177" s="416" t="s">
        <v>309</v>
      </c>
    </row>
    <row r="178" spans="16:50" ht="15.6" x14ac:dyDescent="0.3">
      <c r="P178" s="406" t="s">
        <v>907</v>
      </c>
      <c r="Q178" s="260" t="s">
        <v>930</v>
      </c>
      <c r="R178" s="407" t="s">
        <v>314</v>
      </c>
      <c r="S178" s="260">
        <f t="shared" si="28"/>
        <v>2024</v>
      </c>
      <c r="T178" s="306">
        <v>45407</v>
      </c>
      <c r="U178" s="306">
        <v>45407</v>
      </c>
      <c r="V178" s="460" t="s">
        <v>855</v>
      </c>
      <c r="W178" s="340" t="s">
        <v>856</v>
      </c>
      <c r="X178" s="329" t="s">
        <v>832</v>
      </c>
      <c r="Y178" s="341" t="s">
        <v>1640</v>
      </c>
      <c r="Z178" s="342" t="s">
        <v>309</v>
      </c>
      <c r="AA178" s="260" t="s">
        <v>309</v>
      </c>
      <c r="AB178" s="260" t="s">
        <v>309</v>
      </c>
      <c r="AC178" s="426">
        <v>0</v>
      </c>
      <c r="AD178" s="330">
        <v>5</v>
      </c>
      <c r="AE178" s="330"/>
      <c r="AF178" s="410">
        <f t="shared" si="34"/>
        <v>0</v>
      </c>
      <c r="AG178" s="431">
        <v>0</v>
      </c>
      <c r="AH178" s="333">
        <v>0</v>
      </c>
      <c r="AI178" s="333"/>
      <c r="AJ178" s="411">
        <f t="shared" si="29"/>
        <v>0</v>
      </c>
      <c r="AK178" s="426">
        <v>0</v>
      </c>
      <c r="AL178" s="330">
        <v>2</v>
      </c>
      <c r="AM178" s="330"/>
      <c r="AN178" s="410">
        <f t="shared" si="30"/>
        <v>0</v>
      </c>
      <c r="AO178" s="431">
        <v>0.16666666666666666</v>
      </c>
      <c r="AP178" s="333">
        <v>7</v>
      </c>
      <c r="AQ178" s="333">
        <v>8</v>
      </c>
      <c r="AR178" s="411">
        <f t="shared" si="31"/>
        <v>2.976190476190476E-3</v>
      </c>
      <c r="AS178" s="413">
        <f t="shared" si="32"/>
        <v>0.16666666666666666</v>
      </c>
      <c r="AT178" s="414">
        <f t="shared" si="33"/>
        <v>14</v>
      </c>
      <c r="AU178" s="414">
        <f t="shared" si="33"/>
        <v>8</v>
      </c>
      <c r="AV178" s="414">
        <f t="shared" si="35"/>
        <v>112</v>
      </c>
      <c r="AW178" s="415">
        <f t="shared" si="36"/>
        <v>1.488095238095238E-3</v>
      </c>
      <c r="AX178" s="416" t="s">
        <v>1699</v>
      </c>
    </row>
    <row r="179" spans="16:50" ht="28.8" x14ac:dyDescent="0.3">
      <c r="P179" s="406" t="s">
        <v>907</v>
      </c>
      <c r="Q179" s="260" t="s">
        <v>930</v>
      </c>
      <c r="R179" s="407" t="s">
        <v>314</v>
      </c>
      <c r="S179" s="260">
        <f t="shared" si="28"/>
        <v>2024</v>
      </c>
      <c r="T179" s="306">
        <v>45407</v>
      </c>
      <c r="U179" s="306">
        <v>45407</v>
      </c>
      <c r="V179" s="461" t="s">
        <v>1641</v>
      </c>
      <c r="W179" s="340" t="s">
        <v>1642</v>
      </c>
      <c r="X179" s="329" t="s">
        <v>954</v>
      </c>
      <c r="Y179" s="341" t="s">
        <v>1643</v>
      </c>
      <c r="Z179" s="342" t="s">
        <v>309</v>
      </c>
      <c r="AA179" s="260" t="s">
        <v>309</v>
      </c>
      <c r="AB179" s="260" t="s">
        <v>309</v>
      </c>
      <c r="AC179" s="426">
        <v>0</v>
      </c>
      <c r="AD179" s="330">
        <v>5</v>
      </c>
      <c r="AE179" s="330"/>
      <c r="AF179" s="410">
        <f t="shared" si="34"/>
        <v>0</v>
      </c>
      <c r="AG179" s="431">
        <v>0</v>
      </c>
      <c r="AH179" s="333">
        <v>0</v>
      </c>
      <c r="AI179" s="333"/>
      <c r="AJ179" s="411">
        <f t="shared" si="29"/>
        <v>0</v>
      </c>
      <c r="AK179" s="426">
        <v>0</v>
      </c>
      <c r="AL179" s="330">
        <v>2</v>
      </c>
      <c r="AM179" s="330"/>
      <c r="AN179" s="410">
        <f t="shared" si="30"/>
        <v>0</v>
      </c>
      <c r="AO179" s="431">
        <v>0.5</v>
      </c>
      <c r="AP179" s="333">
        <v>7</v>
      </c>
      <c r="AQ179" s="333">
        <v>8</v>
      </c>
      <c r="AR179" s="411">
        <f t="shared" si="31"/>
        <v>8.9285714285714281E-3</v>
      </c>
      <c r="AS179" s="413">
        <f t="shared" si="32"/>
        <v>0.5</v>
      </c>
      <c r="AT179" s="414">
        <f t="shared" si="33"/>
        <v>14</v>
      </c>
      <c r="AU179" s="414">
        <f t="shared" si="33"/>
        <v>8</v>
      </c>
      <c r="AV179" s="414">
        <f t="shared" si="35"/>
        <v>112</v>
      </c>
      <c r="AW179" s="415">
        <f t="shared" si="36"/>
        <v>4.464285714285714E-3</v>
      </c>
      <c r="AX179" s="416" t="s">
        <v>1700</v>
      </c>
    </row>
    <row r="180" spans="16:50" ht="28.8" x14ac:dyDescent="0.3">
      <c r="P180" s="406" t="s">
        <v>907</v>
      </c>
      <c r="Q180" s="260" t="s">
        <v>930</v>
      </c>
      <c r="R180" s="407" t="s">
        <v>314</v>
      </c>
      <c r="S180" s="260">
        <f t="shared" si="28"/>
        <v>2024</v>
      </c>
      <c r="T180" s="306">
        <v>45408</v>
      </c>
      <c r="U180" s="306">
        <v>45408</v>
      </c>
      <c r="V180" s="454" t="s">
        <v>1078</v>
      </c>
      <c r="W180" s="340" t="s">
        <v>1079</v>
      </c>
      <c r="X180" s="329" t="s">
        <v>815</v>
      </c>
      <c r="Y180" s="341" t="s">
        <v>1644</v>
      </c>
      <c r="Z180" s="342" t="s">
        <v>309</v>
      </c>
      <c r="AA180" s="260" t="s">
        <v>309</v>
      </c>
      <c r="AB180" s="260" t="s">
        <v>309</v>
      </c>
      <c r="AC180" s="426">
        <v>0</v>
      </c>
      <c r="AD180" s="330">
        <v>5</v>
      </c>
      <c r="AE180" s="330"/>
      <c r="AF180" s="410">
        <f t="shared" si="34"/>
        <v>0</v>
      </c>
      <c r="AG180" s="431">
        <v>0</v>
      </c>
      <c r="AH180" s="333">
        <v>0</v>
      </c>
      <c r="AI180" s="333"/>
      <c r="AJ180" s="411">
        <f t="shared" si="29"/>
        <v>0</v>
      </c>
      <c r="AK180" s="426">
        <v>0</v>
      </c>
      <c r="AL180" s="330">
        <v>2</v>
      </c>
      <c r="AM180" s="330"/>
      <c r="AN180" s="410">
        <f t="shared" si="30"/>
        <v>0</v>
      </c>
      <c r="AO180" s="431">
        <v>0.5</v>
      </c>
      <c r="AP180" s="333">
        <v>7</v>
      </c>
      <c r="AQ180" s="333">
        <v>8</v>
      </c>
      <c r="AR180" s="411">
        <f t="shared" si="31"/>
        <v>8.9285714285714281E-3</v>
      </c>
      <c r="AS180" s="413">
        <f t="shared" si="32"/>
        <v>0.5</v>
      </c>
      <c r="AT180" s="414">
        <f t="shared" si="33"/>
        <v>14</v>
      </c>
      <c r="AU180" s="414">
        <f t="shared" si="33"/>
        <v>8</v>
      </c>
      <c r="AV180" s="414">
        <f t="shared" si="35"/>
        <v>112</v>
      </c>
      <c r="AW180" s="415">
        <f t="shared" si="36"/>
        <v>4.464285714285714E-3</v>
      </c>
      <c r="AX180" s="416" t="s">
        <v>1701</v>
      </c>
    </row>
    <row r="181" spans="16:50" ht="15.6" x14ac:dyDescent="0.3">
      <c r="P181" s="406" t="s">
        <v>907</v>
      </c>
      <c r="Q181" s="260" t="s">
        <v>930</v>
      </c>
      <c r="R181" s="407" t="s">
        <v>314</v>
      </c>
      <c r="S181" s="260">
        <f t="shared" si="28"/>
        <v>2024</v>
      </c>
      <c r="T181" s="306">
        <v>45408</v>
      </c>
      <c r="U181" s="306">
        <v>45408</v>
      </c>
      <c r="V181" s="459" t="s">
        <v>916</v>
      </c>
      <c r="W181" s="340" t="s">
        <v>860</v>
      </c>
      <c r="X181" s="329" t="s">
        <v>917</v>
      </c>
      <c r="Y181" s="341" t="s">
        <v>1629</v>
      </c>
      <c r="Z181" s="342" t="s">
        <v>309</v>
      </c>
      <c r="AA181" s="260" t="s">
        <v>309</v>
      </c>
      <c r="AB181" s="260" t="s">
        <v>309</v>
      </c>
      <c r="AC181" s="426">
        <v>0</v>
      </c>
      <c r="AD181" s="330">
        <v>5</v>
      </c>
      <c r="AE181" s="330"/>
      <c r="AF181" s="410">
        <f t="shared" si="34"/>
        <v>0</v>
      </c>
      <c r="AG181" s="431">
        <v>0</v>
      </c>
      <c r="AH181" s="333">
        <v>0</v>
      </c>
      <c r="AI181" s="333"/>
      <c r="AJ181" s="411">
        <f t="shared" si="29"/>
        <v>0</v>
      </c>
      <c r="AK181" s="426">
        <v>0</v>
      </c>
      <c r="AL181" s="330">
        <v>2</v>
      </c>
      <c r="AM181" s="330"/>
      <c r="AN181" s="410">
        <f t="shared" si="30"/>
        <v>0</v>
      </c>
      <c r="AO181" s="431">
        <v>0.33333333333333331</v>
      </c>
      <c r="AP181" s="333">
        <v>7</v>
      </c>
      <c r="AQ181" s="333">
        <v>8</v>
      </c>
      <c r="AR181" s="411">
        <f t="shared" si="31"/>
        <v>5.9523809523809521E-3</v>
      </c>
      <c r="AS181" s="413">
        <f t="shared" si="32"/>
        <v>0.33333333333333331</v>
      </c>
      <c r="AT181" s="414">
        <f t="shared" si="33"/>
        <v>14</v>
      </c>
      <c r="AU181" s="414">
        <f t="shared" si="33"/>
        <v>8</v>
      </c>
      <c r="AV181" s="414">
        <f t="shared" si="35"/>
        <v>112</v>
      </c>
      <c r="AW181" s="415">
        <f t="shared" si="36"/>
        <v>2.976190476190476E-3</v>
      </c>
      <c r="AX181" s="416" t="s">
        <v>309</v>
      </c>
    </row>
    <row r="182" spans="16:50" ht="28.8" x14ac:dyDescent="0.3">
      <c r="P182" s="406" t="s">
        <v>907</v>
      </c>
      <c r="Q182" s="260" t="s">
        <v>930</v>
      </c>
      <c r="R182" s="407" t="s">
        <v>314</v>
      </c>
      <c r="S182" s="260">
        <f t="shared" si="28"/>
        <v>2024</v>
      </c>
      <c r="T182" s="306">
        <v>45411</v>
      </c>
      <c r="U182" s="306">
        <v>45411</v>
      </c>
      <c r="V182" s="455" t="s">
        <v>900</v>
      </c>
      <c r="W182" s="340" t="s">
        <v>901</v>
      </c>
      <c r="X182" s="329" t="s">
        <v>843</v>
      </c>
      <c r="Y182" s="341" t="s">
        <v>1645</v>
      </c>
      <c r="Z182" s="342" t="s">
        <v>1649</v>
      </c>
      <c r="AA182" s="260">
        <v>1</v>
      </c>
      <c r="AB182" s="260" t="s">
        <v>853</v>
      </c>
      <c r="AC182" s="426">
        <v>0</v>
      </c>
      <c r="AD182" s="330">
        <v>5</v>
      </c>
      <c r="AE182" s="330"/>
      <c r="AF182" s="410">
        <f t="shared" si="34"/>
        <v>0</v>
      </c>
      <c r="AG182" s="431">
        <v>0</v>
      </c>
      <c r="AH182" s="333">
        <v>0</v>
      </c>
      <c r="AI182" s="333"/>
      <c r="AJ182" s="411">
        <f t="shared" si="29"/>
        <v>0</v>
      </c>
      <c r="AK182" s="426">
        <v>0</v>
      </c>
      <c r="AL182" s="330">
        <v>2</v>
      </c>
      <c r="AM182" s="330"/>
      <c r="AN182" s="410">
        <f t="shared" si="30"/>
        <v>0</v>
      </c>
      <c r="AO182" s="431">
        <v>1.5</v>
      </c>
      <c r="AP182" s="333">
        <v>7</v>
      </c>
      <c r="AQ182" s="333">
        <v>24</v>
      </c>
      <c r="AR182" s="411">
        <f t="shared" si="31"/>
        <v>8.9285714285714281E-3</v>
      </c>
      <c r="AS182" s="413">
        <f t="shared" si="32"/>
        <v>1.5</v>
      </c>
      <c r="AT182" s="414">
        <f t="shared" si="33"/>
        <v>14</v>
      </c>
      <c r="AU182" s="414">
        <f t="shared" si="33"/>
        <v>24</v>
      </c>
      <c r="AV182" s="414">
        <f t="shared" si="35"/>
        <v>336</v>
      </c>
      <c r="AW182" s="415">
        <f t="shared" si="36"/>
        <v>4.464285714285714E-3</v>
      </c>
      <c r="AX182" s="416" t="s">
        <v>309</v>
      </c>
    </row>
    <row r="183" spans="16:50" ht="43.2" x14ac:dyDescent="0.3">
      <c r="P183" s="406" t="s">
        <v>812</v>
      </c>
      <c r="Q183" s="260" t="s">
        <v>938</v>
      </c>
      <c r="R183" s="407" t="s">
        <v>314</v>
      </c>
      <c r="S183" s="260">
        <f t="shared" si="28"/>
        <v>2024</v>
      </c>
      <c r="T183" s="306">
        <v>45383</v>
      </c>
      <c r="U183" s="306">
        <v>45383</v>
      </c>
      <c r="V183" s="455" t="s">
        <v>900</v>
      </c>
      <c r="W183" s="340" t="s">
        <v>901</v>
      </c>
      <c r="X183" s="329" t="s">
        <v>843</v>
      </c>
      <c r="Y183" s="340" t="s">
        <v>1650</v>
      </c>
      <c r="Z183" s="261" t="s">
        <v>309</v>
      </c>
      <c r="AA183" s="260" t="s">
        <v>309</v>
      </c>
      <c r="AB183" s="260" t="s">
        <v>309</v>
      </c>
      <c r="AC183" s="426">
        <v>0.25</v>
      </c>
      <c r="AD183" s="330">
        <v>5</v>
      </c>
      <c r="AE183" s="330">
        <v>24</v>
      </c>
      <c r="AF183" s="410">
        <f t="shared" si="34"/>
        <v>2.0833333333333333E-3</v>
      </c>
      <c r="AG183" s="431">
        <v>0</v>
      </c>
      <c r="AH183" s="333">
        <v>0</v>
      </c>
      <c r="AI183" s="333"/>
      <c r="AJ183" s="411">
        <f t="shared" si="29"/>
        <v>0</v>
      </c>
      <c r="AK183" s="426">
        <v>0</v>
      </c>
      <c r="AL183" s="330">
        <v>2</v>
      </c>
      <c r="AM183" s="330"/>
      <c r="AN183" s="410">
        <f t="shared" si="30"/>
        <v>0</v>
      </c>
      <c r="AO183" s="431">
        <v>0</v>
      </c>
      <c r="AP183" s="333">
        <v>7</v>
      </c>
      <c r="AQ183" s="333"/>
      <c r="AR183" s="411">
        <f t="shared" si="31"/>
        <v>0</v>
      </c>
      <c r="AS183" s="413">
        <f t="shared" si="32"/>
        <v>0.25</v>
      </c>
      <c r="AT183" s="414">
        <f t="shared" si="33"/>
        <v>14</v>
      </c>
      <c r="AU183" s="414">
        <f t="shared" si="33"/>
        <v>24</v>
      </c>
      <c r="AV183" s="414">
        <f t="shared" si="35"/>
        <v>336</v>
      </c>
      <c r="AW183" s="415">
        <f t="shared" si="36"/>
        <v>7.4404761904761901E-4</v>
      </c>
      <c r="AX183" s="416" t="s">
        <v>309</v>
      </c>
    </row>
    <row r="184" spans="16:50" ht="28.8" x14ac:dyDescent="0.3">
      <c r="P184" s="406" t="s">
        <v>812</v>
      </c>
      <c r="Q184" s="260" t="s">
        <v>938</v>
      </c>
      <c r="R184" s="407" t="s">
        <v>314</v>
      </c>
      <c r="S184" s="260">
        <f t="shared" si="28"/>
        <v>2024</v>
      </c>
      <c r="T184" s="306">
        <v>45383</v>
      </c>
      <c r="U184" s="306">
        <v>45383</v>
      </c>
      <c r="V184" s="462" t="s">
        <v>1651</v>
      </c>
      <c r="W184" s="340" t="s">
        <v>1652</v>
      </c>
      <c r="X184" s="329" t="s">
        <v>843</v>
      </c>
      <c r="Y184" s="340" t="s">
        <v>1653</v>
      </c>
      <c r="Z184" s="261" t="s">
        <v>1682</v>
      </c>
      <c r="AA184" s="260">
        <v>1</v>
      </c>
      <c r="AB184" s="260" t="s">
        <v>853</v>
      </c>
      <c r="AC184" s="426">
        <v>0.5</v>
      </c>
      <c r="AD184" s="330">
        <v>5</v>
      </c>
      <c r="AE184" s="330">
        <v>24</v>
      </c>
      <c r="AF184" s="410">
        <f t="shared" si="34"/>
        <v>4.1666666666666666E-3</v>
      </c>
      <c r="AG184" s="431">
        <v>0</v>
      </c>
      <c r="AH184" s="333">
        <v>0</v>
      </c>
      <c r="AI184" s="333"/>
      <c r="AJ184" s="411">
        <f t="shared" si="29"/>
        <v>0</v>
      </c>
      <c r="AK184" s="426">
        <v>0</v>
      </c>
      <c r="AL184" s="330">
        <v>2</v>
      </c>
      <c r="AM184" s="330"/>
      <c r="AN184" s="410">
        <f t="shared" si="30"/>
        <v>0</v>
      </c>
      <c r="AO184" s="431">
        <v>0</v>
      </c>
      <c r="AP184" s="333">
        <v>7</v>
      </c>
      <c r="AQ184" s="333"/>
      <c r="AR184" s="411">
        <f t="shared" si="31"/>
        <v>0</v>
      </c>
      <c r="AS184" s="413">
        <f t="shared" si="32"/>
        <v>0.5</v>
      </c>
      <c r="AT184" s="414">
        <f t="shared" si="33"/>
        <v>14</v>
      </c>
      <c r="AU184" s="414">
        <f t="shared" si="33"/>
        <v>24</v>
      </c>
      <c r="AV184" s="414">
        <f t="shared" si="35"/>
        <v>336</v>
      </c>
      <c r="AW184" s="415">
        <f t="shared" si="36"/>
        <v>1.488095238095238E-3</v>
      </c>
      <c r="AX184" s="416" t="s">
        <v>309</v>
      </c>
    </row>
    <row r="185" spans="16:50" ht="15.6" x14ac:dyDescent="0.3">
      <c r="P185" s="406" t="s">
        <v>812</v>
      </c>
      <c r="Q185" s="260" t="s">
        <v>938</v>
      </c>
      <c r="R185" s="407" t="s">
        <v>314</v>
      </c>
      <c r="S185" s="260">
        <f t="shared" ref="S185:S250" si="37">YEAR(T185)</f>
        <v>2024</v>
      </c>
      <c r="T185" s="306">
        <v>45385</v>
      </c>
      <c r="U185" s="306">
        <v>45385</v>
      </c>
      <c r="V185" s="460" t="s">
        <v>1654</v>
      </c>
      <c r="W185" s="340" t="s">
        <v>1655</v>
      </c>
      <c r="X185" s="329" t="s">
        <v>832</v>
      </c>
      <c r="Y185" s="340" t="s">
        <v>1656</v>
      </c>
      <c r="Z185" s="261" t="s">
        <v>1683</v>
      </c>
      <c r="AA185" s="260">
        <v>20</v>
      </c>
      <c r="AB185" s="260" t="s">
        <v>818</v>
      </c>
      <c r="AC185" s="426">
        <v>0.5</v>
      </c>
      <c r="AD185" s="330">
        <v>5</v>
      </c>
      <c r="AE185" s="330">
        <v>8</v>
      </c>
      <c r="AF185" s="410">
        <f t="shared" si="34"/>
        <v>1.2500000000000001E-2</v>
      </c>
      <c r="AG185" s="431">
        <v>0</v>
      </c>
      <c r="AH185" s="333">
        <v>0</v>
      </c>
      <c r="AI185" s="333"/>
      <c r="AJ185" s="411">
        <f t="shared" si="29"/>
        <v>0</v>
      </c>
      <c r="AK185" s="426">
        <v>0</v>
      </c>
      <c r="AL185" s="330">
        <v>2</v>
      </c>
      <c r="AM185" s="330"/>
      <c r="AN185" s="410">
        <f t="shared" si="30"/>
        <v>0</v>
      </c>
      <c r="AO185" s="431">
        <v>0</v>
      </c>
      <c r="AP185" s="333">
        <v>7</v>
      </c>
      <c r="AQ185" s="333"/>
      <c r="AR185" s="411">
        <f t="shared" si="31"/>
        <v>0</v>
      </c>
      <c r="AS185" s="413">
        <f t="shared" si="32"/>
        <v>0.5</v>
      </c>
      <c r="AT185" s="414">
        <f t="shared" si="33"/>
        <v>14</v>
      </c>
      <c r="AU185" s="414">
        <f t="shared" si="33"/>
        <v>8</v>
      </c>
      <c r="AV185" s="414">
        <f t="shared" si="35"/>
        <v>112</v>
      </c>
      <c r="AW185" s="415">
        <f t="shared" si="36"/>
        <v>4.464285714285714E-3</v>
      </c>
      <c r="AX185" s="416" t="s">
        <v>309</v>
      </c>
    </row>
    <row r="186" spans="16:50" ht="28.8" x14ac:dyDescent="0.3">
      <c r="P186" s="406" t="s">
        <v>812</v>
      </c>
      <c r="Q186" s="260" t="s">
        <v>938</v>
      </c>
      <c r="R186" s="407" t="s">
        <v>314</v>
      </c>
      <c r="S186" s="260">
        <f t="shared" si="37"/>
        <v>2024</v>
      </c>
      <c r="T186" s="306">
        <v>45386</v>
      </c>
      <c r="U186" s="306">
        <v>45386</v>
      </c>
      <c r="V186" s="456" t="s">
        <v>966</v>
      </c>
      <c r="W186" s="340" t="s">
        <v>967</v>
      </c>
      <c r="X186" s="329" t="s">
        <v>878</v>
      </c>
      <c r="Y186" s="340" t="s">
        <v>1657</v>
      </c>
      <c r="Z186" s="261" t="s">
        <v>309</v>
      </c>
      <c r="AA186" s="260" t="s">
        <v>309</v>
      </c>
      <c r="AB186" s="260" t="s">
        <v>309</v>
      </c>
      <c r="AC186" s="426">
        <v>4</v>
      </c>
      <c r="AD186" s="330">
        <v>5</v>
      </c>
      <c r="AE186" s="330">
        <v>24</v>
      </c>
      <c r="AF186" s="410">
        <f t="shared" si="34"/>
        <v>3.3333333333333333E-2</v>
      </c>
      <c r="AG186" s="431">
        <v>0</v>
      </c>
      <c r="AH186" s="333">
        <v>0</v>
      </c>
      <c r="AI186" s="333"/>
      <c r="AJ186" s="411">
        <f t="shared" si="29"/>
        <v>0</v>
      </c>
      <c r="AK186" s="426">
        <v>0</v>
      </c>
      <c r="AL186" s="330">
        <v>2</v>
      </c>
      <c r="AM186" s="330"/>
      <c r="AN186" s="410">
        <f t="shared" si="30"/>
        <v>0</v>
      </c>
      <c r="AO186" s="431">
        <v>0</v>
      </c>
      <c r="AP186" s="333">
        <v>7</v>
      </c>
      <c r="AQ186" s="333"/>
      <c r="AR186" s="411">
        <f t="shared" si="31"/>
        <v>0</v>
      </c>
      <c r="AS186" s="413">
        <f t="shared" si="32"/>
        <v>4</v>
      </c>
      <c r="AT186" s="414">
        <f t="shared" si="33"/>
        <v>14</v>
      </c>
      <c r="AU186" s="414">
        <f t="shared" si="33"/>
        <v>24</v>
      </c>
      <c r="AV186" s="414">
        <f t="shared" si="35"/>
        <v>336</v>
      </c>
      <c r="AW186" s="415">
        <f t="shared" si="36"/>
        <v>1.1904761904761904E-2</v>
      </c>
      <c r="AX186" s="416" t="s">
        <v>309</v>
      </c>
    </row>
    <row r="187" spans="16:50" ht="15.6" x14ac:dyDescent="0.3">
      <c r="P187" s="406" t="s">
        <v>891</v>
      </c>
      <c r="Q187" s="260" t="s">
        <v>938</v>
      </c>
      <c r="R187" s="407" t="s">
        <v>314</v>
      </c>
      <c r="S187" s="260">
        <f t="shared" si="37"/>
        <v>2024</v>
      </c>
      <c r="T187" s="306">
        <v>45397</v>
      </c>
      <c r="U187" s="306">
        <v>45397</v>
      </c>
      <c r="V187" s="458" t="s">
        <v>986</v>
      </c>
      <c r="W187" s="340" t="s">
        <v>987</v>
      </c>
      <c r="X187" s="329" t="s">
        <v>825</v>
      </c>
      <c r="Y187" s="340" t="s">
        <v>1658</v>
      </c>
      <c r="Z187" s="261" t="s">
        <v>1684</v>
      </c>
      <c r="AA187" s="260">
        <v>1</v>
      </c>
      <c r="AB187" s="260" t="s">
        <v>853</v>
      </c>
      <c r="AC187" s="426">
        <v>0</v>
      </c>
      <c r="AD187" s="330">
        <v>5</v>
      </c>
      <c r="AE187" s="330"/>
      <c r="AF187" s="410">
        <f t="shared" si="34"/>
        <v>0</v>
      </c>
      <c r="AG187" s="431">
        <v>0</v>
      </c>
      <c r="AH187" s="333">
        <v>0</v>
      </c>
      <c r="AI187" s="333"/>
      <c r="AJ187" s="411">
        <f t="shared" si="29"/>
        <v>0</v>
      </c>
      <c r="AK187" s="426">
        <v>0.25</v>
      </c>
      <c r="AL187" s="330">
        <v>2</v>
      </c>
      <c r="AM187" s="330">
        <v>16</v>
      </c>
      <c r="AN187" s="410">
        <f t="shared" si="30"/>
        <v>7.8125E-3</v>
      </c>
      <c r="AO187" s="431">
        <v>0</v>
      </c>
      <c r="AP187" s="333">
        <v>7</v>
      </c>
      <c r="AQ187" s="333"/>
      <c r="AR187" s="411">
        <f t="shared" si="31"/>
        <v>0</v>
      </c>
      <c r="AS187" s="413">
        <f t="shared" si="32"/>
        <v>0.25</v>
      </c>
      <c r="AT187" s="414">
        <f t="shared" si="33"/>
        <v>14</v>
      </c>
      <c r="AU187" s="414">
        <f t="shared" si="33"/>
        <v>16</v>
      </c>
      <c r="AV187" s="414">
        <f t="shared" si="35"/>
        <v>224</v>
      </c>
      <c r="AW187" s="415">
        <f t="shared" si="36"/>
        <v>1.1160714285714285E-3</v>
      </c>
      <c r="AX187" s="416" t="s">
        <v>309</v>
      </c>
    </row>
    <row r="188" spans="16:50" ht="15.6" x14ac:dyDescent="0.3">
      <c r="P188" s="406" t="s">
        <v>907</v>
      </c>
      <c r="Q188" s="260" t="s">
        <v>938</v>
      </c>
      <c r="R188" s="407" t="s">
        <v>314</v>
      </c>
      <c r="S188" s="260">
        <f t="shared" si="37"/>
        <v>2024</v>
      </c>
      <c r="T188" s="306">
        <v>45404</v>
      </c>
      <c r="U188" s="306">
        <v>45404</v>
      </c>
      <c r="V188" s="462" t="s">
        <v>1111</v>
      </c>
      <c r="W188" s="340" t="s">
        <v>1112</v>
      </c>
      <c r="X188" s="329" t="s">
        <v>843</v>
      </c>
      <c r="Y188" s="341" t="s">
        <v>1659</v>
      </c>
      <c r="Z188" s="261" t="s">
        <v>309</v>
      </c>
      <c r="AA188" s="260" t="s">
        <v>309</v>
      </c>
      <c r="AB188" s="260" t="s">
        <v>309</v>
      </c>
      <c r="AC188" s="426">
        <v>0</v>
      </c>
      <c r="AD188" s="330">
        <v>5</v>
      </c>
      <c r="AE188" s="330"/>
      <c r="AF188" s="410">
        <f t="shared" si="34"/>
        <v>0</v>
      </c>
      <c r="AG188" s="431">
        <v>0</v>
      </c>
      <c r="AH188" s="333">
        <v>0</v>
      </c>
      <c r="AI188" s="333"/>
      <c r="AJ188" s="411">
        <f t="shared" si="29"/>
        <v>0</v>
      </c>
      <c r="AK188" s="426">
        <v>0</v>
      </c>
      <c r="AL188" s="330">
        <v>2</v>
      </c>
      <c r="AM188" s="330"/>
      <c r="AN188" s="410">
        <f t="shared" si="30"/>
        <v>0</v>
      </c>
      <c r="AO188" s="431">
        <v>0.13333333333333333</v>
      </c>
      <c r="AP188" s="333">
        <v>7</v>
      </c>
      <c r="AQ188" s="333">
        <v>24</v>
      </c>
      <c r="AR188" s="411">
        <f t="shared" si="31"/>
        <v>7.9365079365079365E-4</v>
      </c>
      <c r="AS188" s="413">
        <f t="shared" si="32"/>
        <v>0.13333333333333333</v>
      </c>
      <c r="AT188" s="414">
        <f t="shared" si="33"/>
        <v>14</v>
      </c>
      <c r="AU188" s="414">
        <f t="shared" si="33"/>
        <v>24</v>
      </c>
      <c r="AV188" s="414">
        <f t="shared" si="35"/>
        <v>336</v>
      </c>
      <c r="AW188" s="415">
        <f t="shared" si="36"/>
        <v>3.9682539682539683E-4</v>
      </c>
      <c r="AX188" s="416" t="s">
        <v>309</v>
      </c>
    </row>
    <row r="189" spans="16:50" ht="15.6" x14ac:dyDescent="0.3">
      <c r="P189" s="406" t="s">
        <v>907</v>
      </c>
      <c r="Q189" s="260" t="s">
        <v>938</v>
      </c>
      <c r="R189" s="407" t="s">
        <v>314</v>
      </c>
      <c r="S189" s="260">
        <f t="shared" si="37"/>
        <v>2024</v>
      </c>
      <c r="T189" s="306">
        <v>45404</v>
      </c>
      <c r="U189" s="306">
        <v>45404</v>
      </c>
      <c r="V189" s="462" t="s">
        <v>1660</v>
      </c>
      <c r="W189" s="340" t="s">
        <v>1661</v>
      </c>
      <c r="X189" s="329" t="s">
        <v>843</v>
      </c>
      <c r="Y189" s="341" t="s">
        <v>1659</v>
      </c>
      <c r="Z189" s="342" t="s">
        <v>309</v>
      </c>
      <c r="AA189" s="260" t="s">
        <v>309</v>
      </c>
      <c r="AB189" s="260" t="s">
        <v>309</v>
      </c>
      <c r="AC189" s="426">
        <v>0</v>
      </c>
      <c r="AD189" s="330">
        <v>5</v>
      </c>
      <c r="AE189" s="330"/>
      <c r="AF189" s="410">
        <f t="shared" si="34"/>
        <v>0</v>
      </c>
      <c r="AG189" s="431">
        <v>0</v>
      </c>
      <c r="AH189" s="333">
        <v>0</v>
      </c>
      <c r="AI189" s="333"/>
      <c r="AJ189" s="411">
        <f t="shared" si="29"/>
        <v>0</v>
      </c>
      <c r="AK189" s="426">
        <v>0</v>
      </c>
      <c r="AL189" s="330">
        <v>2</v>
      </c>
      <c r="AM189" s="330"/>
      <c r="AN189" s="410">
        <f t="shared" si="30"/>
        <v>0</v>
      </c>
      <c r="AO189" s="431">
        <v>0.13333333333333333</v>
      </c>
      <c r="AP189" s="333">
        <v>7</v>
      </c>
      <c r="AQ189" s="333">
        <v>24</v>
      </c>
      <c r="AR189" s="411">
        <f t="shared" si="31"/>
        <v>7.9365079365079365E-4</v>
      </c>
      <c r="AS189" s="413">
        <f t="shared" si="32"/>
        <v>0.13333333333333333</v>
      </c>
      <c r="AT189" s="414">
        <f t="shared" si="33"/>
        <v>14</v>
      </c>
      <c r="AU189" s="414">
        <f t="shared" si="33"/>
        <v>24</v>
      </c>
      <c r="AV189" s="414">
        <f t="shared" si="35"/>
        <v>336</v>
      </c>
      <c r="AW189" s="415">
        <f t="shared" si="36"/>
        <v>3.9682539682539683E-4</v>
      </c>
      <c r="AX189" s="416" t="s">
        <v>309</v>
      </c>
    </row>
    <row r="190" spans="16:50" ht="15.6" x14ac:dyDescent="0.3">
      <c r="P190" s="406" t="s">
        <v>907</v>
      </c>
      <c r="Q190" s="260" t="s">
        <v>938</v>
      </c>
      <c r="R190" s="407" t="s">
        <v>314</v>
      </c>
      <c r="S190" s="260">
        <f t="shared" si="37"/>
        <v>2024</v>
      </c>
      <c r="T190" s="306">
        <v>45404</v>
      </c>
      <c r="U190" s="306">
        <v>45404</v>
      </c>
      <c r="V190" s="462" t="s">
        <v>973</v>
      </c>
      <c r="W190" s="340" t="s">
        <v>974</v>
      </c>
      <c r="X190" s="329" t="s">
        <v>843</v>
      </c>
      <c r="Y190" s="341" t="s">
        <v>1659</v>
      </c>
      <c r="Z190" s="342" t="s">
        <v>309</v>
      </c>
      <c r="AA190" s="260" t="s">
        <v>309</v>
      </c>
      <c r="AB190" s="260" t="s">
        <v>309</v>
      </c>
      <c r="AC190" s="426">
        <v>0</v>
      </c>
      <c r="AD190" s="330">
        <v>5</v>
      </c>
      <c r="AE190" s="330"/>
      <c r="AF190" s="410">
        <f t="shared" si="34"/>
        <v>0</v>
      </c>
      <c r="AG190" s="431">
        <v>0</v>
      </c>
      <c r="AH190" s="333">
        <v>0</v>
      </c>
      <c r="AI190" s="333"/>
      <c r="AJ190" s="411">
        <f t="shared" si="29"/>
        <v>0</v>
      </c>
      <c r="AK190" s="426">
        <v>0</v>
      </c>
      <c r="AL190" s="330">
        <v>2</v>
      </c>
      <c r="AM190" s="330"/>
      <c r="AN190" s="410">
        <f t="shared" si="30"/>
        <v>0</v>
      </c>
      <c r="AO190" s="431">
        <v>0.13333333333333333</v>
      </c>
      <c r="AP190" s="333">
        <v>7</v>
      </c>
      <c r="AQ190" s="333">
        <v>24</v>
      </c>
      <c r="AR190" s="411">
        <f t="shared" si="31"/>
        <v>7.9365079365079365E-4</v>
      </c>
      <c r="AS190" s="413">
        <f t="shared" si="32"/>
        <v>0.13333333333333333</v>
      </c>
      <c r="AT190" s="414">
        <f t="shared" si="33"/>
        <v>14</v>
      </c>
      <c r="AU190" s="414">
        <f t="shared" si="33"/>
        <v>24</v>
      </c>
      <c r="AV190" s="414">
        <f t="shared" si="35"/>
        <v>336</v>
      </c>
      <c r="AW190" s="415">
        <f t="shared" si="36"/>
        <v>3.9682539682539683E-4</v>
      </c>
      <c r="AX190" s="416" t="s">
        <v>309</v>
      </c>
    </row>
    <row r="191" spans="16:50" ht="28.8" x14ac:dyDescent="0.3">
      <c r="P191" s="406" t="s">
        <v>907</v>
      </c>
      <c r="Q191" s="260" t="s">
        <v>938</v>
      </c>
      <c r="R191" s="407" t="s">
        <v>314</v>
      </c>
      <c r="S191" s="260">
        <f t="shared" si="37"/>
        <v>2024</v>
      </c>
      <c r="T191" s="306">
        <v>45404</v>
      </c>
      <c r="U191" s="306">
        <v>45404</v>
      </c>
      <c r="V191" s="462" t="s">
        <v>979</v>
      </c>
      <c r="W191" s="340" t="s">
        <v>980</v>
      </c>
      <c r="X191" s="329" t="s">
        <v>843</v>
      </c>
      <c r="Y191" s="340" t="s">
        <v>1662</v>
      </c>
      <c r="Z191" s="342" t="s">
        <v>309</v>
      </c>
      <c r="AA191" s="260" t="s">
        <v>309</v>
      </c>
      <c r="AB191" s="260" t="s">
        <v>309</v>
      </c>
      <c r="AC191" s="426">
        <v>0</v>
      </c>
      <c r="AD191" s="330">
        <v>5</v>
      </c>
      <c r="AE191" s="330"/>
      <c r="AF191" s="410">
        <f t="shared" si="34"/>
        <v>0</v>
      </c>
      <c r="AG191" s="431">
        <v>0</v>
      </c>
      <c r="AH191" s="333">
        <v>0</v>
      </c>
      <c r="AI191" s="333"/>
      <c r="AJ191" s="411">
        <f t="shared" si="29"/>
        <v>0</v>
      </c>
      <c r="AK191" s="426">
        <v>0</v>
      </c>
      <c r="AL191" s="330">
        <v>2</v>
      </c>
      <c r="AM191" s="330"/>
      <c r="AN191" s="410">
        <f t="shared" si="30"/>
        <v>0</v>
      </c>
      <c r="AO191" s="431">
        <v>0.13333333333333333</v>
      </c>
      <c r="AP191" s="333">
        <v>7</v>
      </c>
      <c r="AQ191" s="333">
        <v>24</v>
      </c>
      <c r="AR191" s="411">
        <f t="shared" si="31"/>
        <v>7.9365079365079365E-4</v>
      </c>
      <c r="AS191" s="413">
        <f t="shared" si="32"/>
        <v>0.13333333333333333</v>
      </c>
      <c r="AT191" s="414">
        <f t="shared" si="33"/>
        <v>14</v>
      </c>
      <c r="AU191" s="414">
        <f t="shared" si="33"/>
        <v>24</v>
      </c>
      <c r="AV191" s="414">
        <f t="shared" si="35"/>
        <v>336</v>
      </c>
      <c r="AW191" s="415">
        <f t="shared" si="36"/>
        <v>3.9682539682539683E-4</v>
      </c>
      <c r="AX191" s="416" t="s">
        <v>309</v>
      </c>
    </row>
    <row r="192" spans="16:50" ht="28.8" x14ac:dyDescent="0.3">
      <c r="P192" s="406" t="s">
        <v>907</v>
      </c>
      <c r="Q192" s="260" t="s">
        <v>938</v>
      </c>
      <c r="R192" s="407" t="s">
        <v>314</v>
      </c>
      <c r="S192" s="260">
        <f t="shared" si="37"/>
        <v>2024</v>
      </c>
      <c r="T192" s="306">
        <v>45405</v>
      </c>
      <c r="U192" s="306">
        <v>45405</v>
      </c>
      <c r="V192" s="463" t="s">
        <v>1530</v>
      </c>
      <c r="W192" s="340" t="s">
        <v>1531</v>
      </c>
      <c r="X192" s="329" t="s">
        <v>843</v>
      </c>
      <c r="Y192" s="340" t="s">
        <v>1663</v>
      </c>
      <c r="Z192" s="261" t="s">
        <v>309</v>
      </c>
      <c r="AA192" s="260" t="s">
        <v>309</v>
      </c>
      <c r="AB192" s="260" t="s">
        <v>309</v>
      </c>
      <c r="AC192" s="426">
        <v>0</v>
      </c>
      <c r="AD192" s="330">
        <v>5</v>
      </c>
      <c r="AE192" s="330"/>
      <c r="AF192" s="410">
        <f t="shared" si="34"/>
        <v>0</v>
      </c>
      <c r="AG192" s="431">
        <v>0</v>
      </c>
      <c r="AH192" s="333">
        <v>0</v>
      </c>
      <c r="AI192" s="333"/>
      <c r="AJ192" s="411">
        <f t="shared" si="29"/>
        <v>0</v>
      </c>
      <c r="AK192" s="426">
        <v>0</v>
      </c>
      <c r="AL192" s="330">
        <v>2</v>
      </c>
      <c r="AM192" s="330"/>
      <c r="AN192" s="410">
        <f t="shared" si="30"/>
        <v>0</v>
      </c>
      <c r="AO192" s="431">
        <v>5</v>
      </c>
      <c r="AP192" s="333">
        <v>7</v>
      </c>
      <c r="AQ192" s="333">
        <v>24</v>
      </c>
      <c r="AR192" s="411">
        <f t="shared" si="31"/>
        <v>2.976190476190476E-2</v>
      </c>
      <c r="AS192" s="413">
        <f t="shared" si="32"/>
        <v>5</v>
      </c>
      <c r="AT192" s="414">
        <f t="shared" si="33"/>
        <v>14</v>
      </c>
      <c r="AU192" s="414">
        <f t="shared" si="33"/>
        <v>24</v>
      </c>
      <c r="AV192" s="414">
        <f t="shared" si="35"/>
        <v>336</v>
      </c>
      <c r="AW192" s="415">
        <f t="shared" si="36"/>
        <v>1.488095238095238E-2</v>
      </c>
      <c r="AX192" s="416" t="s">
        <v>309</v>
      </c>
    </row>
    <row r="193" spans="16:50" ht="28.8" x14ac:dyDescent="0.3">
      <c r="P193" s="406" t="s">
        <v>907</v>
      </c>
      <c r="Q193" s="260" t="s">
        <v>938</v>
      </c>
      <c r="R193" s="407" t="s">
        <v>314</v>
      </c>
      <c r="S193" s="260">
        <f t="shared" si="37"/>
        <v>2024</v>
      </c>
      <c r="T193" s="306">
        <v>45405</v>
      </c>
      <c r="U193" s="306">
        <v>45405</v>
      </c>
      <c r="V193" s="464" t="s">
        <v>970</v>
      </c>
      <c r="W193" s="342" t="s">
        <v>971</v>
      </c>
      <c r="X193" s="329" t="s">
        <v>972</v>
      </c>
      <c r="Y193" s="340" t="s">
        <v>1664</v>
      </c>
      <c r="Z193" s="261" t="s">
        <v>1685</v>
      </c>
      <c r="AA193" s="260">
        <v>1</v>
      </c>
      <c r="AB193" s="260" t="s">
        <v>853</v>
      </c>
      <c r="AC193" s="426">
        <v>0</v>
      </c>
      <c r="AD193" s="330">
        <v>5</v>
      </c>
      <c r="AE193" s="330"/>
      <c r="AF193" s="410">
        <f t="shared" si="34"/>
        <v>0</v>
      </c>
      <c r="AG193" s="431">
        <v>0</v>
      </c>
      <c r="AH193" s="333">
        <v>0</v>
      </c>
      <c r="AI193" s="333"/>
      <c r="AJ193" s="411">
        <f t="shared" si="29"/>
        <v>0</v>
      </c>
      <c r="AK193" s="426">
        <v>0</v>
      </c>
      <c r="AL193" s="330">
        <v>2</v>
      </c>
      <c r="AM193" s="330"/>
      <c r="AN193" s="410">
        <f t="shared" si="30"/>
        <v>0</v>
      </c>
      <c r="AO193" s="431">
        <v>2</v>
      </c>
      <c r="AP193" s="333">
        <v>7</v>
      </c>
      <c r="AQ193" s="333">
        <v>8</v>
      </c>
      <c r="AR193" s="411">
        <f t="shared" si="31"/>
        <v>3.5714285714285712E-2</v>
      </c>
      <c r="AS193" s="413">
        <f t="shared" si="32"/>
        <v>2</v>
      </c>
      <c r="AT193" s="414">
        <f t="shared" si="33"/>
        <v>14</v>
      </c>
      <c r="AU193" s="414">
        <f t="shared" si="33"/>
        <v>8</v>
      </c>
      <c r="AV193" s="414">
        <f t="shared" si="35"/>
        <v>112</v>
      </c>
      <c r="AW193" s="415">
        <f t="shared" si="36"/>
        <v>1.7857142857142856E-2</v>
      </c>
      <c r="AX193" s="416"/>
    </row>
    <row r="194" spans="16:50" ht="15.6" x14ac:dyDescent="0.3">
      <c r="P194" s="406" t="s">
        <v>907</v>
      </c>
      <c r="Q194" s="260" t="s">
        <v>938</v>
      </c>
      <c r="R194" s="407" t="s">
        <v>314</v>
      </c>
      <c r="S194" s="260">
        <f t="shared" si="37"/>
        <v>2024</v>
      </c>
      <c r="T194" s="306">
        <v>45406</v>
      </c>
      <c r="U194" s="306">
        <v>45406</v>
      </c>
      <c r="V194" s="456" t="s">
        <v>1513</v>
      </c>
      <c r="W194" s="340" t="s">
        <v>1625</v>
      </c>
      <c r="X194" s="329" t="s">
        <v>878</v>
      </c>
      <c r="Y194" s="341" t="s">
        <v>1665</v>
      </c>
      <c r="Z194" s="261" t="s">
        <v>309</v>
      </c>
      <c r="AA194" s="260" t="s">
        <v>309</v>
      </c>
      <c r="AB194" s="260" t="s">
        <v>309</v>
      </c>
      <c r="AC194" s="426">
        <v>0</v>
      </c>
      <c r="AD194" s="330">
        <v>5</v>
      </c>
      <c r="AE194" s="330"/>
      <c r="AF194" s="410">
        <f t="shared" si="34"/>
        <v>0</v>
      </c>
      <c r="AG194" s="431">
        <v>0</v>
      </c>
      <c r="AH194" s="333">
        <v>0</v>
      </c>
      <c r="AI194" s="333"/>
      <c r="AJ194" s="411">
        <f t="shared" si="29"/>
        <v>0</v>
      </c>
      <c r="AK194" s="426">
        <v>0</v>
      </c>
      <c r="AL194" s="330">
        <v>2</v>
      </c>
      <c r="AM194" s="330"/>
      <c r="AN194" s="410">
        <f t="shared" si="30"/>
        <v>0</v>
      </c>
      <c r="AO194" s="431">
        <v>1</v>
      </c>
      <c r="AP194" s="333">
        <v>7</v>
      </c>
      <c r="AQ194" s="333">
        <v>24</v>
      </c>
      <c r="AR194" s="411">
        <f t="shared" si="31"/>
        <v>5.9523809523809521E-3</v>
      </c>
      <c r="AS194" s="413">
        <f t="shared" si="32"/>
        <v>1</v>
      </c>
      <c r="AT194" s="414">
        <f t="shared" si="33"/>
        <v>14</v>
      </c>
      <c r="AU194" s="414">
        <f t="shared" si="33"/>
        <v>24</v>
      </c>
      <c r="AV194" s="414">
        <f t="shared" si="35"/>
        <v>336</v>
      </c>
      <c r="AW194" s="415">
        <f t="shared" si="36"/>
        <v>2.976190476190476E-3</v>
      </c>
      <c r="AX194" s="416" t="s">
        <v>309</v>
      </c>
    </row>
    <row r="195" spans="16:50" ht="28.8" x14ac:dyDescent="0.3">
      <c r="P195" s="406" t="s">
        <v>907</v>
      </c>
      <c r="Q195" s="260" t="s">
        <v>938</v>
      </c>
      <c r="R195" s="407" t="s">
        <v>314</v>
      </c>
      <c r="S195" s="260">
        <f t="shared" si="37"/>
        <v>2024</v>
      </c>
      <c r="T195" s="306">
        <v>45406</v>
      </c>
      <c r="U195" s="306">
        <v>45406</v>
      </c>
      <c r="V195" s="462" t="s">
        <v>973</v>
      </c>
      <c r="W195" s="340" t="s">
        <v>974</v>
      </c>
      <c r="X195" s="329" t="s">
        <v>843</v>
      </c>
      <c r="Y195" s="341" t="s">
        <v>1666</v>
      </c>
      <c r="Z195" s="261" t="s">
        <v>1686</v>
      </c>
      <c r="AA195" s="260">
        <v>1</v>
      </c>
      <c r="AB195" s="260" t="s">
        <v>853</v>
      </c>
      <c r="AC195" s="426">
        <v>0</v>
      </c>
      <c r="AD195" s="330">
        <v>5</v>
      </c>
      <c r="AE195" s="330"/>
      <c r="AF195" s="410">
        <f t="shared" si="34"/>
        <v>0</v>
      </c>
      <c r="AG195" s="431">
        <v>0</v>
      </c>
      <c r="AH195" s="333">
        <v>0</v>
      </c>
      <c r="AI195" s="333"/>
      <c r="AJ195" s="411">
        <f t="shared" si="29"/>
        <v>0</v>
      </c>
      <c r="AK195" s="426">
        <v>0</v>
      </c>
      <c r="AL195" s="330">
        <v>2</v>
      </c>
      <c r="AM195" s="330"/>
      <c r="AN195" s="410">
        <f t="shared" si="30"/>
        <v>0</v>
      </c>
      <c r="AO195" s="431">
        <v>0.5</v>
      </c>
      <c r="AP195" s="333">
        <v>7</v>
      </c>
      <c r="AQ195" s="333">
        <v>24</v>
      </c>
      <c r="AR195" s="411">
        <f t="shared" si="31"/>
        <v>2.976190476190476E-3</v>
      </c>
      <c r="AS195" s="413">
        <f t="shared" si="32"/>
        <v>0.5</v>
      </c>
      <c r="AT195" s="414">
        <f t="shared" si="33"/>
        <v>14</v>
      </c>
      <c r="AU195" s="414">
        <f t="shared" si="33"/>
        <v>24</v>
      </c>
      <c r="AV195" s="414">
        <f t="shared" si="35"/>
        <v>336</v>
      </c>
      <c r="AW195" s="415">
        <f t="shared" si="36"/>
        <v>1.488095238095238E-3</v>
      </c>
      <c r="AX195" s="416" t="s">
        <v>309</v>
      </c>
    </row>
    <row r="196" spans="16:50" ht="28.8" x14ac:dyDescent="0.3">
      <c r="P196" s="406" t="s">
        <v>907</v>
      </c>
      <c r="Q196" s="260" t="s">
        <v>938</v>
      </c>
      <c r="R196" s="407" t="s">
        <v>314</v>
      </c>
      <c r="S196" s="260">
        <f t="shared" si="37"/>
        <v>2024</v>
      </c>
      <c r="T196" s="306">
        <v>45407</v>
      </c>
      <c r="U196" s="306">
        <v>45407</v>
      </c>
      <c r="V196" s="460" t="s">
        <v>1667</v>
      </c>
      <c r="W196" s="340" t="s">
        <v>1668</v>
      </c>
      <c r="X196" s="329" t="s">
        <v>832</v>
      </c>
      <c r="Y196" s="340" t="s">
        <v>1669</v>
      </c>
      <c r="Z196" s="286" t="s">
        <v>1687</v>
      </c>
      <c r="AA196" s="329" t="s">
        <v>926</v>
      </c>
      <c r="AB196" s="329" t="s">
        <v>927</v>
      </c>
      <c r="AC196" s="426">
        <v>0</v>
      </c>
      <c r="AD196" s="330">
        <v>5</v>
      </c>
      <c r="AE196" s="330"/>
      <c r="AF196" s="410">
        <f t="shared" si="34"/>
        <v>0</v>
      </c>
      <c r="AG196" s="431">
        <v>0</v>
      </c>
      <c r="AH196" s="333">
        <v>0</v>
      </c>
      <c r="AI196" s="333"/>
      <c r="AJ196" s="411">
        <f t="shared" si="29"/>
        <v>0</v>
      </c>
      <c r="AK196" s="426">
        <v>0</v>
      </c>
      <c r="AL196" s="330">
        <v>2</v>
      </c>
      <c r="AM196" s="330"/>
      <c r="AN196" s="410">
        <f t="shared" si="30"/>
        <v>0</v>
      </c>
      <c r="AO196" s="431">
        <v>1</v>
      </c>
      <c r="AP196" s="333">
        <v>7</v>
      </c>
      <c r="AQ196" s="333">
        <v>8</v>
      </c>
      <c r="AR196" s="411">
        <f t="shared" si="31"/>
        <v>1.7857142857142856E-2</v>
      </c>
      <c r="AS196" s="413">
        <f t="shared" si="32"/>
        <v>1</v>
      </c>
      <c r="AT196" s="414">
        <f t="shared" si="33"/>
        <v>14</v>
      </c>
      <c r="AU196" s="414">
        <f t="shared" si="33"/>
        <v>8</v>
      </c>
      <c r="AV196" s="414">
        <f t="shared" si="35"/>
        <v>112</v>
      </c>
      <c r="AW196" s="415">
        <f t="shared" si="36"/>
        <v>8.9285714285714281E-3</v>
      </c>
      <c r="AX196" s="416" t="s">
        <v>309</v>
      </c>
    </row>
    <row r="197" spans="16:50" ht="43.2" x14ac:dyDescent="0.3">
      <c r="P197" s="406" t="s">
        <v>907</v>
      </c>
      <c r="Q197" s="260" t="s">
        <v>938</v>
      </c>
      <c r="R197" s="407" t="s">
        <v>314</v>
      </c>
      <c r="S197" s="260">
        <f t="shared" si="37"/>
        <v>2024</v>
      </c>
      <c r="T197" s="306">
        <v>45407</v>
      </c>
      <c r="U197" s="306">
        <v>45407</v>
      </c>
      <c r="V197" s="460" t="s">
        <v>1066</v>
      </c>
      <c r="W197" s="340" t="s">
        <v>1067</v>
      </c>
      <c r="X197" s="329" t="s">
        <v>832</v>
      </c>
      <c r="Y197" s="340" t="s">
        <v>1670</v>
      </c>
      <c r="Z197" s="286" t="s">
        <v>1688</v>
      </c>
      <c r="AA197" s="329" t="s">
        <v>1689</v>
      </c>
      <c r="AB197" s="329" t="s">
        <v>1600</v>
      </c>
      <c r="AC197" s="426">
        <v>0</v>
      </c>
      <c r="AD197" s="330">
        <v>5</v>
      </c>
      <c r="AE197" s="330"/>
      <c r="AF197" s="410">
        <f t="shared" si="34"/>
        <v>0</v>
      </c>
      <c r="AG197" s="431">
        <v>0</v>
      </c>
      <c r="AH197" s="333">
        <v>0</v>
      </c>
      <c r="AI197" s="333"/>
      <c r="AJ197" s="411">
        <f t="shared" ref="AJ197:AJ260" si="38">IFERROR(AG197/(AH197*AI197),0)</f>
        <v>0</v>
      </c>
      <c r="AK197" s="426">
        <v>0</v>
      </c>
      <c r="AL197" s="330">
        <v>2</v>
      </c>
      <c r="AM197" s="330"/>
      <c r="AN197" s="410">
        <f t="shared" ref="AN197:AN260" si="39">IFERROR(AK197/(AL197*AM197),0)</f>
        <v>0</v>
      </c>
      <c r="AO197" s="431">
        <v>1</v>
      </c>
      <c r="AP197" s="333">
        <v>7</v>
      </c>
      <c r="AQ197" s="333">
        <v>8</v>
      </c>
      <c r="AR197" s="411">
        <f t="shared" ref="AR197:AR262" si="40">IFERROR(AO197/(AP197*AQ197),0)</f>
        <v>1.7857142857142856E-2</v>
      </c>
      <c r="AS197" s="413">
        <f t="shared" si="32"/>
        <v>1</v>
      </c>
      <c r="AT197" s="414">
        <f t="shared" si="33"/>
        <v>14</v>
      </c>
      <c r="AU197" s="414">
        <f t="shared" si="33"/>
        <v>8</v>
      </c>
      <c r="AV197" s="414">
        <f t="shared" si="35"/>
        <v>112</v>
      </c>
      <c r="AW197" s="415">
        <f t="shared" si="36"/>
        <v>8.9285714285714281E-3</v>
      </c>
      <c r="AX197" s="416" t="s">
        <v>1691</v>
      </c>
    </row>
    <row r="198" spans="16:50" ht="15.6" x14ac:dyDescent="0.3">
      <c r="P198" s="406" t="s">
        <v>907</v>
      </c>
      <c r="Q198" s="260" t="s">
        <v>938</v>
      </c>
      <c r="R198" s="407" t="s">
        <v>314</v>
      </c>
      <c r="S198" s="260">
        <f t="shared" si="37"/>
        <v>2024</v>
      </c>
      <c r="T198" s="306">
        <v>45408</v>
      </c>
      <c r="U198" s="306">
        <v>45408</v>
      </c>
      <c r="V198" s="457" t="s">
        <v>1518</v>
      </c>
      <c r="W198" s="340" t="s">
        <v>1519</v>
      </c>
      <c r="X198" s="329" t="s">
        <v>910</v>
      </c>
      <c r="Y198" s="341" t="s">
        <v>1671</v>
      </c>
      <c r="Z198" s="261" t="s">
        <v>309</v>
      </c>
      <c r="AA198" s="260" t="s">
        <v>309</v>
      </c>
      <c r="AB198" s="260" t="s">
        <v>309</v>
      </c>
      <c r="AC198" s="426">
        <v>0</v>
      </c>
      <c r="AD198" s="330">
        <v>5</v>
      </c>
      <c r="AE198" s="330"/>
      <c r="AF198" s="410">
        <f t="shared" si="34"/>
        <v>0</v>
      </c>
      <c r="AG198" s="431">
        <v>0</v>
      </c>
      <c r="AH198" s="333">
        <v>0</v>
      </c>
      <c r="AI198" s="333"/>
      <c r="AJ198" s="411">
        <f t="shared" si="38"/>
        <v>0</v>
      </c>
      <c r="AK198" s="426">
        <v>0</v>
      </c>
      <c r="AL198" s="330">
        <v>2</v>
      </c>
      <c r="AM198" s="330"/>
      <c r="AN198" s="410">
        <f t="shared" si="39"/>
        <v>0</v>
      </c>
      <c r="AO198" s="431">
        <v>0.31666666666666665</v>
      </c>
      <c r="AP198" s="333">
        <v>7</v>
      </c>
      <c r="AQ198" s="333">
        <v>8</v>
      </c>
      <c r="AR198" s="411">
        <f t="shared" si="40"/>
        <v>5.6547619047619046E-3</v>
      </c>
      <c r="AS198" s="413">
        <f t="shared" ref="AS198:AS261" si="41">SUM(AC198,AG198,AK198,AO198,)</f>
        <v>0.31666666666666665</v>
      </c>
      <c r="AT198" s="414">
        <f t="shared" si="33"/>
        <v>14</v>
      </c>
      <c r="AU198" s="414">
        <f t="shared" si="33"/>
        <v>8</v>
      </c>
      <c r="AV198" s="414">
        <f t="shared" si="35"/>
        <v>112</v>
      </c>
      <c r="AW198" s="415">
        <f t="shared" si="36"/>
        <v>2.8273809523809523E-3</v>
      </c>
      <c r="AX198" s="416" t="s">
        <v>309</v>
      </c>
    </row>
    <row r="199" spans="16:50" ht="28.8" x14ac:dyDescent="0.3">
      <c r="P199" s="406" t="s">
        <v>907</v>
      </c>
      <c r="Q199" s="260" t="s">
        <v>938</v>
      </c>
      <c r="R199" s="407" t="s">
        <v>314</v>
      </c>
      <c r="S199" s="260">
        <f t="shared" si="37"/>
        <v>2024</v>
      </c>
      <c r="T199" s="306">
        <v>45408</v>
      </c>
      <c r="U199" s="306">
        <v>45408</v>
      </c>
      <c r="V199" s="464" t="s">
        <v>1672</v>
      </c>
      <c r="W199" s="342" t="s">
        <v>1673</v>
      </c>
      <c r="X199" s="329" t="s">
        <v>1674</v>
      </c>
      <c r="Y199" s="340" t="s">
        <v>1675</v>
      </c>
      <c r="Z199" s="261" t="s">
        <v>309</v>
      </c>
      <c r="AA199" s="260" t="s">
        <v>309</v>
      </c>
      <c r="AB199" s="260" t="s">
        <v>309</v>
      </c>
      <c r="AC199" s="426">
        <v>0</v>
      </c>
      <c r="AD199" s="330">
        <v>5</v>
      </c>
      <c r="AE199" s="330"/>
      <c r="AF199" s="410">
        <f t="shared" si="34"/>
        <v>0</v>
      </c>
      <c r="AG199" s="431">
        <v>0</v>
      </c>
      <c r="AH199" s="333">
        <v>0</v>
      </c>
      <c r="AI199" s="333"/>
      <c r="AJ199" s="411">
        <f t="shared" si="38"/>
        <v>0</v>
      </c>
      <c r="AK199" s="426">
        <v>0</v>
      </c>
      <c r="AL199" s="330">
        <v>2</v>
      </c>
      <c r="AM199" s="330"/>
      <c r="AN199" s="410">
        <f t="shared" si="39"/>
        <v>0</v>
      </c>
      <c r="AO199" s="431">
        <v>3</v>
      </c>
      <c r="AP199" s="333">
        <v>7</v>
      </c>
      <c r="AQ199" s="333">
        <v>8</v>
      </c>
      <c r="AR199" s="411">
        <f t="shared" si="40"/>
        <v>5.3571428571428568E-2</v>
      </c>
      <c r="AS199" s="413">
        <f t="shared" si="41"/>
        <v>3</v>
      </c>
      <c r="AT199" s="414">
        <f t="shared" si="33"/>
        <v>14</v>
      </c>
      <c r="AU199" s="414">
        <f t="shared" si="33"/>
        <v>8</v>
      </c>
      <c r="AV199" s="414">
        <f t="shared" si="35"/>
        <v>112</v>
      </c>
      <c r="AW199" s="415">
        <f t="shared" si="36"/>
        <v>2.6785714285714284E-2</v>
      </c>
      <c r="AX199" s="416"/>
    </row>
    <row r="200" spans="16:50" ht="28.8" x14ac:dyDescent="0.3">
      <c r="P200" s="406" t="s">
        <v>907</v>
      </c>
      <c r="Q200" s="260" t="s">
        <v>938</v>
      </c>
      <c r="R200" s="407" t="s">
        <v>314</v>
      </c>
      <c r="S200" s="260">
        <f t="shared" si="37"/>
        <v>2024</v>
      </c>
      <c r="T200" s="306">
        <v>45411</v>
      </c>
      <c r="U200" s="306">
        <v>45411</v>
      </c>
      <c r="V200" s="465" t="s">
        <v>1676</v>
      </c>
      <c r="W200" s="340" t="s">
        <v>1677</v>
      </c>
      <c r="X200" s="329" t="s">
        <v>843</v>
      </c>
      <c r="Y200" s="341" t="s">
        <v>1678</v>
      </c>
      <c r="Z200" s="261" t="s">
        <v>309</v>
      </c>
      <c r="AA200" s="260" t="s">
        <v>309</v>
      </c>
      <c r="AB200" s="260" t="s">
        <v>309</v>
      </c>
      <c r="AC200" s="426">
        <v>0</v>
      </c>
      <c r="AD200" s="330">
        <v>5</v>
      </c>
      <c r="AE200" s="330"/>
      <c r="AF200" s="410">
        <f t="shared" si="34"/>
        <v>0</v>
      </c>
      <c r="AG200" s="431">
        <v>0</v>
      </c>
      <c r="AH200" s="333">
        <v>0</v>
      </c>
      <c r="AI200" s="333"/>
      <c r="AJ200" s="411">
        <f t="shared" si="38"/>
        <v>0</v>
      </c>
      <c r="AK200" s="426">
        <v>0</v>
      </c>
      <c r="AL200" s="330">
        <v>2</v>
      </c>
      <c r="AM200" s="330"/>
      <c r="AN200" s="410">
        <f t="shared" si="39"/>
        <v>0</v>
      </c>
      <c r="AO200" s="431">
        <v>0.75</v>
      </c>
      <c r="AP200" s="333">
        <v>7</v>
      </c>
      <c r="AQ200" s="333">
        <v>24</v>
      </c>
      <c r="AR200" s="411">
        <f t="shared" si="40"/>
        <v>4.464285714285714E-3</v>
      </c>
      <c r="AS200" s="413">
        <f t="shared" si="41"/>
        <v>0.75</v>
      </c>
      <c r="AT200" s="414">
        <f t="shared" si="33"/>
        <v>14</v>
      </c>
      <c r="AU200" s="414">
        <f t="shared" si="33"/>
        <v>24</v>
      </c>
      <c r="AV200" s="414">
        <f t="shared" si="35"/>
        <v>336</v>
      </c>
      <c r="AW200" s="415">
        <f t="shared" si="36"/>
        <v>2.232142857142857E-3</v>
      </c>
      <c r="AX200" s="416" t="s">
        <v>309</v>
      </c>
    </row>
    <row r="201" spans="16:50" ht="15.6" x14ac:dyDescent="0.3">
      <c r="P201" s="406" t="s">
        <v>907</v>
      </c>
      <c r="Q201" s="260" t="s">
        <v>938</v>
      </c>
      <c r="R201" s="407" t="s">
        <v>314</v>
      </c>
      <c r="S201" s="260">
        <f t="shared" si="37"/>
        <v>2024</v>
      </c>
      <c r="T201" s="306">
        <v>45411</v>
      </c>
      <c r="U201" s="306">
        <v>45411</v>
      </c>
      <c r="V201" s="454" t="s">
        <v>1679</v>
      </c>
      <c r="W201" s="340" t="s">
        <v>1680</v>
      </c>
      <c r="X201" s="329" t="s">
        <v>815</v>
      </c>
      <c r="Y201" s="341" t="s">
        <v>1681</v>
      </c>
      <c r="Z201" s="261" t="s">
        <v>1690</v>
      </c>
      <c r="AA201" s="260">
        <v>1</v>
      </c>
      <c r="AB201" s="260" t="s">
        <v>853</v>
      </c>
      <c r="AC201" s="426">
        <v>0</v>
      </c>
      <c r="AD201" s="330">
        <v>5</v>
      </c>
      <c r="AE201" s="330"/>
      <c r="AF201" s="410">
        <f t="shared" si="34"/>
        <v>0</v>
      </c>
      <c r="AG201" s="431">
        <v>0</v>
      </c>
      <c r="AH201" s="333">
        <v>0</v>
      </c>
      <c r="AI201" s="333"/>
      <c r="AJ201" s="411">
        <f t="shared" si="38"/>
        <v>0</v>
      </c>
      <c r="AK201" s="426">
        <v>0</v>
      </c>
      <c r="AL201" s="330">
        <v>2</v>
      </c>
      <c r="AM201" s="330"/>
      <c r="AN201" s="410">
        <f t="shared" si="39"/>
        <v>0</v>
      </c>
      <c r="AO201" s="431">
        <v>0</v>
      </c>
      <c r="AP201" s="333">
        <v>7</v>
      </c>
      <c r="AQ201" s="333">
        <v>8</v>
      </c>
      <c r="AR201" s="411">
        <f t="shared" si="40"/>
        <v>0</v>
      </c>
      <c r="AS201" s="413">
        <f t="shared" si="41"/>
        <v>0</v>
      </c>
      <c r="AT201" s="414">
        <f t="shared" si="33"/>
        <v>14</v>
      </c>
      <c r="AU201" s="414">
        <f t="shared" si="33"/>
        <v>8</v>
      </c>
      <c r="AV201" s="414">
        <f t="shared" si="35"/>
        <v>112</v>
      </c>
      <c r="AW201" s="415">
        <f t="shared" si="36"/>
        <v>0</v>
      </c>
      <c r="AX201" s="416" t="s">
        <v>309</v>
      </c>
    </row>
    <row r="202" spans="16:50" ht="15.6" x14ac:dyDescent="0.3">
      <c r="P202" s="406" t="s">
        <v>812</v>
      </c>
      <c r="Q202" s="260" t="s">
        <v>930</v>
      </c>
      <c r="R202" s="407" t="s">
        <v>315</v>
      </c>
      <c r="S202" s="260">
        <f t="shared" si="37"/>
        <v>2024</v>
      </c>
      <c r="T202" s="306">
        <v>45415</v>
      </c>
      <c r="U202" s="306">
        <v>45415</v>
      </c>
      <c r="V202" s="320" t="s">
        <v>813</v>
      </c>
      <c r="W202" s="337" t="s">
        <v>814</v>
      </c>
      <c r="X202" s="321" t="s">
        <v>815</v>
      </c>
      <c r="Y202" s="340" t="s">
        <v>1797</v>
      </c>
      <c r="Z202" s="261" t="s">
        <v>1798</v>
      </c>
      <c r="AA202" s="260">
        <v>1</v>
      </c>
      <c r="AB202" s="260" t="s">
        <v>853</v>
      </c>
      <c r="AC202" s="409">
        <v>1</v>
      </c>
      <c r="AD202" s="260">
        <v>5</v>
      </c>
      <c r="AE202" s="260">
        <v>8</v>
      </c>
      <c r="AF202" s="410">
        <f t="shared" si="34"/>
        <v>2.5000000000000001E-2</v>
      </c>
      <c r="AG202" s="409">
        <v>0</v>
      </c>
      <c r="AH202" s="260">
        <v>5</v>
      </c>
      <c r="AI202" s="260"/>
      <c r="AJ202" s="411">
        <f t="shared" si="38"/>
        <v>0</v>
      </c>
      <c r="AK202" s="409">
        <v>0</v>
      </c>
      <c r="AL202" s="260">
        <v>3</v>
      </c>
      <c r="AM202" s="260"/>
      <c r="AN202" s="410">
        <f t="shared" si="39"/>
        <v>0</v>
      </c>
      <c r="AO202" s="409">
        <v>0</v>
      </c>
      <c r="AP202" s="260">
        <v>4</v>
      </c>
      <c r="AQ202" s="260"/>
      <c r="AR202" s="411">
        <f t="shared" si="40"/>
        <v>0</v>
      </c>
      <c r="AS202" s="413">
        <f t="shared" si="41"/>
        <v>1</v>
      </c>
      <c r="AT202" s="414">
        <f t="shared" si="33"/>
        <v>17</v>
      </c>
      <c r="AU202" s="414">
        <f t="shared" si="33"/>
        <v>8</v>
      </c>
      <c r="AV202" s="414">
        <f t="shared" si="35"/>
        <v>136</v>
      </c>
      <c r="AW202" s="415">
        <f t="shared" si="36"/>
        <v>7.3529411764705881E-3</v>
      </c>
      <c r="AX202" s="419" t="s">
        <v>1831</v>
      </c>
    </row>
    <row r="203" spans="16:50" ht="15.6" x14ac:dyDescent="0.3">
      <c r="P203" s="406" t="s">
        <v>812</v>
      </c>
      <c r="Q203" s="260" t="s">
        <v>930</v>
      </c>
      <c r="R203" s="407" t="s">
        <v>315</v>
      </c>
      <c r="S203" s="260">
        <f t="shared" si="37"/>
        <v>2024</v>
      </c>
      <c r="T203" s="306">
        <v>45419</v>
      </c>
      <c r="U203" s="306">
        <v>45419</v>
      </c>
      <c r="V203" s="326" t="s">
        <v>986</v>
      </c>
      <c r="W203" s="340" t="s">
        <v>987</v>
      </c>
      <c r="X203" s="329" t="s">
        <v>825</v>
      </c>
      <c r="Y203" s="340" t="s">
        <v>1799</v>
      </c>
      <c r="Z203" s="261" t="s">
        <v>1800</v>
      </c>
      <c r="AA203" s="260">
        <v>2</v>
      </c>
      <c r="AB203" s="260" t="s">
        <v>818</v>
      </c>
      <c r="AC203" s="409">
        <v>0.25</v>
      </c>
      <c r="AD203" s="260">
        <v>5</v>
      </c>
      <c r="AE203" s="260">
        <v>16</v>
      </c>
      <c r="AF203" s="410">
        <f t="shared" si="34"/>
        <v>3.1250000000000002E-3</v>
      </c>
      <c r="AG203" s="409">
        <v>0</v>
      </c>
      <c r="AH203" s="260">
        <v>5</v>
      </c>
      <c r="AI203" s="260"/>
      <c r="AJ203" s="411">
        <f t="shared" si="38"/>
        <v>0</v>
      </c>
      <c r="AK203" s="409">
        <v>0</v>
      </c>
      <c r="AL203" s="260">
        <v>3</v>
      </c>
      <c r="AM203" s="260"/>
      <c r="AN203" s="410">
        <f t="shared" si="39"/>
        <v>0</v>
      </c>
      <c r="AO203" s="409">
        <v>0</v>
      </c>
      <c r="AP203" s="260">
        <v>4</v>
      </c>
      <c r="AQ203" s="260"/>
      <c r="AR203" s="411">
        <f t="shared" si="40"/>
        <v>0</v>
      </c>
      <c r="AS203" s="413">
        <f t="shared" si="41"/>
        <v>0.25</v>
      </c>
      <c r="AT203" s="414">
        <f t="shared" si="33"/>
        <v>17</v>
      </c>
      <c r="AU203" s="414">
        <f t="shared" si="33"/>
        <v>16</v>
      </c>
      <c r="AV203" s="414">
        <f t="shared" si="35"/>
        <v>272</v>
      </c>
      <c r="AW203" s="415">
        <f t="shared" si="36"/>
        <v>9.1911764705882352E-4</v>
      </c>
      <c r="AX203" s="419" t="s">
        <v>309</v>
      </c>
    </row>
    <row r="204" spans="16:50" ht="15.6" x14ac:dyDescent="0.3">
      <c r="P204" s="406" t="s">
        <v>812</v>
      </c>
      <c r="Q204" s="260" t="s">
        <v>930</v>
      </c>
      <c r="R204" s="407" t="s">
        <v>315</v>
      </c>
      <c r="S204" s="260">
        <f t="shared" si="37"/>
        <v>2024</v>
      </c>
      <c r="T204" s="306">
        <v>45419</v>
      </c>
      <c r="U204" s="306">
        <v>45419</v>
      </c>
      <c r="V204" s="327" t="s">
        <v>912</v>
      </c>
      <c r="W204" s="337" t="s">
        <v>913</v>
      </c>
      <c r="X204" s="321" t="s">
        <v>914</v>
      </c>
      <c r="Y204" s="340" t="s">
        <v>1801</v>
      </c>
      <c r="Z204" s="261" t="s">
        <v>1802</v>
      </c>
      <c r="AA204" s="260">
        <v>2</v>
      </c>
      <c r="AB204" s="260" t="s">
        <v>853</v>
      </c>
      <c r="AC204" s="409">
        <v>3</v>
      </c>
      <c r="AD204" s="260">
        <v>5</v>
      </c>
      <c r="AE204" s="260">
        <v>8</v>
      </c>
      <c r="AF204" s="410">
        <f t="shared" si="34"/>
        <v>7.4999999999999997E-2</v>
      </c>
      <c r="AG204" s="409">
        <v>0</v>
      </c>
      <c r="AH204" s="260">
        <v>5</v>
      </c>
      <c r="AI204" s="260"/>
      <c r="AJ204" s="411">
        <f t="shared" si="38"/>
        <v>0</v>
      </c>
      <c r="AK204" s="409">
        <v>0</v>
      </c>
      <c r="AL204" s="260">
        <v>3</v>
      </c>
      <c r="AM204" s="260"/>
      <c r="AN204" s="410">
        <f t="shared" si="39"/>
        <v>0</v>
      </c>
      <c r="AO204" s="409">
        <v>0</v>
      </c>
      <c r="AP204" s="260">
        <v>4</v>
      </c>
      <c r="AQ204" s="260"/>
      <c r="AR204" s="411">
        <f t="shared" si="40"/>
        <v>0</v>
      </c>
      <c r="AS204" s="413">
        <f t="shared" si="41"/>
        <v>3</v>
      </c>
      <c r="AT204" s="414">
        <f t="shared" si="33"/>
        <v>17</v>
      </c>
      <c r="AU204" s="414">
        <f t="shared" si="33"/>
        <v>8</v>
      </c>
      <c r="AV204" s="414">
        <f t="shared" si="35"/>
        <v>136</v>
      </c>
      <c r="AW204" s="415">
        <f t="shared" si="36"/>
        <v>2.2058823529411766E-2</v>
      </c>
      <c r="AX204" s="419" t="s">
        <v>1832</v>
      </c>
    </row>
    <row r="205" spans="16:50" ht="15.6" x14ac:dyDescent="0.3">
      <c r="P205" s="406" t="s">
        <v>812</v>
      </c>
      <c r="Q205" s="260" t="s">
        <v>930</v>
      </c>
      <c r="R205" s="407" t="s">
        <v>315</v>
      </c>
      <c r="S205" s="260">
        <f t="shared" si="37"/>
        <v>2024</v>
      </c>
      <c r="T205" s="307">
        <v>45419</v>
      </c>
      <c r="U205" s="307">
        <v>45419</v>
      </c>
      <c r="V205" s="327" t="s">
        <v>916</v>
      </c>
      <c r="W205" s="337" t="s">
        <v>860</v>
      </c>
      <c r="X205" s="321" t="s">
        <v>917</v>
      </c>
      <c r="Y205" s="340" t="s">
        <v>1803</v>
      </c>
      <c r="Z205" s="261" t="s">
        <v>309</v>
      </c>
      <c r="AA205" s="260" t="s">
        <v>309</v>
      </c>
      <c r="AB205" s="260" t="s">
        <v>309</v>
      </c>
      <c r="AC205" s="409">
        <v>0.5</v>
      </c>
      <c r="AD205" s="260">
        <v>5</v>
      </c>
      <c r="AE205" s="260">
        <v>8</v>
      </c>
      <c r="AF205" s="410">
        <f t="shared" si="34"/>
        <v>1.2500000000000001E-2</v>
      </c>
      <c r="AG205" s="409">
        <v>0</v>
      </c>
      <c r="AH205" s="260">
        <v>5</v>
      </c>
      <c r="AI205" s="260"/>
      <c r="AJ205" s="411">
        <f t="shared" si="38"/>
        <v>0</v>
      </c>
      <c r="AK205" s="409">
        <v>0</v>
      </c>
      <c r="AL205" s="260">
        <v>3</v>
      </c>
      <c r="AM205" s="260"/>
      <c r="AN205" s="410">
        <f t="shared" si="39"/>
        <v>0</v>
      </c>
      <c r="AO205" s="409">
        <v>0</v>
      </c>
      <c r="AP205" s="260">
        <v>4</v>
      </c>
      <c r="AQ205" s="260"/>
      <c r="AR205" s="411">
        <f t="shared" si="40"/>
        <v>0</v>
      </c>
      <c r="AS205" s="413">
        <f t="shared" si="41"/>
        <v>0.5</v>
      </c>
      <c r="AT205" s="414">
        <f t="shared" si="33"/>
        <v>17</v>
      </c>
      <c r="AU205" s="414">
        <f t="shared" si="33"/>
        <v>8</v>
      </c>
      <c r="AV205" s="414">
        <f t="shared" si="35"/>
        <v>136</v>
      </c>
      <c r="AW205" s="415">
        <f t="shared" si="36"/>
        <v>3.6764705882352941E-3</v>
      </c>
      <c r="AX205" s="419" t="s">
        <v>1833</v>
      </c>
    </row>
    <row r="206" spans="16:50" ht="15.6" x14ac:dyDescent="0.3">
      <c r="P206" s="406" t="s">
        <v>812</v>
      </c>
      <c r="Q206" s="260" t="s">
        <v>930</v>
      </c>
      <c r="R206" s="407" t="s">
        <v>315</v>
      </c>
      <c r="S206" s="260">
        <f t="shared" si="37"/>
        <v>2024</v>
      </c>
      <c r="T206" s="306">
        <v>45420</v>
      </c>
      <c r="U206" s="306">
        <v>45420</v>
      </c>
      <c r="V206" s="322" t="s">
        <v>990</v>
      </c>
      <c r="W206" s="337" t="s">
        <v>991</v>
      </c>
      <c r="X206" s="321" t="s">
        <v>992</v>
      </c>
      <c r="Y206" s="340" t="s">
        <v>1804</v>
      </c>
      <c r="Z206" s="261" t="s">
        <v>309</v>
      </c>
      <c r="AA206" s="260" t="s">
        <v>309</v>
      </c>
      <c r="AB206" s="260" t="s">
        <v>309</v>
      </c>
      <c r="AC206" s="409">
        <v>2</v>
      </c>
      <c r="AD206" s="260">
        <v>5</v>
      </c>
      <c r="AE206" s="260">
        <v>8</v>
      </c>
      <c r="AF206" s="410">
        <f t="shared" si="34"/>
        <v>0.05</v>
      </c>
      <c r="AG206" s="409">
        <v>0</v>
      </c>
      <c r="AH206" s="260">
        <v>5</v>
      </c>
      <c r="AI206" s="260"/>
      <c r="AJ206" s="411">
        <f t="shared" si="38"/>
        <v>0</v>
      </c>
      <c r="AK206" s="409">
        <v>0</v>
      </c>
      <c r="AL206" s="260">
        <v>3</v>
      </c>
      <c r="AM206" s="260"/>
      <c r="AN206" s="410">
        <f t="shared" si="39"/>
        <v>0</v>
      </c>
      <c r="AO206" s="409">
        <v>0</v>
      </c>
      <c r="AP206" s="260">
        <v>4</v>
      </c>
      <c r="AQ206" s="260"/>
      <c r="AR206" s="411">
        <f t="shared" si="40"/>
        <v>0</v>
      </c>
      <c r="AS206" s="413">
        <f t="shared" si="41"/>
        <v>2</v>
      </c>
      <c r="AT206" s="414">
        <f t="shared" si="33"/>
        <v>17</v>
      </c>
      <c r="AU206" s="414">
        <f t="shared" si="33"/>
        <v>8</v>
      </c>
      <c r="AV206" s="414">
        <f t="shared" si="35"/>
        <v>136</v>
      </c>
      <c r="AW206" s="415">
        <f t="shared" si="36"/>
        <v>1.4705882352941176E-2</v>
      </c>
      <c r="AX206" s="419" t="s">
        <v>1832</v>
      </c>
    </row>
    <row r="207" spans="16:50" ht="15.6" x14ac:dyDescent="0.3">
      <c r="P207" s="406" t="s">
        <v>812</v>
      </c>
      <c r="Q207" s="260" t="s">
        <v>930</v>
      </c>
      <c r="R207" s="407" t="s">
        <v>315</v>
      </c>
      <c r="S207" s="260">
        <f t="shared" si="37"/>
        <v>2024</v>
      </c>
      <c r="T207" s="306">
        <v>45420</v>
      </c>
      <c r="U207" s="306">
        <v>45420</v>
      </c>
      <c r="V207" s="328" t="s">
        <v>1513</v>
      </c>
      <c r="W207" s="337" t="s">
        <v>1625</v>
      </c>
      <c r="X207" s="321" t="s">
        <v>878</v>
      </c>
      <c r="Y207" s="340" t="s">
        <v>1805</v>
      </c>
      <c r="Z207" s="261" t="s">
        <v>309</v>
      </c>
      <c r="AA207" s="260" t="s">
        <v>309</v>
      </c>
      <c r="AB207" s="260" t="s">
        <v>309</v>
      </c>
      <c r="AC207" s="409">
        <v>0.16666666666666666</v>
      </c>
      <c r="AD207" s="260">
        <v>5</v>
      </c>
      <c r="AE207" s="260">
        <v>24</v>
      </c>
      <c r="AF207" s="410">
        <f t="shared" si="34"/>
        <v>1.3888888888888887E-3</v>
      </c>
      <c r="AG207" s="409">
        <v>0</v>
      </c>
      <c r="AH207" s="260">
        <v>5</v>
      </c>
      <c r="AI207" s="260"/>
      <c r="AJ207" s="411">
        <f t="shared" si="38"/>
        <v>0</v>
      </c>
      <c r="AK207" s="409">
        <v>0</v>
      </c>
      <c r="AL207" s="260">
        <v>3</v>
      </c>
      <c r="AM207" s="260"/>
      <c r="AN207" s="410">
        <f t="shared" si="39"/>
        <v>0</v>
      </c>
      <c r="AO207" s="409">
        <v>0</v>
      </c>
      <c r="AP207" s="260">
        <v>4</v>
      </c>
      <c r="AQ207" s="260"/>
      <c r="AR207" s="411">
        <f t="shared" si="40"/>
        <v>0</v>
      </c>
      <c r="AS207" s="413">
        <f t="shared" si="41"/>
        <v>0.16666666666666666</v>
      </c>
      <c r="AT207" s="414">
        <f t="shared" si="33"/>
        <v>17</v>
      </c>
      <c r="AU207" s="414">
        <f t="shared" si="33"/>
        <v>24</v>
      </c>
      <c r="AV207" s="414">
        <f t="shared" si="35"/>
        <v>408</v>
      </c>
      <c r="AW207" s="415">
        <f t="shared" si="36"/>
        <v>4.0849673202614375E-4</v>
      </c>
      <c r="AX207" s="466" t="s">
        <v>309</v>
      </c>
    </row>
    <row r="208" spans="16:50" ht="15.6" x14ac:dyDescent="0.3">
      <c r="P208" s="406" t="s">
        <v>854</v>
      </c>
      <c r="Q208" s="260" t="s">
        <v>930</v>
      </c>
      <c r="R208" s="407" t="s">
        <v>315</v>
      </c>
      <c r="S208" s="260">
        <f t="shared" si="37"/>
        <v>2024</v>
      </c>
      <c r="T208" s="306">
        <v>45425</v>
      </c>
      <c r="U208" s="306">
        <v>45425</v>
      </c>
      <c r="V208" s="326" t="s">
        <v>1806</v>
      </c>
      <c r="W208" s="337" t="s">
        <v>1807</v>
      </c>
      <c r="X208" s="321" t="s">
        <v>837</v>
      </c>
      <c r="Y208" s="340" t="s">
        <v>1808</v>
      </c>
      <c r="Z208" s="261" t="s">
        <v>309</v>
      </c>
      <c r="AA208" s="260" t="s">
        <v>309</v>
      </c>
      <c r="AB208" s="260" t="s">
        <v>309</v>
      </c>
      <c r="AC208" s="409">
        <v>0</v>
      </c>
      <c r="AD208" s="260">
        <v>5</v>
      </c>
      <c r="AE208" s="260"/>
      <c r="AF208" s="410">
        <f t="shared" si="34"/>
        <v>0</v>
      </c>
      <c r="AG208" s="409">
        <v>0.5</v>
      </c>
      <c r="AH208" s="260">
        <v>5</v>
      </c>
      <c r="AI208" s="260">
        <v>16</v>
      </c>
      <c r="AJ208" s="411">
        <f t="shared" si="38"/>
        <v>6.2500000000000003E-3</v>
      </c>
      <c r="AK208" s="409">
        <v>0</v>
      </c>
      <c r="AL208" s="260">
        <v>3</v>
      </c>
      <c r="AM208" s="260"/>
      <c r="AN208" s="410">
        <f t="shared" si="39"/>
        <v>0</v>
      </c>
      <c r="AO208" s="409">
        <v>0</v>
      </c>
      <c r="AP208" s="260">
        <v>4</v>
      </c>
      <c r="AQ208" s="260"/>
      <c r="AR208" s="411">
        <f t="shared" si="40"/>
        <v>0</v>
      </c>
      <c r="AS208" s="413">
        <f t="shared" si="41"/>
        <v>0.5</v>
      </c>
      <c r="AT208" s="414">
        <f t="shared" si="33"/>
        <v>17</v>
      </c>
      <c r="AU208" s="414">
        <f t="shared" si="33"/>
        <v>16</v>
      </c>
      <c r="AV208" s="414">
        <f t="shared" si="35"/>
        <v>272</v>
      </c>
      <c r="AW208" s="415">
        <f t="shared" si="36"/>
        <v>1.838235294117647E-3</v>
      </c>
      <c r="AX208" s="419" t="s">
        <v>309</v>
      </c>
    </row>
    <row r="209" spans="16:50" ht="22.8" x14ac:dyDescent="0.3">
      <c r="P209" s="406" t="s">
        <v>854</v>
      </c>
      <c r="Q209" s="260" t="s">
        <v>930</v>
      </c>
      <c r="R209" s="407" t="s">
        <v>315</v>
      </c>
      <c r="S209" s="260">
        <f t="shared" si="37"/>
        <v>2024</v>
      </c>
      <c r="T209" s="306">
        <v>45425</v>
      </c>
      <c r="U209" s="306">
        <v>45425</v>
      </c>
      <c r="V209" s="322" t="s">
        <v>1809</v>
      </c>
      <c r="W209" s="337" t="s">
        <v>1810</v>
      </c>
      <c r="X209" s="321" t="s">
        <v>832</v>
      </c>
      <c r="Y209" s="340" t="s">
        <v>1811</v>
      </c>
      <c r="Z209" s="261" t="s">
        <v>1812</v>
      </c>
      <c r="AA209" s="260">
        <v>1</v>
      </c>
      <c r="AB209" s="260" t="s">
        <v>853</v>
      </c>
      <c r="AC209" s="409">
        <v>0</v>
      </c>
      <c r="AD209" s="260">
        <v>5</v>
      </c>
      <c r="AE209" s="260"/>
      <c r="AF209" s="410">
        <f t="shared" si="34"/>
        <v>0</v>
      </c>
      <c r="AG209" s="409">
        <v>0.16666666666666666</v>
      </c>
      <c r="AH209" s="260">
        <v>5</v>
      </c>
      <c r="AI209" s="260">
        <v>8</v>
      </c>
      <c r="AJ209" s="411">
        <f t="shared" si="38"/>
        <v>4.1666666666666666E-3</v>
      </c>
      <c r="AK209" s="409">
        <v>0</v>
      </c>
      <c r="AL209" s="260">
        <v>3</v>
      </c>
      <c r="AM209" s="260"/>
      <c r="AN209" s="410">
        <f t="shared" si="39"/>
        <v>0</v>
      </c>
      <c r="AO209" s="409">
        <v>0</v>
      </c>
      <c r="AP209" s="260">
        <v>4</v>
      </c>
      <c r="AQ209" s="260"/>
      <c r="AR209" s="411">
        <f t="shared" si="40"/>
        <v>0</v>
      </c>
      <c r="AS209" s="413">
        <f t="shared" si="41"/>
        <v>0.16666666666666666</v>
      </c>
      <c r="AT209" s="414">
        <f t="shared" si="33"/>
        <v>17</v>
      </c>
      <c r="AU209" s="414">
        <f t="shared" si="33"/>
        <v>8</v>
      </c>
      <c r="AV209" s="414">
        <f t="shared" si="35"/>
        <v>136</v>
      </c>
      <c r="AW209" s="415">
        <f t="shared" si="36"/>
        <v>1.2254901960784314E-3</v>
      </c>
      <c r="AX209" s="419" t="s">
        <v>709</v>
      </c>
    </row>
    <row r="210" spans="16:50" ht="22.8" x14ac:dyDescent="0.3">
      <c r="P210" s="406" t="s">
        <v>854</v>
      </c>
      <c r="Q210" s="260" t="s">
        <v>930</v>
      </c>
      <c r="R210" s="407" t="s">
        <v>315</v>
      </c>
      <c r="S210" s="260">
        <f t="shared" si="37"/>
        <v>2024</v>
      </c>
      <c r="T210" s="306">
        <v>45426</v>
      </c>
      <c r="U210" s="306">
        <v>45426</v>
      </c>
      <c r="V210" s="322" t="s">
        <v>1809</v>
      </c>
      <c r="W210" s="337" t="s">
        <v>1810</v>
      </c>
      <c r="X210" s="321" t="s">
        <v>832</v>
      </c>
      <c r="Y210" s="340" t="s">
        <v>1811</v>
      </c>
      <c r="Z210" s="261" t="s">
        <v>1812</v>
      </c>
      <c r="AA210" s="260">
        <v>1</v>
      </c>
      <c r="AB210" s="260" t="s">
        <v>853</v>
      </c>
      <c r="AC210" s="409">
        <v>0</v>
      </c>
      <c r="AD210" s="260">
        <v>5</v>
      </c>
      <c r="AE210" s="260"/>
      <c r="AF210" s="410">
        <f t="shared" si="34"/>
        <v>0</v>
      </c>
      <c r="AG210" s="409">
        <v>0.16666666666666666</v>
      </c>
      <c r="AH210" s="260">
        <v>5</v>
      </c>
      <c r="AI210" s="260">
        <v>8</v>
      </c>
      <c r="AJ210" s="411">
        <f t="shared" si="38"/>
        <v>4.1666666666666666E-3</v>
      </c>
      <c r="AK210" s="409">
        <v>0</v>
      </c>
      <c r="AL210" s="260">
        <v>3</v>
      </c>
      <c r="AM210" s="260"/>
      <c r="AN210" s="410">
        <f t="shared" si="39"/>
        <v>0</v>
      </c>
      <c r="AO210" s="409">
        <v>0</v>
      </c>
      <c r="AP210" s="260">
        <v>4</v>
      </c>
      <c r="AQ210" s="260"/>
      <c r="AR210" s="411">
        <f t="shared" si="40"/>
        <v>0</v>
      </c>
      <c r="AS210" s="413">
        <f t="shared" si="41"/>
        <v>0.16666666666666666</v>
      </c>
      <c r="AT210" s="414">
        <f t="shared" si="33"/>
        <v>17</v>
      </c>
      <c r="AU210" s="414">
        <f t="shared" si="33"/>
        <v>8</v>
      </c>
      <c r="AV210" s="414">
        <f t="shared" si="35"/>
        <v>136</v>
      </c>
      <c r="AW210" s="415">
        <f t="shared" si="36"/>
        <v>1.2254901960784314E-3</v>
      </c>
      <c r="AX210" s="419" t="s">
        <v>709</v>
      </c>
    </row>
    <row r="211" spans="16:50" ht="28.8" x14ac:dyDescent="0.3">
      <c r="P211" s="406" t="s">
        <v>854</v>
      </c>
      <c r="Q211" s="260" t="s">
        <v>930</v>
      </c>
      <c r="R211" s="407" t="s">
        <v>315</v>
      </c>
      <c r="S211" s="260">
        <f t="shared" si="37"/>
        <v>2024</v>
      </c>
      <c r="T211" s="306">
        <v>45428</v>
      </c>
      <c r="U211" s="306">
        <v>45428</v>
      </c>
      <c r="V211" s="323" t="s">
        <v>1813</v>
      </c>
      <c r="W211" s="337" t="s">
        <v>1814</v>
      </c>
      <c r="X211" s="321" t="s">
        <v>910</v>
      </c>
      <c r="Y211" s="341" t="s">
        <v>1815</v>
      </c>
      <c r="Z211" s="261" t="s">
        <v>309</v>
      </c>
      <c r="AA211" s="260" t="s">
        <v>309</v>
      </c>
      <c r="AB211" s="260" t="s">
        <v>309</v>
      </c>
      <c r="AC211" s="409">
        <v>0</v>
      </c>
      <c r="AD211" s="260">
        <v>5</v>
      </c>
      <c r="AE211" s="260"/>
      <c r="AF211" s="410">
        <f t="shared" si="34"/>
        <v>0</v>
      </c>
      <c r="AG211" s="409">
        <v>2.0499999999999998</v>
      </c>
      <c r="AH211" s="260">
        <v>5</v>
      </c>
      <c r="AI211" s="260">
        <v>8</v>
      </c>
      <c r="AJ211" s="411">
        <f t="shared" si="38"/>
        <v>5.1249999999999997E-2</v>
      </c>
      <c r="AK211" s="409">
        <v>0</v>
      </c>
      <c r="AL211" s="260">
        <v>3</v>
      </c>
      <c r="AM211" s="260"/>
      <c r="AN211" s="410">
        <f t="shared" si="39"/>
        <v>0</v>
      </c>
      <c r="AO211" s="409">
        <v>0</v>
      </c>
      <c r="AP211" s="260">
        <v>4</v>
      </c>
      <c r="AQ211" s="260"/>
      <c r="AR211" s="411">
        <f t="shared" si="40"/>
        <v>0</v>
      </c>
      <c r="AS211" s="413">
        <f t="shared" si="41"/>
        <v>2.0499999999999998</v>
      </c>
      <c r="AT211" s="414">
        <f t="shared" si="33"/>
        <v>17</v>
      </c>
      <c r="AU211" s="414">
        <f t="shared" si="33"/>
        <v>8</v>
      </c>
      <c r="AV211" s="414">
        <f t="shared" si="35"/>
        <v>136</v>
      </c>
      <c r="AW211" s="415">
        <f t="shared" si="36"/>
        <v>1.5073529411764704E-2</v>
      </c>
      <c r="AX211" s="419" t="s">
        <v>1834</v>
      </c>
    </row>
    <row r="212" spans="16:50" ht="15.6" x14ac:dyDescent="0.3">
      <c r="P212" s="406" t="s">
        <v>854</v>
      </c>
      <c r="Q212" s="260" t="s">
        <v>930</v>
      </c>
      <c r="R212" s="407" t="s">
        <v>315</v>
      </c>
      <c r="S212" s="260">
        <f t="shared" si="37"/>
        <v>2024</v>
      </c>
      <c r="T212" s="306">
        <v>45429</v>
      </c>
      <c r="U212" s="306">
        <v>45429</v>
      </c>
      <c r="V212" s="328" t="s">
        <v>1636</v>
      </c>
      <c r="W212" s="337" t="s">
        <v>1637</v>
      </c>
      <c r="X212" s="321" t="s">
        <v>878</v>
      </c>
      <c r="Y212" s="341" t="s">
        <v>1816</v>
      </c>
      <c r="Z212" s="261" t="s">
        <v>309</v>
      </c>
      <c r="AA212" s="260" t="s">
        <v>309</v>
      </c>
      <c r="AB212" s="260" t="s">
        <v>309</v>
      </c>
      <c r="AC212" s="409">
        <v>0</v>
      </c>
      <c r="AD212" s="260">
        <v>5</v>
      </c>
      <c r="AE212" s="260"/>
      <c r="AF212" s="410">
        <f t="shared" si="34"/>
        <v>0</v>
      </c>
      <c r="AG212" s="409">
        <v>0.05</v>
      </c>
      <c r="AH212" s="260">
        <v>5</v>
      </c>
      <c r="AI212" s="260">
        <v>24</v>
      </c>
      <c r="AJ212" s="411">
        <f t="shared" si="38"/>
        <v>4.1666666666666669E-4</v>
      </c>
      <c r="AK212" s="409">
        <v>0</v>
      </c>
      <c r="AL212" s="260">
        <v>3</v>
      </c>
      <c r="AM212" s="260"/>
      <c r="AN212" s="410">
        <f t="shared" si="39"/>
        <v>0</v>
      </c>
      <c r="AO212" s="409">
        <v>0</v>
      </c>
      <c r="AP212" s="260">
        <v>4</v>
      </c>
      <c r="AQ212" s="260"/>
      <c r="AR212" s="411">
        <f t="shared" si="40"/>
        <v>0</v>
      </c>
      <c r="AS212" s="413">
        <f t="shared" si="41"/>
        <v>0.05</v>
      </c>
      <c r="AT212" s="414">
        <f t="shared" si="33"/>
        <v>17</v>
      </c>
      <c r="AU212" s="414">
        <f t="shared" si="33"/>
        <v>24</v>
      </c>
      <c r="AV212" s="414">
        <f t="shared" si="35"/>
        <v>408</v>
      </c>
      <c r="AW212" s="415">
        <f t="shared" si="36"/>
        <v>1.2254901960784314E-4</v>
      </c>
      <c r="AX212" s="466" t="s">
        <v>309</v>
      </c>
    </row>
    <row r="213" spans="16:50" ht="15.6" x14ac:dyDescent="0.3">
      <c r="P213" s="406" t="s">
        <v>854</v>
      </c>
      <c r="Q213" s="260" t="s">
        <v>930</v>
      </c>
      <c r="R213" s="407" t="s">
        <v>315</v>
      </c>
      <c r="S213" s="260">
        <f t="shared" si="37"/>
        <v>2024</v>
      </c>
      <c r="T213" s="306">
        <v>45429</v>
      </c>
      <c r="U213" s="306">
        <v>45429</v>
      </c>
      <c r="V213" s="328" t="s">
        <v>1513</v>
      </c>
      <c r="W213" s="337" t="s">
        <v>1625</v>
      </c>
      <c r="X213" s="321" t="s">
        <v>878</v>
      </c>
      <c r="Y213" s="341" t="s">
        <v>1816</v>
      </c>
      <c r="Z213" s="261" t="s">
        <v>309</v>
      </c>
      <c r="AA213" s="260" t="s">
        <v>309</v>
      </c>
      <c r="AB213" s="260" t="s">
        <v>309</v>
      </c>
      <c r="AC213" s="409">
        <v>0</v>
      </c>
      <c r="AD213" s="260">
        <v>5</v>
      </c>
      <c r="AE213" s="260"/>
      <c r="AF213" s="410">
        <f t="shared" si="34"/>
        <v>0</v>
      </c>
      <c r="AG213" s="409">
        <v>0.05</v>
      </c>
      <c r="AH213" s="260">
        <v>5</v>
      </c>
      <c r="AI213" s="260">
        <v>24</v>
      </c>
      <c r="AJ213" s="411">
        <f t="shared" si="38"/>
        <v>4.1666666666666669E-4</v>
      </c>
      <c r="AK213" s="409">
        <v>0</v>
      </c>
      <c r="AL213" s="260">
        <v>3</v>
      </c>
      <c r="AM213" s="260"/>
      <c r="AN213" s="410">
        <f t="shared" si="39"/>
        <v>0</v>
      </c>
      <c r="AO213" s="409">
        <v>0</v>
      </c>
      <c r="AP213" s="260">
        <v>4</v>
      </c>
      <c r="AQ213" s="260"/>
      <c r="AR213" s="411">
        <f t="shared" si="40"/>
        <v>0</v>
      </c>
      <c r="AS213" s="413">
        <f t="shared" si="41"/>
        <v>0.05</v>
      </c>
      <c r="AT213" s="414">
        <f t="shared" si="33"/>
        <v>17</v>
      </c>
      <c r="AU213" s="414">
        <f t="shared" si="33"/>
        <v>24</v>
      </c>
      <c r="AV213" s="414">
        <f t="shared" si="35"/>
        <v>408</v>
      </c>
      <c r="AW213" s="415">
        <f t="shared" si="36"/>
        <v>1.2254901960784314E-4</v>
      </c>
      <c r="AX213" s="419" t="s">
        <v>309</v>
      </c>
    </row>
    <row r="214" spans="16:50" ht="28.8" x14ac:dyDescent="0.3">
      <c r="P214" s="406" t="s">
        <v>891</v>
      </c>
      <c r="Q214" s="260" t="s">
        <v>930</v>
      </c>
      <c r="R214" s="407" t="s">
        <v>315</v>
      </c>
      <c r="S214" s="260">
        <f t="shared" si="37"/>
        <v>2024</v>
      </c>
      <c r="T214" s="306">
        <v>45432</v>
      </c>
      <c r="U214" s="306">
        <v>45432</v>
      </c>
      <c r="V214" s="323" t="s">
        <v>1138</v>
      </c>
      <c r="W214" s="337" t="s">
        <v>1139</v>
      </c>
      <c r="X214" s="321" t="s">
        <v>910</v>
      </c>
      <c r="Y214" s="340" t="s">
        <v>1817</v>
      </c>
      <c r="Z214" s="261" t="s">
        <v>309</v>
      </c>
      <c r="AA214" s="260" t="s">
        <v>309</v>
      </c>
      <c r="AB214" s="260" t="s">
        <v>309</v>
      </c>
      <c r="AC214" s="409">
        <v>0</v>
      </c>
      <c r="AD214" s="260">
        <v>5</v>
      </c>
      <c r="AE214" s="260"/>
      <c r="AF214" s="410">
        <f t="shared" si="34"/>
        <v>0</v>
      </c>
      <c r="AG214" s="409">
        <v>0</v>
      </c>
      <c r="AH214" s="260">
        <v>5</v>
      </c>
      <c r="AI214" s="260"/>
      <c r="AJ214" s="411">
        <f t="shared" si="38"/>
        <v>0</v>
      </c>
      <c r="AK214" s="409">
        <v>0.75</v>
      </c>
      <c r="AL214" s="260">
        <v>3</v>
      </c>
      <c r="AM214" s="260">
        <v>8</v>
      </c>
      <c r="AN214" s="410">
        <f t="shared" si="39"/>
        <v>3.125E-2</v>
      </c>
      <c r="AO214" s="409">
        <v>0</v>
      </c>
      <c r="AP214" s="260">
        <v>4</v>
      </c>
      <c r="AQ214" s="260"/>
      <c r="AR214" s="411">
        <f t="shared" si="40"/>
        <v>0</v>
      </c>
      <c r="AS214" s="413">
        <f t="shared" si="41"/>
        <v>0.75</v>
      </c>
      <c r="AT214" s="414">
        <f t="shared" ref="AT214:AU277" si="42">SUM(AD214,AH214,AL214,AP214)</f>
        <v>17</v>
      </c>
      <c r="AU214" s="414">
        <f t="shared" si="42"/>
        <v>8</v>
      </c>
      <c r="AV214" s="414">
        <f t="shared" si="35"/>
        <v>136</v>
      </c>
      <c r="AW214" s="415">
        <f t="shared" si="36"/>
        <v>5.5147058823529415E-3</v>
      </c>
      <c r="AX214" s="419" t="s">
        <v>1835</v>
      </c>
    </row>
    <row r="215" spans="16:50" ht="28.8" x14ac:dyDescent="0.3">
      <c r="P215" s="406" t="s">
        <v>891</v>
      </c>
      <c r="Q215" s="260" t="s">
        <v>930</v>
      </c>
      <c r="R215" s="407" t="s">
        <v>315</v>
      </c>
      <c r="S215" s="260">
        <f t="shared" si="37"/>
        <v>2024</v>
      </c>
      <c r="T215" s="306">
        <v>45434</v>
      </c>
      <c r="U215" s="306">
        <v>45434</v>
      </c>
      <c r="V215" s="326" t="s">
        <v>869</v>
      </c>
      <c r="W215" s="337" t="s">
        <v>870</v>
      </c>
      <c r="X215" s="321" t="s">
        <v>825</v>
      </c>
      <c r="Y215" s="340" t="s">
        <v>1818</v>
      </c>
      <c r="Z215" s="261" t="s">
        <v>309</v>
      </c>
      <c r="AA215" s="260" t="s">
        <v>309</v>
      </c>
      <c r="AB215" s="260" t="s">
        <v>309</v>
      </c>
      <c r="AC215" s="409">
        <v>0</v>
      </c>
      <c r="AD215" s="260">
        <v>5</v>
      </c>
      <c r="AE215" s="260"/>
      <c r="AF215" s="410">
        <f t="shared" si="34"/>
        <v>0</v>
      </c>
      <c r="AG215" s="409">
        <v>0</v>
      </c>
      <c r="AH215" s="260">
        <v>5</v>
      </c>
      <c r="AI215" s="260"/>
      <c r="AJ215" s="411">
        <f t="shared" si="38"/>
        <v>0</v>
      </c>
      <c r="AK215" s="409">
        <v>0.5</v>
      </c>
      <c r="AL215" s="260">
        <v>3</v>
      </c>
      <c r="AM215" s="260">
        <v>16</v>
      </c>
      <c r="AN215" s="410">
        <f t="shared" si="39"/>
        <v>1.0416666666666666E-2</v>
      </c>
      <c r="AO215" s="409">
        <v>0</v>
      </c>
      <c r="AP215" s="260">
        <v>4</v>
      </c>
      <c r="AQ215" s="260"/>
      <c r="AR215" s="411">
        <f t="shared" si="40"/>
        <v>0</v>
      </c>
      <c r="AS215" s="413">
        <f t="shared" si="41"/>
        <v>0.5</v>
      </c>
      <c r="AT215" s="414">
        <f t="shared" si="42"/>
        <v>17</v>
      </c>
      <c r="AU215" s="414">
        <f t="shared" si="42"/>
        <v>16</v>
      </c>
      <c r="AV215" s="414">
        <f t="shared" si="35"/>
        <v>272</v>
      </c>
      <c r="AW215" s="415">
        <f t="shared" si="36"/>
        <v>1.838235294117647E-3</v>
      </c>
      <c r="AX215" s="419" t="s">
        <v>309</v>
      </c>
    </row>
    <row r="216" spans="16:50" ht="28.8" x14ac:dyDescent="0.3">
      <c r="P216" s="406" t="s">
        <v>907</v>
      </c>
      <c r="Q216" s="260" t="s">
        <v>930</v>
      </c>
      <c r="R216" s="407" t="s">
        <v>315</v>
      </c>
      <c r="S216" s="260">
        <f t="shared" si="37"/>
        <v>2024</v>
      </c>
      <c r="T216" s="306">
        <v>45440</v>
      </c>
      <c r="U216" s="306">
        <v>45440</v>
      </c>
      <c r="V216" s="326" t="s">
        <v>1819</v>
      </c>
      <c r="W216" s="337" t="s">
        <v>1820</v>
      </c>
      <c r="X216" s="321" t="s">
        <v>837</v>
      </c>
      <c r="Y216" s="341" t="s">
        <v>1821</v>
      </c>
      <c r="Z216" s="261" t="s">
        <v>1822</v>
      </c>
      <c r="AA216" s="260">
        <v>50</v>
      </c>
      <c r="AB216" s="260" t="s">
        <v>1823</v>
      </c>
      <c r="AC216" s="409">
        <v>0</v>
      </c>
      <c r="AD216" s="260">
        <v>5</v>
      </c>
      <c r="AE216" s="260"/>
      <c r="AF216" s="410">
        <f t="shared" si="34"/>
        <v>0</v>
      </c>
      <c r="AG216" s="409">
        <v>0</v>
      </c>
      <c r="AH216" s="260">
        <v>5</v>
      </c>
      <c r="AI216" s="260"/>
      <c r="AJ216" s="411">
        <f t="shared" si="38"/>
        <v>0</v>
      </c>
      <c r="AK216" s="409">
        <v>0</v>
      </c>
      <c r="AL216" s="260">
        <v>3</v>
      </c>
      <c r="AM216" s="260"/>
      <c r="AN216" s="410">
        <f t="shared" si="39"/>
        <v>0</v>
      </c>
      <c r="AO216" s="409">
        <v>0.25</v>
      </c>
      <c r="AP216" s="260">
        <v>4</v>
      </c>
      <c r="AQ216" s="260">
        <v>16</v>
      </c>
      <c r="AR216" s="411">
        <f t="shared" si="40"/>
        <v>3.90625E-3</v>
      </c>
      <c r="AS216" s="413">
        <f t="shared" si="41"/>
        <v>0.25</v>
      </c>
      <c r="AT216" s="414">
        <f t="shared" si="42"/>
        <v>17</v>
      </c>
      <c r="AU216" s="414">
        <f t="shared" si="42"/>
        <v>16</v>
      </c>
      <c r="AV216" s="414">
        <f t="shared" si="35"/>
        <v>272</v>
      </c>
      <c r="AW216" s="415">
        <f t="shared" si="36"/>
        <v>9.1911764705882352E-4</v>
      </c>
      <c r="AX216" s="466" t="s">
        <v>309</v>
      </c>
    </row>
    <row r="217" spans="16:50" ht="15.6" x14ac:dyDescent="0.3">
      <c r="P217" s="406" t="s">
        <v>907</v>
      </c>
      <c r="Q217" s="260" t="s">
        <v>930</v>
      </c>
      <c r="R217" s="407" t="s">
        <v>315</v>
      </c>
      <c r="S217" s="260">
        <f t="shared" si="37"/>
        <v>2024</v>
      </c>
      <c r="T217" s="306">
        <v>45441</v>
      </c>
      <c r="U217" s="306">
        <v>45441</v>
      </c>
      <c r="V217" s="327" t="s">
        <v>912</v>
      </c>
      <c r="W217" s="337" t="s">
        <v>913</v>
      </c>
      <c r="X217" s="321" t="s">
        <v>914</v>
      </c>
      <c r="Y217" s="340" t="s">
        <v>1824</v>
      </c>
      <c r="Z217" s="261" t="s">
        <v>1825</v>
      </c>
      <c r="AA217" s="260">
        <v>1</v>
      </c>
      <c r="AB217" s="260" t="s">
        <v>853</v>
      </c>
      <c r="AC217" s="409">
        <v>0</v>
      </c>
      <c r="AD217" s="260">
        <v>5</v>
      </c>
      <c r="AE217" s="260"/>
      <c r="AF217" s="410">
        <f t="shared" si="34"/>
        <v>0</v>
      </c>
      <c r="AG217" s="409">
        <v>0</v>
      </c>
      <c r="AH217" s="260">
        <v>5</v>
      </c>
      <c r="AI217" s="260"/>
      <c r="AJ217" s="411">
        <f t="shared" si="38"/>
        <v>0</v>
      </c>
      <c r="AK217" s="409">
        <v>0</v>
      </c>
      <c r="AL217" s="260">
        <v>3</v>
      </c>
      <c r="AM217" s="260"/>
      <c r="AN217" s="410">
        <f t="shared" si="39"/>
        <v>0</v>
      </c>
      <c r="AO217" s="409">
        <v>3.3333333333333335</v>
      </c>
      <c r="AP217" s="260">
        <v>4</v>
      </c>
      <c r="AQ217" s="260">
        <v>8</v>
      </c>
      <c r="AR217" s="411">
        <f t="shared" si="40"/>
        <v>0.10416666666666667</v>
      </c>
      <c r="AS217" s="413">
        <f t="shared" si="41"/>
        <v>3.3333333333333335</v>
      </c>
      <c r="AT217" s="414">
        <f t="shared" si="42"/>
        <v>17</v>
      </c>
      <c r="AU217" s="414">
        <f t="shared" si="42"/>
        <v>8</v>
      </c>
      <c r="AV217" s="414">
        <f t="shared" si="35"/>
        <v>136</v>
      </c>
      <c r="AW217" s="415">
        <f t="shared" si="36"/>
        <v>2.4509803921568627E-2</v>
      </c>
      <c r="AX217" s="419" t="s">
        <v>1832</v>
      </c>
    </row>
    <row r="218" spans="16:50" ht="28.8" x14ac:dyDescent="0.3">
      <c r="P218" s="406" t="s">
        <v>907</v>
      </c>
      <c r="Q218" s="260" t="s">
        <v>930</v>
      </c>
      <c r="R218" s="407" t="s">
        <v>315</v>
      </c>
      <c r="S218" s="260">
        <f t="shared" si="37"/>
        <v>2024</v>
      </c>
      <c r="T218" s="306">
        <v>45441</v>
      </c>
      <c r="U218" s="306">
        <v>45447</v>
      </c>
      <c r="V218" s="323" t="s">
        <v>1518</v>
      </c>
      <c r="W218" s="337" t="s">
        <v>1519</v>
      </c>
      <c r="X218" s="321" t="s">
        <v>910</v>
      </c>
      <c r="Y218" s="341" t="s">
        <v>1826</v>
      </c>
      <c r="Z218" s="261" t="s">
        <v>309</v>
      </c>
      <c r="AA218" s="260" t="s">
        <v>309</v>
      </c>
      <c r="AB218" s="260" t="s">
        <v>309</v>
      </c>
      <c r="AC218" s="409">
        <v>0</v>
      </c>
      <c r="AD218" s="260">
        <v>5</v>
      </c>
      <c r="AE218" s="260"/>
      <c r="AF218" s="410">
        <f t="shared" si="34"/>
        <v>0</v>
      </c>
      <c r="AG218" s="409">
        <v>0</v>
      </c>
      <c r="AH218" s="260">
        <v>5</v>
      </c>
      <c r="AI218" s="260"/>
      <c r="AJ218" s="411">
        <f t="shared" si="38"/>
        <v>0</v>
      </c>
      <c r="AK218" s="409">
        <v>0</v>
      </c>
      <c r="AL218" s="260">
        <v>3</v>
      </c>
      <c r="AM218" s="260"/>
      <c r="AN218" s="410">
        <f t="shared" si="39"/>
        <v>0</v>
      </c>
      <c r="AO218" s="409">
        <v>3.2166666666666668</v>
      </c>
      <c r="AP218" s="260">
        <v>4</v>
      </c>
      <c r="AQ218" s="260">
        <v>8</v>
      </c>
      <c r="AR218" s="411">
        <f t="shared" si="40"/>
        <v>0.10052083333333334</v>
      </c>
      <c r="AS218" s="413">
        <f t="shared" si="41"/>
        <v>3.2166666666666668</v>
      </c>
      <c r="AT218" s="414">
        <f t="shared" si="42"/>
        <v>17</v>
      </c>
      <c r="AU218" s="414">
        <f t="shared" si="42"/>
        <v>8</v>
      </c>
      <c r="AV218" s="414">
        <f t="shared" si="35"/>
        <v>136</v>
      </c>
      <c r="AW218" s="415">
        <f t="shared" si="36"/>
        <v>2.3651960784313725E-2</v>
      </c>
      <c r="AX218" s="419" t="s">
        <v>309</v>
      </c>
    </row>
    <row r="219" spans="16:50" ht="28.8" x14ac:dyDescent="0.3">
      <c r="P219" s="406" t="s">
        <v>907</v>
      </c>
      <c r="Q219" s="260" t="s">
        <v>930</v>
      </c>
      <c r="R219" s="407" t="s">
        <v>315</v>
      </c>
      <c r="S219" s="260">
        <f t="shared" si="37"/>
        <v>2024</v>
      </c>
      <c r="T219" s="306">
        <v>45442</v>
      </c>
      <c r="U219" s="306">
        <v>45447</v>
      </c>
      <c r="V219" s="323" t="s">
        <v>1518</v>
      </c>
      <c r="W219" s="337" t="s">
        <v>1519</v>
      </c>
      <c r="X219" s="321" t="s">
        <v>910</v>
      </c>
      <c r="Y219" s="341" t="s">
        <v>1826</v>
      </c>
      <c r="Z219" s="261" t="s">
        <v>309</v>
      </c>
      <c r="AA219" s="260" t="s">
        <v>309</v>
      </c>
      <c r="AB219" s="260" t="s">
        <v>309</v>
      </c>
      <c r="AC219" s="409">
        <v>0</v>
      </c>
      <c r="AD219" s="260">
        <v>5</v>
      </c>
      <c r="AE219" s="260"/>
      <c r="AF219" s="410">
        <f t="shared" si="34"/>
        <v>0</v>
      </c>
      <c r="AG219" s="409">
        <v>0</v>
      </c>
      <c r="AH219" s="260">
        <v>5</v>
      </c>
      <c r="AI219" s="260"/>
      <c r="AJ219" s="411">
        <f t="shared" si="38"/>
        <v>0</v>
      </c>
      <c r="AK219" s="409">
        <v>0</v>
      </c>
      <c r="AL219" s="260">
        <v>3</v>
      </c>
      <c r="AM219" s="260"/>
      <c r="AN219" s="410">
        <f t="shared" si="39"/>
        <v>0</v>
      </c>
      <c r="AO219" s="409">
        <v>8</v>
      </c>
      <c r="AP219" s="260">
        <v>4</v>
      </c>
      <c r="AQ219" s="260">
        <v>8</v>
      </c>
      <c r="AR219" s="411">
        <f t="shared" si="40"/>
        <v>0.25</v>
      </c>
      <c r="AS219" s="413">
        <f t="shared" si="41"/>
        <v>8</v>
      </c>
      <c r="AT219" s="414">
        <f t="shared" si="42"/>
        <v>17</v>
      </c>
      <c r="AU219" s="414">
        <f t="shared" si="42"/>
        <v>8</v>
      </c>
      <c r="AV219" s="414">
        <f t="shared" si="35"/>
        <v>136</v>
      </c>
      <c r="AW219" s="415">
        <f t="shared" si="36"/>
        <v>5.8823529411764705E-2</v>
      </c>
      <c r="AX219" s="419" t="s">
        <v>309</v>
      </c>
    </row>
    <row r="220" spans="16:50" ht="28.8" x14ac:dyDescent="0.3">
      <c r="P220" s="406" t="s">
        <v>907</v>
      </c>
      <c r="Q220" s="260" t="s">
        <v>930</v>
      </c>
      <c r="R220" s="407" t="s">
        <v>315</v>
      </c>
      <c r="S220" s="260">
        <f t="shared" si="37"/>
        <v>2024</v>
      </c>
      <c r="T220" s="306">
        <v>45443</v>
      </c>
      <c r="U220" s="306">
        <v>45447</v>
      </c>
      <c r="V220" s="323" t="s">
        <v>1518</v>
      </c>
      <c r="W220" s="337" t="s">
        <v>1519</v>
      </c>
      <c r="X220" s="321" t="s">
        <v>910</v>
      </c>
      <c r="Y220" s="341" t="s">
        <v>1826</v>
      </c>
      <c r="Z220" s="261" t="s">
        <v>309</v>
      </c>
      <c r="AA220" s="260" t="s">
        <v>309</v>
      </c>
      <c r="AB220" s="260" t="s">
        <v>309</v>
      </c>
      <c r="AC220" s="409">
        <v>0</v>
      </c>
      <c r="AD220" s="260">
        <v>5</v>
      </c>
      <c r="AE220" s="260"/>
      <c r="AF220" s="410">
        <f t="shared" si="34"/>
        <v>0</v>
      </c>
      <c r="AG220" s="409">
        <v>0</v>
      </c>
      <c r="AH220" s="260">
        <v>5</v>
      </c>
      <c r="AI220" s="260"/>
      <c r="AJ220" s="411">
        <f t="shared" si="38"/>
        <v>0</v>
      </c>
      <c r="AK220" s="409">
        <v>0</v>
      </c>
      <c r="AL220" s="260">
        <v>3</v>
      </c>
      <c r="AM220" s="260"/>
      <c r="AN220" s="410">
        <f t="shared" si="39"/>
        <v>0</v>
      </c>
      <c r="AO220" s="409">
        <v>8</v>
      </c>
      <c r="AP220" s="260">
        <v>4</v>
      </c>
      <c r="AQ220" s="260">
        <v>8</v>
      </c>
      <c r="AR220" s="411">
        <f t="shared" si="40"/>
        <v>0.25</v>
      </c>
      <c r="AS220" s="413">
        <f t="shared" si="41"/>
        <v>8</v>
      </c>
      <c r="AT220" s="414">
        <f t="shared" si="42"/>
        <v>17</v>
      </c>
      <c r="AU220" s="414">
        <f t="shared" si="42"/>
        <v>8</v>
      </c>
      <c r="AV220" s="414">
        <f t="shared" si="35"/>
        <v>136</v>
      </c>
      <c r="AW220" s="415">
        <f t="shared" si="36"/>
        <v>5.8823529411764705E-2</v>
      </c>
      <c r="AX220" s="419" t="s">
        <v>309</v>
      </c>
    </row>
    <row r="221" spans="16:50" ht="28.8" x14ac:dyDescent="0.3">
      <c r="P221" s="406" t="s">
        <v>907</v>
      </c>
      <c r="Q221" s="260" t="s">
        <v>930</v>
      </c>
      <c r="R221" s="407" t="s">
        <v>315</v>
      </c>
      <c r="S221" s="260">
        <f t="shared" si="37"/>
        <v>2024</v>
      </c>
      <c r="T221" s="306">
        <v>45442</v>
      </c>
      <c r="U221" s="306">
        <v>45442</v>
      </c>
      <c r="V221" s="320" t="s">
        <v>922</v>
      </c>
      <c r="W221" s="337" t="s">
        <v>923</v>
      </c>
      <c r="X221" s="321" t="s">
        <v>815</v>
      </c>
      <c r="Y221" s="340" t="s">
        <v>1827</v>
      </c>
      <c r="Z221" s="286" t="s">
        <v>1828</v>
      </c>
      <c r="AA221" s="329" t="s">
        <v>1038</v>
      </c>
      <c r="AB221" s="329" t="s">
        <v>927</v>
      </c>
      <c r="AC221" s="409">
        <v>0</v>
      </c>
      <c r="AD221" s="260">
        <v>5</v>
      </c>
      <c r="AE221" s="260"/>
      <c r="AF221" s="410">
        <f t="shared" si="34"/>
        <v>0</v>
      </c>
      <c r="AG221" s="409">
        <v>0</v>
      </c>
      <c r="AH221" s="260">
        <v>5</v>
      </c>
      <c r="AI221" s="260"/>
      <c r="AJ221" s="411">
        <f t="shared" si="38"/>
        <v>0</v>
      </c>
      <c r="AK221" s="409">
        <v>0</v>
      </c>
      <c r="AL221" s="260">
        <v>3</v>
      </c>
      <c r="AM221" s="260"/>
      <c r="AN221" s="410">
        <f t="shared" si="39"/>
        <v>0</v>
      </c>
      <c r="AO221" s="409">
        <v>0.5</v>
      </c>
      <c r="AP221" s="260">
        <v>4</v>
      </c>
      <c r="AQ221" s="260">
        <v>8</v>
      </c>
      <c r="AR221" s="411">
        <f t="shared" si="40"/>
        <v>1.5625E-2</v>
      </c>
      <c r="AS221" s="413">
        <f t="shared" si="41"/>
        <v>0.5</v>
      </c>
      <c r="AT221" s="414">
        <f t="shared" si="42"/>
        <v>17</v>
      </c>
      <c r="AU221" s="414">
        <f t="shared" si="42"/>
        <v>8</v>
      </c>
      <c r="AV221" s="414">
        <f t="shared" si="35"/>
        <v>136</v>
      </c>
      <c r="AW221" s="415">
        <f t="shared" si="36"/>
        <v>3.6764705882352941E-3</v>
      </c>
      <c r="AX221" s="419" t="s">
        <v>309</v>
      </c>
    </row>
    <row r="222" spans="16:50" ht="28.8" x14ac:dyDescent="0.3">
      <c r="P222" s="406" t="s">
        <v>907</v>
      </c>
      <c r="Q222" s="260" t="s">
        <v>930</v>
      </c>
      <c r="R222" s="407" t="s">
        <v>315</v>
      </c>
      <c r="S222" s="260">
        <f t="shared" si="37"/>
        <v>2024</v>
      </c>
      <c r="T222" s="306">
        <v>45442</v>
      </c>
      <c r="U222" s="306">
        <v>45442</v>
      </c>
      <c r="V222" s="326" t="s">
        <v>986</v>
      </c>
      <c r="W222" s="337" t="s">
        <v>987</v>
      </c>
      <c r="X222" s="321" t="s">
        <v>825</v>
      </c>
      <c r="Y222" s="341" t="s">
        <v>1829</v>
      </c>
      <c r="Z222" s="261" t="s">
        <v>1830</v>
      </c>
      <c r="AA222" s="260">
        <v>1</v>
      </c>
      <c r="AB222" s="260" t="s">
        <v>853</v>
      </c>
      <c r="AC222" s="409">
        <v>0</v>
      </c>
      <c r="AD222" s="260">
        <v>5</v>
      </c>
      <c r="AE222" s="260"/>
      <c r="AF222" s="410">
        <f t="shared" si="34"/>
        <v>0</v>
      </c>
      <c r="AG222" s="409">
        <v>0</v>
      </c>
      <c r="AH222" s="260">
        <v>5</v>
      </c>
      <c r="AI222" s="260"/>
      <c r="AJ222" s="411">
        <f t="shared" si="38"/>
        <v>0</v>
      </c>
      <c r="AK222" s="409">
        <v>0</v>
      </c>
      <c r="AL222" s="260">
        <v>3</v>
      </c>
      <c r="AM222" s="260"/>
      <c r="AN222" s="410">
        <f t="shared" si="39"/>
        <v>0</v>
      </c>
      <c r="AO222" s="409">
        <v>0.5</v>
      </c>
      <c r="AP222" s="260">
        <v>4</v>
      </c>
      <c r="AQ222" s="260">
        <v>16</v>
      </c>
      <c r="AR222" s="411">
        <f t="shared" si="40"/>
        <v>7.8125E-3</v>
      </c>
      <c r="AS222" s="413">
        <f t="shared" si="41"/>
        <v>0.5</v>
      </c>
      <c r="AT222" s="414">
        <f t="shared" si="42"/>
        <v>17</v>
      </c>
      <c r="AU222" s="414">
        <f t="shared" si="42"/>
        <v>16</v>
      </c>
      <c r="AV222" s="414">
        <f t="shared" si="35"/>
        <v>272</v>
      </c>
      <c r="AW222" s="415">
        <f t="shared" si="36"/>
        <v>1.838235294117647E-3</v>
      </c>
      <c r="AX222" s="419" t="s">
        <v>309</v>
      </c>
    </row>
    <row r="223" spans="16:50" ht="15.6" x14ac:dyDescent="0.3">
      <c r="P223" s="406" t="s">
        <v>812</v>
      </c>
      <c r="Q223" s="260" t="s">
        <v>938</v>
      </c>
      <c r="R223" s="407" t="s">
        <v>315</v>
      </c>
      <c r="S223" s="260">
        <f t="shared" si="37"/>
        <v>2024</v>
      </c>
      <c r="T223" s="306">
        <v>45418</v>
      </c>
      <c r="U223" s="306">
        <v>45418</v>
      </c>
      <c r="V223" s="322" t="s">
        <v>1836</v>
      </c>
      <c r="W223" s="337" t="s">
        <v>897</v>
      </c>
      <c r="X223" s="321" t="s">
        <v>878</v>
      </c>
      <c r="Y223" s="340" t="s">
        <v>1837</v>
      </c>
      <c r="Z223" s="261" t="s">
        <v>1838</v>
      </c>
      <c r="AA223" s="260">
        <v>1</v>
      </c>
      <c r="AB223" s="260" t="s">
        <v>868</v>
      </c>
      <c r="AC223" s="409">
        <v>3</v>
      </c>
      <c r="AD223" s="260">
        <v>5</v>
      </c>
      <c r="AE223" s="260">
        <v>24</v>
      </c>
      <c r="AF223" s="410">
        <f t="shared" si="34"/>
        <v>2.5000000000000001E-2</v>
      </c>
      <c r="AG223" s="409">
        <v>0</v>
      </c>
      <c r="AH223" s="260">
        <v>5</v>
      </c>
      <c r="AI223" s="260"/>
      <c r="AJ223" s="411">
        <f t="shared" si="38"/>
        <v>0</v>
      </c>
      <c r="AK223" s="409">
        <v>0</v>
      </c>
      <c r="AL223" s="260">
        <v>3</v>
      </c>
      <c r="AM223" s="260"/>
      <c r="AN223" s="410">
        <f t="shared" si="39"/>
        <v>0</v>
      </c>
      <c r="AO223" s="409">
        <v>0</v>
      </c>
      <c r="AP223" s="260">
        <v>4</v>
      </c>
      <c r="AQ223" s="260"/>
      <c r="AR223" s="411">
        <f t="shared" si="40"/>
        <v>0</v>
      </c>
      <c r="AS223" s="413">
        <f t="shared" si="41"/>
        <v>3</v>
      </c>
      <c r="AT223" s="414">
        <f t="shared" si="42"/>
        <v>17</v>
      </c>
      <c r="AU223" s="414">
        <f t="shared" si="42"/>
        <v>24</v>
      </c>
      <c r="AV223" s="414">
        <f t="shared" si="35"/>
        <v>408</v>
      </c>
      <c r="AW223" s="415">
        <f t="shared" si="36"/>
        <v>7.3529411764705881E-3</v>
      </c>
      <c r="AX223" s="419" t="s">
        <v>309</v>
      </c>
    </row>
    <row r="224" spans="16:50" ht="15.6" x14ac:dyDescent="0.3">
      <c r="P224" s="406" t="s">
        <v>812</v>
      </c>
      <c r="Q224" s="260" t="s">
        <v>938</v>
      </c>
      <c r="R224" s="407" t="s">
        <v>315</v>
      </c>
      <c r="S224" s="260">
        <f t="shared" si="37"/>
        <v>2024</v>
      </c>
      <c r="T224" s="306">
        <v>45419</v>
      </c>
      <c r="U224" s="306">
        <v>45419</v>
      </c>
      <c r="V224" s="328" t="s">
        <v>1513</v>
      </c>
      <c r="W224" s="337" t="s">
        <v>1625</v>
      </c>
      <c r="X224" s="321" t="s">
        <v>878</v>
      </c>
      <c r="Y224" s="340" t="s">
        <v>1839</v>
      </c>
      <c r="Z224" s="261" t="s">
        <v>309</v>
      </c>
      <c r="AA224" s="260" t="s">
        <v>309</v>
      </c>
      <c r="AB224" s="260" t="s">
        <v>309</v>
      </c>
      <c r="AC224" s="409">
        <v>8.3333333333333329E-2</v>
      </c>
      <c r="AD224" s="260">
        <v>5</v>
      </c>
      <c r="AE224" s="260">
        <v>24</v>
      </c>
      <c r="AF224" s="410">
        <f t="shared" si="34"/>
        <v>6.9444444444444436E-4</v>
      </c>
      <c r="AG224" s="409">
        <v>0</v>
      </c>
      <c r="AH224" s="260">
        <v>5</v>
      </c>
      <c r="AI224" s="260"/>
      <c r="AJ224" s="411">
        <f t="shared" si="38"/>
        <v>0</v>
      </c>
      <c r="AK224" s="409">
        <v>0</v>
      </c>
      <c r="AL224" s="260">
        <v>3</v>
      </c>
      <c r="AM224" s="260"/>
      <c r="AN224" s="410">
        <f t="shared" si="39"/>
        <v>0</v>
      </c>
      <c r="AO224" s="409">
        <v>0</v>
      </c>
      <c r="AP224" s="260">
        <v>4</v>
      </c>
      <c r="AQ224" s="260"/>
      <c r="AR224" s="411">
        <f t="shared" si="40"/>
        <v>0</v>
      </c>
      <c r="AS224" s="413">
        <f t="shared" si="41"/>
        <v>8.3333333333333329E-2</v>
      </c>
      <c r="AT224" s="414">
        <f t="shared" si="42"/>
        <v>17</v>
      </c>
      <c r="AU224" s="414">
        <f t="shared" si="42"/>
        <v>24</v>
      </c>
      <c r="AV224" s="414">
        <f t="shared" si="35"/>
        <v>408</v>
      </c>
      <c r="AW224" s="415">
        <f t="shared" si="36"/>
        <v>2.0424836601307187E-4</v>
      </c>
      <c r="AX224" s="419" t="s">
        <v>309</v>
      </c>
    </row>
    <row r="225" spans="16:50" ht="22.8" x14ac:dyDescent="0.3">
      <c r="P225" s="406" t="s">
        <v>812</v>
      </c>
      <c r="Q225" s="260" t="s">
        <v>938</v>
      </c>
      <c r="R225" s="407" t="s">
        <v>315</v>
      </c>
      <c r="S225" s="260">
        <f t="shared" si="37"/>
        <v>2024</v>
      </c>
      <c r="T225" s="306">
        <v>45419</v>
      </c>
      <c r="U225" s="306">
        <v>45419</v>
      </c>
      <c r="V225" s="328" t="s">
        <v>1840</v>
      </c>
      <c r="W225" s="337" t="s">
        <v>1841</v>
      </c>
      <c r="X225" s="321" t="s">
        <v>878</v>
      </c>
      <c r="Y225" s="340" t="s">
        <v>1842</v>
      </c>
      <c r="Z225" s="261" t="s">
        <v>1021</v>
      </c>
      <c r="AA225" s="260">
        <v>8</v>
      </c>
      <c r="AB225" s="260" t="s">
        <v>853</v>
      </c>
      <c r="AC225" s="409">
        <v>1.5</v>
      </c>
      <c r="AD225" s="260">
        <v>5</v>
      </c>
      <c r="AE225" s="260">
        <v>24</v>
      </c>
      <c r="AF225" s="410">
        <f t="shared" si="34"/>
        <v>1.2500000000000001E-2</v>
      </c>
      <c r="AG225" s="409">
        <v>0</v>
      </c>
      <c r="AH225" s="260">
        <v>5</v>
      </c>
      <c r="AI225" s="260"/>
      <c r="AJ225" s="411">
        <f t="shared" si="38"/>
        <v>0</v>
      </c>
      <c r="AK225" s="409">
        <v>0</v>
      </c>
      <c r="AL225" s="260">
        <v>3</v>
      </c>
      <c r="AM225" s="260"/>
      <c r="AN225" s="410">
        <f t="shared" si="39"/>
        <v>0</v>
      </c>
      <c r="AO225" s="409">
        <v>0</v>
      </c>
      <c r="AP225" s="260">
        <v>4</v>
      </c>
      <c r="AQ225" s="260"/>
      <c r="AR225" s="411">
        <f t="shared" si="40"/>
        <v>0</v>
      </c>
      <c r="AS225" s="413">
        <f t="shared" si="41"/>
        <v>1.5</v>
      </c>
      <c r="AT225" s="414">
        <f t="shared" si="42"/>
        <v>17</v>
      </c>
      <c r="AU225" s="414">
        <f t="shared" si="42"/>
        <v>24</v>
      </c>
      <c r="AV225" s="414">
        <f t="shared" si="35"/>
        <v>408</v>
      </c>
      <c r="AW225" s="415">
        <f t="shared" si="36"/>
        <v>3.6764705882352941E-3</v>
      </c>
      <c r="AX225" s="419" t="s">
        <v>309</v>
      </c>
    </row>
    <row r="226" spans="16:50" ht="22.8" x14ac:dyDescent="0.3">
      <c r="P226" s="406" t="s">
        <v>812</v>
      </c>
      <c r="Q226" s="260" t="s">
        <v>938</v>
      </c>
      <c r="R226" s="407" t="s">
        <v>315</v>
      </c>
      <c r="S226" s="260">
        <f t="shared" si="37"/>
        <v>2024</v>
      </c>
      <c r="T226" s="306">
        <v>45419</v>
      </c>
      <c r="U226" s="306">
        <v>45419</v>
      </c>
      <c r="V226" s="324" t="s">
        <v>1843</v>
      </c>
      <c r="W226" s="337" t="s">
        <v>1844</v>
      </c>
      <c r="X226" s="321" t="s">
        <v>878</v>
      </c>
      <c r="Y226" s="340" t="s">
        <v>1845</v>
      </c>
      <c r="Z226" s="261" t="s">
        <v>1846</v>
      </c>
      <c r="AA226" s="260">
        <v>1</v>
      </c>
      <c r="AB226" s="260" t="s">
        <v>868</v>
      </c>
      <c r="AC226" s="409">
        <v>1.5</v>
      </c>
      <c r="AD226" s="260">
        <v>5</v>
      </c>
      <c r="AE226" s="260">
        <v>24</v>
      </c>
      <c r="AF226" s="410">
        <f t="shared" si="34"/>
        <v>1.2500000000000001E-2</v>
      </c>
      <c r="AG226" s="409">
        <v>0</v>
      </c>
      <c r="AH226" s="260">
        <v>5</v>
      </c>
      <c r="AI226" s="260"/>
      <c r="AJ226" s="411">
        <f t="shared" si="38"/>
        <v>0</v>
      </c>
      <c r="AK226" s="409">
        <v>0</v>
      </c>
      <c r="AL226" s="260">
        <v>3</v>
      </c>
      <c r="AM226" s="260"/>
      <c r="AN226" s="410">
        <f t="shared" si="39"/>
        <v>0</v>
      </c>
      <c r="AO226" s="409">
        <v>0</v>
      </c>
      <c r="AP226" s="260">
        <v>4</v>
      </c>
      <c r="AQ226" s="260"/>
      <c r="AR226" s="411">
        <f t="shared" si="40"/>
        <v>0</v>
      </c>
      <c r="AS226" s="413">
        <f t="shared" si="41"/>
        <v>1.5</v>
      </c>
      <c r="AT226" s="414">
        <f t="shared" si="42"/>
        <v>17</v>
      </c>
      <c r="AU226" s="414">
        <f t="shared" si="42"/>
        <v>24</v>
      </c>
      <c r="AV226" s="414">
        <f t="shared" si="35"/>
        <v>408</v>
      </c>
      <c r="AW226" s="415">
        <f t="shared" si="36"/>
        <v>3.6764705882352941E-3</v>
      </c>
      <c r="AX226" s="419" t="s">
        <v>309</v>
      </c>
    </row>
    <row r="227" spans="16:50" ht="15.6" x14ac:dyDescent="0.3">
      <c r="P227" s="406" t="s">
        <v>812</v>
      </c>
      <c r="Q227" s="260" t="s">
        <v>938</v>
      </c>
      <c r="R227" s="407" t="s">
        <v>315</v>
      </c>
      <c r="S227" s="260">
        <f t="shared" si="37"/>
        <v>2024</v>
      </c>
      <c r="T227" s="306">
        <v>45420</v>
      </c>
      <c r="U227" s="306">
        <v>45420</v>
      </c>
      <c r="V227" s="324" t="s">
        <v>1847</v>
      </c>
      <c r="W227" s="337" t="s">
        <v>1848</v>
      </c>
      <c r="X227" s="321" t="s">
        <v>878</v>
      </c>
      <c r="Y227" s="340" t="s">
        <v>1849</v>
      </c>
      <c r="Z227" s="261" t="s">
        <v>309</v>
      </c>
      <c r="AA227" s="260" t="s">
        <v>309</v>
      </c>
      <c r="AB227" s="260" t="s">
        <v>309</v>
      </c>
      <c r="AC227" s="409">
        <v>8.3333333333333329E-2</v>
      </c>
      <c r="AD227" s="260">
        <v>5</v>
      </c>
      <c r="AE227" s="260">
        <v>24</v>
      </c>
      <c r="AF227" s="410">
        <f t="shared" si="34"/>
        <v>6.9444444444444436E-4</v>
      </c>
      <c r="AG227" s="409">
        <v>0</v>
      </c>
      <c r="AH227" s="260">
        <v>5</v>
      </c>
      <c r="AI227" s="260"/>
      <c r="AJ227" s="411">
        <f t="shared" si="38"/>
        <v>0</v>
      </c>
      <c r="AK227" s="409">
        <v>0</v>
      </c>
      <c r="AL227" s="260">
        <v>3</v>
      </c>
      <c r="AM227" s="260"/>
      <c r="AN227" s="410">
        <f t="shared" si="39"/>
        <v>0</v>
      </c>
      <c r="AO227" s="409">
        <v>0</v>
      </c>
      <c r="AP227" s="260">
        <v>4</v>
      </c>
      <c r="AQ227" s="260"/>
      <c r="AR227" s="411">
        <f t="shared" si="40"/>
        <v>0</v>
      </c>
      <c r="AS227" s="413">
        <f t="shared" si="41"/>
        <v>8.3333333333333329E-2</v>
      </c>
      <c r="AT227" s="414">
        <f t="shared" si="42"/>
        <v>17</v>
      </c>
      <c r="AU227" s="414">
        <f t="shared" si="42"/>
        <v>24</v>
      </c>
      <c r="AV227" s="414">
        <f t="shared" si="35"/>
        <v>408</v>
      </c>
      <c r="AW227" s="415">
        <f t="shared" si="36"/>
        <v>2.0424836601307187E-4</v>
      </c>
      <c r="AX227" s="419" t="s">
        <v>309</v>
      </c>
    </row>
    <row r="228" spans="16:50" ht="22.8" x14ac:dyDescent="0.3">
      <c r="P228" s="406" t="s">
        <v>812</v>
      </c>
      <c r="Q228" s="260" t="s">
        <v>938</v>
      </c>
      <c r="R228" s="407" t="s">
        <v>315</v>
      </c>
      <c r="S228" s="260">
        <f t="shared" si="37"/>
        <v>2024</v>
      </c>
      <c r="T228" s="306">
        <v>45420</v>
      </c>
      <c r="U228" s="306">
        <v>45420</v>
      </c>
      <c r="V228" s="324" t="s">
        <v>1850</v>
      </c>
      <c r="W228" s="337" t="s">
        <v>1851</v>
      </c>
      <c r="X228" s="321" t="s">
        <v>878</v>
      </c>
      <c r="Y228" s="340" t="s">
        <v>1849</v>
      </c>
      <c r="Z228" s="261" t="s">
        <v>309</v>
      </c>
      <c r="AA228" s="260" t="s">
        <v>309</v>
      </c>
      <c r="AB228" s="260" t="s">
        <v>309</v>
      </c>
      <c r="AC228" s="409">
        <v>8.3333333333333329E-2</v>
      </c>
      <c r="AD228" s="260">
        <v>5</v>
      </c>
      <c r="AE228" s="260">
        <v>24</v>
      </c>
      <c r="AF228" s="410">
        <f t="shared" si="34"/>
        <v>6.9444444444444436E-4</v>
      </c>
      <c r="AG228" s="409">
        <v>0</v>
      </c>
      <c r="AH228" s="260">
        <v>5</v>
      </c>
      <c r="AI228" s="260"/>
      <c r="AJ228" s="411">
        <f t="shared" si="38"/>
        <v>0</v>
      </c>
      <c r="AK228" s="409">
        <v>0</v>
      </c>
      <c r="AL228" s="260">
        <v>3</v>
      </c>
      <c r="AM228" s="260"/>
      <c r="AN228" s="410">
        <f t="shared" si="39"/>
        <v>0</v>
      </c>
      <c r="AO228" s="409">
        <v>0</v>
      </c>
      <c r="AP228" s="260">
        <v>4</v>
      </c>
      <c r="AQ228" s="260"/>
      <c r="AR228" s="411">
        <f t="shared" si="40"/>
        <v>0</v>
      </c>
      <c r="AS228" s="413">
        <f t="shared" si="41"/>
        <v>8.3333333333333329E-2</v>
      </c>
      <c r="AT228" s="414">
        <f t="shared" si="42"/>
        <v>17</v>
      </c>
      <c r="AU228" s="414">
        <f t="shared" si="42"/>
        <v>24</v>
      </c>
      <c r="AV228" s="414">
        <f t="shared" si="35"/>
        <v>408</v>
      </c>
      <c r="AW228" s="415">
        <f t="shared" si="36"/>
        <v>2.0424836601307187E-4</v>
      </c>
      <c r="AX228" s="466" t="s">
        <v>309</v>
      </c>
    </row>
    <row r="229" spans="16:50" ht="22.8" x14ac:dyDescent="0.3">
      <c r="P229" s="406" t="s">
        <v>854</v>
      </c>
      <c r="Q229" s="260" t="s">
        <v>938</v>
      </c>
      <c r="R229" s="407" t="s">
        <v>315</v>
      </c>
      <c r="S229" s="260">
        <f t="shared" si="37"/>
        <v>2024</v>
      </c>
      <c r="T229" s="306">
        <v>45425</v>
      </c>
      <c r="U229" s="306">
        <v>45425</v>
      </c>
      <c r="V229" s="324" t="s">
        <v>1852</v>
      </c>
      <c r="W229" s="337" t="s">
        <v>1853</v>
      </c>
      <c r="X229" s="321" t="s">
        <v>878</v>
      </c>
      <c r="Y229" s="340" t="s">
        <v>1849</v>
      </c>
      <c r="Z229" s="261" t="s">
        <v>309</v>
      </c>
      <c r="AA229" s="260" t="s">
        <v>309</v>
      </c>
      <c r="AB229" s="260" t="s">
        <v>309</v>
      </c>
      <c r="AC229" s="409">
        <v>0</v>
      </c>
      <c r="AD229" s="260">
        <v>5</v>
      </c>
      <c r="AE229" s="260"/>
      <c r="AF229" s="410">
        <f t="shared" si="34"/>
        <v>0</v>
      </c>
      <c r="AG229" s="409">
        <v>0.25</v>
      </c>
      <c r="AH229" s="260">
        <v>5</v>
      </c>
      <c r="AI229" s="260">
        <v>24</v>
      </c>
      <c r="AJ229" s="411">
        <f t="shared" si="38"/>
        <v>2.0833333333333333E-3</v>
      </c>
      <c r="AK229" s="409">
        <v>0</v>
      </c>
      <c r="AL229" s="260">
        <v>3</v>
      </c>
      <c r="AM229" s="260"/>
      <c r="AN229" s="410">
        <f t="shared" si="39"/>
        <v>0</v>
      </c>
      <c r="AO229" s="409">
        <v>0</v>
      </c>
      <c r="AP229" s="260">
        <v>4</v>
      </c>
      <c r="AQ229" s="260"/>
      <c r="AR229" s="411">
        <f t="shared" si="40"/>
        <v>0</v>
      </c>
      <c r="AS229" s="413">
        <f t="shared" si="41"/>
        <v>0.25</v>
      </c>
      <c r="AT229" s="414">
        <f t="shared" si="42"/>
        <v>17</v>
      </c>
      <c r="AU229" s="414">
        <f t="shared" si="42"/>
        <v>24</v>
      </c>
      <c r="AV229" s="414">
        <f t="shared" si="35"/>
        <v>408</v>
      </c>
      <c r="AW229" s="415">
        <f t="shared" si="36"/>
        <v>6.1274509803921568E-4</v>
      </c>
      <c r="AX229" s="419" t="s">
        <v>309</v>
      </c>
    </row>
    <row r="230" spans="16:50" ht="22.8" x14ac:dyDescent="0.3">
      <c r="P230" s="406" t="s">
        <v>854</v>
      </c>
      <c r="Q230" s="260" t="s">
        <v>938</v>
      </c>
      <c r="R230" s="407" t="s">
        <v>315</v>
      </c>
      <c r="S230" s="260">
        <f t="shared" si="37"/>
        <v>2024</v>
      </c>
      <c r="T230" s="306">
        <v>45425</v>
      </c>
      <c r="U230" s="306">
        <v>45425</v>
      </c>
      <c r="V230" s="324" t="s">
        <v>981</v>
      </c>
      <c r="W230" s="337" t="s">
        <v>982</v>
      </c>
      <c r="X230" s="321" t="s">
        <v>878</v>
      </c>
      <c r="Y230" s="340" t="s">
        <v>1849</v>
      </c>
      <c r="Z230" s="261" t="s">
        <v>309</v>
      </c>
      <c r="AA230" s="260" t="s">
        <v>309</v>
      </c>
      <c r="AB230" s="260" t="s">
        <v>309</v>
      </c>
      <c r="AC230" s="409">
        <v>0</v>
      </c>
      <c r="AD230" s="260">
        <v>5</v>
      </c>
      <c r="AE230" s="260"/>
      <c r="AF230" s="410">
        <f t="shared" si="34"/>
        <v>0</v>
      </c>
      <c r="AG230" s="409">
        <v>0.25</v>
      </c>
      <c r="AH230" s="260">
        <v>5</v>
      </c>
      <c r="AI230" s="260">
        <v>24</v>
      </c>
      <c r="AJ230" s="411">
        <f t="shared" si="38"/>
        <v>2.0833333333333333E-3</v>
      </c>
      <c r="AK230" s="409">
        <v>0</v>
      </c>
      <c r="AL230" s="260">
        <v>3</v>
      </c>
      <c r="AM230" s="260"/>
      <c r="AN230" s="410">
        <f t="shared" si="39"/>
        <v>0</v>
      </c>
      <c r="AO230" s="409">
        <v>0</v>
      </c>
      <c r="AP230" s="260">
        <v>4</v>
      </c>
      <c r="AQ230" s="260"/>
      <c r="AR230" s="411">
        <f t="shared" si="40"/>
        <v>0</v>
      </c>
      <c r="AS230" s="413">
        <f t="shared" si="41"/>
        <v>0.25</v>
      </c>
      <c r="AT230" s="414">
        <f t="shared" si="42"/>
        <v>17</v>
      </c>
      <c r="AU230" s="414">
        <f t="shared" si="42"/>
        <v>24</v>
      </c>
      <c r="AV230" s="414">
        <f t="shared" si="35"/>
        <v>408</v>
      </c>
      <c r="AW230" s="415">
        <f t="shared" si="36"/>
        <v>6.1274509803921568E-4</v>
      </c>
      <c r="AX230" s="419" t="s">
        <v>309</v>
      </c>
    </row>
    <row r="231" spans="16:50" ht="28.8" x14ac:dyDescent="0.3">
      <c r="P231" s="406" t="s">
        <v>854</v>
      </c>
      <c r="Q231" s="260" t="s">
        <v>938</v>
      </c>
      <c r="R231" s="407" t="s">
        <v>315</v>
      </c>
      <c r="S231" s="260">
        <f t="shared" si="37"/>
        <v>2024</v>
      </c>
      <c r="T231" s="307">
        <v>45425</v>
      </c>
      <c r="U231" s="307">
        <v>45425</v>
      </c>
      <c r="V231" s="322" t="s">
        <v>1836</v>
      </c>
      <c r="W231" s="337" t="s">
        <v>897</v>
      </c>
      <c r="X231" s="321" t="s">
        <v>878</v>
      </c>
      <c r="Y231" s="341" t="s">
        <v>1854</v>
      </c>
      <c r="Z231" s="261" t="s">
        <v>1855</v>
      </c>
      <c r="AA231" s="260">
        <v>2</v>
      </c>
      <c r="AB231" s="260" t="s">
        <v>853</v>
      </c>
      <c r="AC231" s="409">
        <v>0</v>
      </c>
      <c r="AD231" s="260">
        <v>5</v>
      </c>
      <c r="AE231" s="260"/>
      <c r="AF231" s="410">
        <f t="shared" si="34"/>
        <v>0</v>
      </c>
      <c r="AG231" s="409">
        <v>5</v>
      </c>
      <c r="AH231" s="260">
        <v>5</v>
      </c>
      <c r="AI231" s="260">
        <v>24</v>
      </c>
      <c r="AJ231" s="411">
        <f t="shared" si="38"/>
        <v>4.1666666666666664E-2</v>
      </c>
      <c r="AK231" s="409">
        <v>0</v>
      </c>
      <c r="AL231" s="260">
        <v>3</v>
      </c>
      <c r="AM231" s="260"/>
      <c r="AN231" s="410">
        <f t="shared" si="39"/>
        <v>0</v>
      </c>
      <c r="AO231" s="409">
        <v>0</v>
      </c>
      <c r="AP231" s="260">
        <v>4</v>
      </c>
      <c r="AQ231" s="260"/>
      <c r="AR231" s="411">
        <f t="shared" si="40"/>
        <v>0</v>
      </c>
      <c r="AS231" s="413">
        <f t="shared" si="41"/>
        <v>5</v>
      </c>
      <c r="AT231" s="414">
        <f t="shared" si="42"/>
        <v>17</v>
      </c>
      <c r="AU231" s="414">
        <f t="shared" si="42"/>
        <v>24</v>
      </c>
      <c r="AV231" s="414">
        <f t="shared" ref="AV231:AV294" si="43">AT231*AU231</f>
        <v>408</v>
      </c>
      <c r="AW231" s="415">
        <f t="shared" ref="AW231:AW294" si="44">AS231/(AT231*AU231)</f>
        <v>1.2254901960784314E-2</v>
      </c>
      <c r="AX231" s="419" t="s">
        <v>309</v>
      </c>
    </row>
    <row r="232" spans="16:50" ht="28.8" x14ac:dyDescent="0.3">
      <c r="P232" s="406" t="s">
        <v>854</v>
      </c>
      <c r="Q232" s="260" t="s">
        <v>938</v>
      </c>
      <c r="R232" s="407" t="s">
        <v>315</v>
      </c>
      <c r="S232" s="260">
        <f t="shared" si="37"/>
        <v>2024</v>
      </c>
      <c r="T232" s="306">
        <v>45428</v>
      </c>
      <c r="U232" s="306">
        <v>45428</v>
      </c>
      <c r="V232" s="326" t="s">
        <v>957</v>
      </c>
      <c r="W232" s="337" t="s">
        <v>958</v>
      </c>
      <c r="X232" s="321" t="s">
        <v>837</v>
      </c>
      <c r="Y232" s="341" t="s">
        <v>1856</v>
      </c>
      <c r="Z232" s="261" t="s">
        <v>1857</v>
      </c>
      <c r="AA232" s="260">
        <v>1</v>
      </c>
      <c r="AB232" s="260" t="s">
        <v>868</v>
      </c>
      <c r="AC232" s="409">
        <v>0</v>
      </c>
      <c r="AD232" s="260">
        <v>5</v>
      </c>
      <c r="AE232" s="260"/>
      <c r="AF232" s="410">
        <f t="shared" si="34"/>
        <v>0</v>
      </c>
      <c r="AG232" s="409">
        <v>0.75</v>
      </c>
      <c r="AH232" s="260">
        <v>5</v>
      </c>
      <c r="AI232" s="260">
        <v>16</v>
      </c>
      <c r="AJ232" s="411">
        <f t="shared" si="38"/>
        <v>9.3749999999999997E-3</v>
      </c>
      <c r="AK232" s="409">
        <v>0</v>
      </c>
      <c r="AL232" s="260">
        <v>3</v>
      </c>
      <c r="AM232" s="260"/>
      <c r="AN232" s="410">
        <f t="shared" si="39"/>
        <v>0</v>
      </c>
      <c r="AO232" s="409">
        <v>0</v>
      </c>
      <c r="AP232" s="260">
        <v>4</v>
      </c>
      <c r="AQ232" s="260"/>
      <c r="AR232" s="411">
        <f t="shared" si="40"/>
        <v>0</v>
      </c>
      <c r="AS232" s="413">
        <f t="shared" si="41"/>
        <v>0.75</v>
      </c>
      <c r="AT232" s="414">
        <f t="shared" si="42"/>
        <v>17</v>
      </c>
      <c r="AU232" s="414">
        <f t="shared" si="42"/>
        <v>16</v>
      </c>
      <c r="AV232" s="414">
        <f t="shared" si="43"/>
        <v>272</v>
      </c>
      <c r="AW232" s="415">
        <f t="shared" si="44"/>
        <v>2.7573529411764708E-3</v>
      </c>
      <c r="AX232" s="466" t="s">
        <v>309</v>
      </c>
    </row>
    <row r="233" spans="16:50" ht="28.8" x14ac:dyDescent="0.3">
      <c r="P233" s="406" t="s">
        <v>854</v>
      </c>
      <c r="Q233" s="260" t="s">
        <v>938</v>
      </c>
      <c r="R233" s="407" t="s">
        <v>315</v>
      </c>
      <c r="S233" s="260">
        <f t="shared" si="37"/>
        <v>2024</v>
      </c>
      <c r="T233" s="306">
        <v>45428</v>
      </c>
      <c r="U233" s="306">
        <v>45428</v>
      </c>
      <c r="V233" s="326" t="s">
        <v>1858</v>
      </c>
      <c r="W233" s="337" t="s">
        <v>1859</v>
      </c>
      <c r="X233" s="321" t="s">
        <v>837</v>
      </c>
      <c r="Y233" s="341" t="s">
        <v>1856</v>
      </c>
      <c r="Z233" s="261" t="s">
        <v>1857</v>
      </c>
      <c r="AA233" s="260">
        <v>1</v>
      </c>
      <c r="AB233" s="260" t="s">
        <v>868</v>
      </c>
      <c r="AC233" s="409">
        <v>0</v>
      </c>
      <c r="AD233" s="260">
        <v>5</v>
      </c>
      <c r="AE233" s="260"/>
      <c r="AF233" s="410">
        <f t="shared" ref="AF233:AF296" si="45">IFERROR(AC233/(AD233*AE233),0)</f>
        <v>0</v>
      </c>
      <c r="AG233" s="409">
        <v>0.75</v>
      </c>
      <c r="AH233" s="260">
        <v>5</v>
      </c>
      <c r="AI233" s="260">
        <v>16</v>
      </c>
      <c r="AJ233" s="411">
        <f t="shared" si="38"/>
        <v>9.3749999999999997E-3</v>
      </c>
      <c r="AK233" s="409">
        <v>0</v>
      </c>
      <c r="AL233" s="260">
        <v>3</v>
      </c>
      <c r="AM233" s="260"/>
      <c r="AN233" s="410">
        <f t="shared" si="39"/>
        <v>0</v>
      </c>
      <c r="AO233" s="409">
        <v>0</v>
      </c>
      <c r="AP233" s="260">
        <v>4</v>
      </c>
      <c r="AQ233" s="260"/>
      <c r="AR233" s="411">
        <f t="shared" si="40"/>
        <v>0</v>
      </c>
      <c r="AS233" s="413">
        <f t="shared" si="41"/>
        <v>0.75</v>
      </c>
      <c r="AT233" s="414">
        <f t="shared" si="42"/>
        <v>17</v>
      </c>
      <c r="AU233" s="414">
        <f t="shared" si="42"/>
        <v>16</v>
      </c>
      <c r="AV233" s="414">
        <f t="shared" si="43"/>
        <v>272</v>
      </c>
      <c r="AW233" s="415">
        <f t="shared" si="44"/>
        <v>2.7573529411764708E-3</v>
      </c>
      <c r="AX233" s="467" t="s">
        <v>309</v>
      </c>
    </row>
    <row r="234" spans="16:50" ht="22.8" x14ac:dyDescent="0.3">
      <c r="P234" s="406" t="s">
        <v>907</v>
      </c>
      <c r="Q234" s="260" t="s">
        <v>938</v>
      </c>
      <c r="R234" s="407" t="s">
        <v>315</v>
      </c>
      <c r="S234" s="260">
        <f t="shared" si="37"/>
        <v>2024</v>
      </c>
      <c r="T234" s="306">
        <v>45440</v>
      </c>
      <c r="U234" s="306">
        <v>45440</v>
      </c>
      <c r="V234" s="334" t="s">
        <v>1651</v>
      </c>
      <c r="W234" s="337" t="s">
        <v>1652</v>
      </c>
      <c r="X234" s="321" t="s">
        <v>843</v>
      </c>
      <c r="Y234" s="341" t="s">
        <v>1860</v>
      </c>
      <c r="Z234" s="261" t="s">
        <v>1861</v>
      </c>
      <c r="AA234" s="260">
        <v>2</v>
      </c>
      <c r="AB234" s="260" t="s">
        <v>853</v>
      </c>
      <c r="AC234" s="409">
        <v>0</v>
      </c>
      <c r="AD234" s="260">
        <v>5</v>
      </c>
      <c r="AE234" s="260"/>
      <c r="AF234" s="410">
        <f t="shared" si="45"/>
        <v>0</v>
      </c>
      <c r="AG234" s="409">
        <v>0</v>
      </c>
      <c r="AH234" s="260">
        <v>5</v>
      </c>
      <c r="AI234" s="260"/>
      <c r="AJ234" s="411">
        <f t="shared" si="38"/>
        <v>0</v>
      </c>
      <c r="AK234" s="409">
        <v>0</v>
      </c>
      <c r="AL234" s="260">
        <v>3</v>
      </c>
      <c r="AM234" s="260"/>
      <c r="AN234" s="410">
        <f t="shared" si="39"/>
        <v>0</v>
      </c>
      <c r="AO234" s="409">
        <v>0.58333333333333337</v>
      </c>
      <c r="AP234" s="260">
        <v>4</v>
      </c>
      <c r="AQ234" s="260">
        <v>24</v>
      </c>
      <c r="AR234" s="411">
        <f t="shared" si="40"/>
        <v>6.076388888888889E-3</v>
      </c>
      <c r="AS234" s="413">
        <f t="shared" si="41"/>
        <v>0.58333333333333337</v>
      </c>
      <c r="AT234" s="414">
        <f t="shared" si="42"/>
        <v>17</v>
      </c>
      <c r="AU234" s="414">
        <f t="shared" si="42"/>
        <v>24</v>
      </c>
      <c r="AV234" s="414">
        <f t="shared" si="43"/>
        <v>408</v>
      </c>
      <c r="AW234" s="415">
        <f t="shared" si="44"/>
        <v>1.4297385620915034E-3</v>
      </c>
      <c r="AX234" s="466" t="s">
        <v>309</v>
      </c>
    </row>
    <row r="235" spans="16:50" ht="15.6" x14ac:dyDescent="0.3">
      <c r="P235" s="406" t="s">
        <v>907</v>
      </c>
      <c r="Q235" s="260" t="s">
        <v>938</v>
      </c>
      <c r="R235" s="407" t="s">
        <v>315</v>
      </c>
      <c r="S235" s="260">
        <f t="shared" si="37"/>
        <v>2024</v>
      </c>
      <c r="T235" s="306">
        <v>45440</v>
      </c>
      <c r="U235" s="306">
        <v>45440</v>
      </c>
      <c r="V235" s="421" t="s">
        <v>1530</v>
      </c>
      <c r="W235" s="337" t="s">
        <v>1531</v>
      </c>
      <c r="X235" s="321" t="s">
        <v>843</v>
      </c>
      <c r="Y235" s="340" t="s">
        <v>1862</v>
      </c>
      <c r="Z235" s="261" t="s">
        <v>1863</v>
      </c>
      <c r="AA235" s="260">
        <v>1</v>
      </c>
      <c r="AB235" s="260" t="s">
        <v>868</v>
      </c>
      <c r="AC235" s="409">
        <v>0</v>
      </c>
      <c r="AD235" s="260">
        <v>5</v>
      </c>
      <c r="AE235" s="260"/>
      <c r="AF235" s="410">
        <f t="shared" si="45"/>
        <v>0</v>
      </c>
      <c r="AG235" s="409">
        <v>0</v>
      </c>
      <c r="AH235" s="260">
        <v>5</v>
      </c>
      <c r="AI235" s="260"/>
      <c r="AJ235" s="411">
        <f t="shared" si="38"/>
        <v>0</v>
      </c>
      <c r="AK235" s="409">
        <v>0</v>
      </c>
      <c r="AL235" s="260">
        <v>3</v>
      </c>
      <c r="AM235" s="260"/>
      <c r="AN235" s="410">
        <f t="shared" si="39"/>
        <v>0</v>
      </c>
      <c r="AO235" s="409">
        <v>0.5</v>
      </c>
      <c r="AP235" s="260">
        <v>4</v>
      </c>
      <c r="AQ235" s="260">
        <v>24</v>
      </c>
      <c r="AR235" s="411">
        <f t="shared" si="40"/>
        <v>5.208333333333333E-3</v>
      </c>
      <c r="AS235" s="413">
        <f t="shared" si="41"/>
        <v>0.5</v>
      </c>
      <c r="AT235" s="414">
        <f t="shared" si="42"/>
        <v>17</v>
      </c>
      <c r="AU235" s="414">
        <f t="shared" si="42"/>
        <v>24</v>
      </c>
      <c r="AV235" s="414">
        <f t="shared" si="43"/>
        <v>408</v>
      </c>
      <c r="AW235" s="415">
        <f t="shared" si="44"/>
        <v>1.2254901960784314E-3</v>
      </c>
      <c r="AX235" s="419" t="s">
        <v>309</v>
      </c>
    </row>
    <row r="236" spans="16:50" ht="22.8" x14ac:dyDescent="0.3">
      <c r="P236" s="406" t="s">
        <v>907</v>
      </c>
      <c r="Q236" s="260" t="s">
        <v>938</v>
      </c>
      <c r="R236" s="407" t="s">
        <v>315</v>
      </c>
      <c r="S236" s="260">
        <f t="shared" si="37"/>
        <v>2024</v>
      </c>
      <c r="T236" s="306">
        <v>45442</v>
      </c>
      <c r="U236" s="306">
        <v>45442</v>
      </c>
      <c r="V236" s="334" t="s">
        <v>1651</v>
      </c>
      <c r="W236" s="337" t="s">
        <v>1864</v>
      </c>
      <c r="X236" s="321" t="s">
        <v>843</v>
      </c>
      <c r="Y236" s="341" t="s">
        <v>1865</v>
      </c>
      <c r="Z236" s="261" t="s">
        <v>1866</v>
      </c>
      <c r="AA236" s="260">
        <v>1</v>
      </c>
      <c r="AB236" s="260" t="s">
        <v>853</v>
      </c>
      <c r="AC236" s="409">
        <v>0</v>
      </c>
      <c r="AD236" s="260">
        <v>5</v>
      </c>
      <c r="AE236" s="260"/>
      <c r="AF236" s="410">
        <f t="shared" si="45"/>
        <v>0</v>
      </c>
      <c r="AG236" s="409">
        <v>0</v>
      </c>
      <c r="AH236" s="260">
        <v>5</v>
      </c>
      <c r="AI236" s="260"/>
      <c r="AJ236" s="411">
        <f t="shared" si="38"/>
        <v>0</v>
      </c>
      <c r="AK236" s="409">
        <v>0</v>
      </c>
      <c r="AL236" s="260">
        <v>3</v>
      </c>
      <c r="AM236" s="260"/>
      <c r="AN236" s="410">
        <f t="shared" si="39"/>
        <v>0</v>
      </c>
      <c r="AO236" s="409">
        <v>1</v>
      </c>
      <c r="AP236" s="260">
        <v>4</v>
      </c>
      <c r="AQ236" s="260">
        <v>24</v>
      </c>
      <c r="AR236" s="411">
        <f t="shared" si="40"/>
        <v>1.0416666666666666E-2</v>
      </c>
      <c r="AS236" s="413">
        <f t="shared" si="41"/>
        <v>1</v>
      </c>
      <c r="AT236" s="414">
        <f t="shared" si="42"/>
        <v>17</v>
      </c>
      <c r="AU236" s="414">
        <f t="shared" si="42"/>
        <v>24</v>
      </c>
      <c r="AV236" s="414">
        <f t="shared" si="43"/>
        <v>408</v>
      </c>
      <c r="AW236" s="415">
        <f t="shared" si="44"/>
        <v>2.4509803921568627E-3</v>
      </c>
      <c r="AX236" s="419" t="s">
        <v>309</v>
      </c>
    </row>
    <row r="237" spans="16:50" ht="15.6" x14ac:dyDescent="0.3">
      <c r="P237" s="406" t="s">
        <v>907</v>
      </c>
      <c r="Q237" s="260" t="s">
        <v>938</v>
      </c>
      <c r="R237" s="407" t="s">
        <v>315</v>
      </c>
      <c r="S237" s="260">
        <f t="shared" si="37"/>
        <v>2024</v>
      </c>
      <c r="T237" s="306">
        <v>45443</v>
      </c>
      <c r="U237" s="306">
        <v>45443</v>
      </c>
      <c r="V237" s="322" t="s">
        <v>1867</v>
      </c>
      <c r="W237" s="337" t="s">
        <v>1067</v>
      </c>
      <c r="X237" s="321" t="s">
        <v>832</v>
      </c>
      <c r="Y237" s="341" t="s">
        <v>1868</v>
      </c>
      <c r="Z237" s="261" t="s">
        <v>309</v>
      </c>
      <c r="AA237" s="260" t="s">
        <v>309</v>
      </c>
      <c r="AB237" s="260" t="s">
        <v>309</v>
      </c>
      <c r="AC237" s="409">
        <v>0</v>
      </c>
      <c r="AD237" s="260">
        <v>5</v>
      </c>
      <c r="AE237" s="260"/>
      <c r="AF237" s="410">
        <f t="shared" si="45"/>
        <v>0</v>
      </c>
      <c r="AG237" s="409">
        <v>0</v>
      </c>
      <c r="AH237" s="260">
        <v>5</v>
      </c>
      <c r="AI237" s="260"/>
      <c r="AJ237" s="411">
        <f t="shared" si="38"/>
        <v>0</v>
      </c>
      <c r="AK237" s="409">
        <v>0</v>
      </c>
      <c r="AL237" s="260">
        <v>3</v>
      </c>
      <c r="AM237" s="260"/>
      <c r="AN237" s="410">
        <f t="shared" si="39"/>
        <v>0</v>
      </c>
      <c r="AO237" s="409">
        <v>0.25</v>
      </c>
      <c r="AP237" s="260">
        <v>4</v>
      </c>
      <c r="AQ237" s="260">
        <v>8</v>
      </c>
      <c r="AR237" s="411">
        <f t="shared" si="40"/>
        <v>7.8125E-3</v>
      </c>
      <c r="AS237" s="413">
        <f t="shared" si="41"/>
        <v>0.25</v>
      </c>
      <c r="AT237" s="414">
        <f t="shared" si="42"/>
        <v>17</v>
      </c>
      <c r="AU237" s="414">
        <f t="shared" si="42"/>
        <v>8</v>
      </c>
      <c r="AV237" s="414">
        <f t="shared" si="43"/>
        <v>136</v>
      </c>
      <c r="AW237" s="415">
        <f t="shared" si="44"/>
        <v>1.838235294117647E-3</v>
      </c>
      <c r="AX237" s="419" t="s">
        <v>309</v>
      </c>
    </row>
    <row r="238" spans="16:50" ht="28.8" x14ac:dyDescent="0.3">
      <c r="P238" s="406" t="s">
        <v>907</v>
      </c>
      <c r="Q238" s="260" t="s">
        <v>938</v>
      </c>
      <c r="R238" s="407" t="s">
        <v>315</v>
      </c>
      <c r="S238" s="260">
        <f t="shared" si="37"/>
        <v>2024</v>
      </c>
      <c r="T238" s="306">
        <v>45443</v>
      </c>
      <c r="U238" s="306">
        <v>45443</v>
      </c>
      <c r="V238" s="326" t="s">
        <v>986</v>
      </c>
      <c r="W238" s="337" t="s">
        <v>987</v>
      </c>
      <c r="X238" s="321" t="s">
        <v>825</v>
      </c>
      <c r="Y238" s="341" t="s">
        <v>1869</v>
      </c>
      <c r="Z238" s="261" t="s">
        <v>309</v>
      </c>
      <c r="AA238" s="260" t="s">
        <v>309</v>
      </c>
      <c r="AB238" s="260" t="s">
        <v>309</v>
      </c>
      <c r="AC238" s="409">
        <v>0</v>
      </c>
      <c r="AD238" s="260">
        <v>5</v>
      </c>
      <c r="AE238" s="260"/>
      <c r="AF238" s="410">
        <f t="shared" si="45"/>
        <v>0</v>
      </c>
      <c r="AG238" s="409">
        <v>0</v>
      </c>
      <c r="AH238" s="260">
        <v>5</v>
      </c>
      <c r="AI238" s="260"/>
      <c r="AJ238" s="411">
        <f t="shared" si="38"/>
        <v>0</v>
      </c>
      <c r="AK238" s="409">
        <v>0</v>
      </c>
      <c r="AL238" s="260">
        <v>3</v>
      </c>
      <c r="AM238" s="260"/>
      <c r="AN238" s="410">
        <f t="shared" si="39"/>
        <v>0</v>
      </c>
      <c r="AO238" s="409">
        <v>0.5</v>
      </c>
      <c r="AP238" s="260">
        <v>4</v>
      </c>
      <c r="AQ238" s="260">
        <v>16</v>
      </c>
      <c r="AR238" s="411">
        <f t="shared" si="40"/>
        <v>7.8125E-3</v>
      </c>
      <c r="AS238" s="413">
        <f t="shared" si="41"/>
        <v>0.5</v>
      </c>
      <c r="AT238" s="414">
        <f t="shared" si="42"/>
        <v>17</v>
      </c>
      <c r="AU238" s="414">
        <f t="shared" si="42"/>
        <v>16</v>
      </c>
      <c r="AV238" s="414">
        <f t="shared" si="43"/>
        <v>272</v>
      </c>
      <c r="AW238" s="415">
        <f t="shared" si="44"/>
        <v>1.838235294117647E-3</v>
      </c>
      <c r="AX238" s="419" t="s">
        <v>309</v>
      </c>
    </row>
    <row r="239" spans="16:50" ht="28.8" x14ac:dyDescent="0.3">
      <c r="P239" s="468" t="s">
        <v>812</v>
      </c>
      <c r="Q239" s="260" t="s">
        <v>930</v>
      </c>
      <c r="R239" s="407" t="s">
        <v>316</v>
      </c>
      <c r="S239" s="260">
        <f t="shared" si="37"/>
        <v>2024</v>
      </c>
      <c r="T239" s="469">
        <v>45446</v>
      </c>
      <c r="U239" s="469">
        <v>45446</v>
      </c>
      <c r="V239" s="470" t="s">
        <v>1518</v>
      </c>
      <c r="W239" s="471" t="s">
        <v>1519</v>
      </c>
      <c r="X239" s="472" t="s">
        <v>910</v>
      </c>
      <c r="Y239" s="473" t="s">
        <v>1826</v>
      </c>
      <c r="Z239" s="474" t="s">
        <v>309</v>
      </c>
      <c r="AA239" s="331" t="s">
        <v>309</v>
      </c>
      <c r="AB239" s="331" t="s">
        <v>309</v>
      </c>
      <c r="AC239" s="475">
        <v>8</v>
      </c>
      <c r="AD239" s="331">
        <v>5</v>
      </c>
      <c r="AE239" s="331">
        <v>8</v>
      </c>
      <c r="AF239" s="410">
        <f t="shared" si="45"/>
        <v>0.2</v>
      </c>
      <c r="AG239" s="475">
        <v>0</v>
      </c>
      <c r="AH239" s="331">
        <v>5</v>
      </c>
      <c r="AI239" s="331"/>
      <c r="AJ239" s="411">
        <f t="shared" si="38"/>
        <v>0</v>
      </c>
      <c r="AK239" s="475">
        <v>0</v>
      </c>
      <c r="AL239" s="331">
        <v>3</v>
      </c>
      <c r="AM239" s="331"/>
      <c r="AN239" s="410">
        <f t="shared" si="39"/>
        <v>0</v>
      </c>
      <c r="AO239" s="475">
        <v>0</v>
      </c>
      <c r="AP239" s="331">
        <v>5</v>
      </c>
      <c r="AQ239" s="331"/>
      <c r="AR239" s="411">
        <f t="shared" si="40"/>
        <v>0</v>
      </c>
      <c r="AS239" s="413">
        <f t="shared" si="41"/>
        <v>8</v>
      </c>
      <c r="AT239" s="414">
        <f t="shared" si="42"/>
        <v>18</v>
      </c>
      <c r="AU239" s="414">
        <f t="shared" si="42"/>
        <v>8</v>
      </c>
      <c r="AV239" s="414">
        <f t="shared" si="43"/>
        <v>144</v>
      </c>
      <c r="AW239" s="415">
        <f t="shared" si="44"/>
        <v>5.5555555555555552E-2</v>
      </c>
      <c r="AX239" s="476" t="s">
        <v>309</v>
      </c>
    </row>
    <row r="240" spans="16:50" ht="28.8" x14ac:dyDescent="0.3">
      <c r="P240" s="406" t="s">
        <v>812</v>
      </c>
      <c r="Q240" s="260" t="s">
        <v>930</v>
      </c>
      <c r="R240" s="407" t="s">
        <v>316</v>
      </c>
      <c r="S240" s="260">
        <f t="shared" si="37"/>
        <v>2024</v>
      </c>
      <c r="T240" s="306">
        <v>45446</v>
      </c>
      <c r="U240" s="306">
        <v>45446</v>
      </c>
      <c r="V240" s="320" t="s">
        <v>849</v>
      </c>
      <c r="W240" s="337" t="s">
        <v>850</v>
      </c>
      <c r="X240" s="321" t="s">
        <v>815</v>
      </c>
      <c r="Y240" s="340" t="s">
        <v>1934</v>
      </c>
      <c r="Z240" s="261" t="s">
        <v>309</v>
      </c>
      <c r="AA240" s="260" t="s">
        <v>309</v>
      </c>
      <c r="AB240" s="260" t="s">
        <v>309</v>
      </c>
      <c r="AC240" s="426">
        <v>1</v>
      </c>
      <c r="AD240" s="330">
        <v>5</v>
      </c>
      <c r="AE240" s="330">
        <v>16</v>
      </c>
      <c r="AF240" s="410">
        <f t="shared" si="45"/>
        <v>1.2500000000000001E-2</v>
      </c>
      <c r="AG240" s="431">
        <v>0</v>
      </c>
      <c r="AH240" s="333">
        <v>5</v>
      </c>
      <c r="AI240" s="333"/>
      <c r="AJ240" s="411">
        <f t="shared" si="38"/>
        <v>0</v>
      </c>
      <c r="AK240" s="426">
        <v>0</v>
      </c>
      <c r="AL240" s="330">
        <v>3</v>
      </c>
      <c r="AM240" s="330"/>
      <c r="AN240" s="410">
        <f t="shared" si="39"/>
        <v>0</v>
      </c>
      <c r="AO240" s="431">
        <v>0</v>
      </c>
      <c r="AP240" s="333">
        <v>5</v>
      </c>
      <c r="AQ240" s="333"/>
      <c r="AR240" s="411">
        <f t="shared" si="40"/>
        <v>0</v>
      </c>
      <c r="AS240" s="413">
        <f t="shared" si="41"/>
        <v>1</v>
      </c>
      <c r="AT240" s="414">
        <f t="shared" si="42"/>
        <v>18</v>
      </c>
      <c r="AU240" s="414">
        <f t="shared" si="42"/>
        <v>16</v>
      </c>
      <c r="AV240" s="414">
        <f t="shared" si="43"/>
        <v>288</v>
      </c>
      <c r="AW240" s="415">
        <f t="shared" si="44"/>
        <v>3.472222222222222E-3</v>
      </c>
      <c r="AX240" s="419" t="s">
        <v>1968</v>
      </c>
    </row>
    <row r="241" spans="16:50" ht="28.8" x14ac:dyDescent="0.3">
      <c r="P241" s="468" t="s">
        <v>812</v>
      </c>
      <c r="Q241" s="260" t="s">
        <v>930</v>
      </c>
      <c r="R241" s="407" t="s">
        <v>316</v>
      </c>
      <c r="S241" s="260">
        <f t="shared" si="37"/>
        <v>2024</v>
      </c>
      <c r="T241" s="469">
        <v>45447</v>
      </c>
      <c r="U241" s="469">
        <v>45447</v>
      </c>
      <c r="V241" s="470" t="s">
        <v>1518</v>
      </c>
      <c r="W241" s="471" t="s">
        <v>1519</v>
      </c>
      <c r="X241" s="472" t="s">
        <v>910</v>
      </c>
      <c r="Y241" s="473" t="s">
        <v>1826</v>
      </c>
      <c r="Z241" s="474" t="s">
        <v>309</v>
      </c>
      <c r="AA241" s="331" t="s">
        <v>309</v>
      </c>
      <c r="AB241" s="331" t="s">
        <v>309</v>
      </c>
      <c r="AC241" s="475">
        <v>2.5</v>
      </c>
      <c r="AD241" s="331">
        <v>5</v>
      </c>
      <c r="AE241" s="331">
        <v>8</v>
      </c>
      <c r="AF241" s="410">
        <f t="shared" si="45"/>
        <v>6.25E-2</v>
      </c>
      <c r="AG241" s="475">
        <v>0</v>
      </c>
      <c r="AH241" s="331">
        <v>5</v>
      </c>
      <c r="AI241" s="331"/>
      <c r="AJ241" s="411">
        <f t="shared" si="38"/>
        <v>0</v>
      </c>
      <c r="AK241" s="475">
        <v>0</v>
      </c>
      <c r="AL241" s="331">
        <v>3</v>
      </c>
      <c r="AM241" s="331"/>
      <c r="AN241" s="410">
        <f t="shared" si="39"/>
        <v>0</v>
      </c>
      <c r="AO241" s="475">
        <v>0</v>
      </c>
      <c r="AP241" s="331">
        <v>5</v>
      </c>
      <c r="AQ241" s="331"/>
      <c r="AR241" s="411">
        <f t="shared" si="40"/>
        <v>0</v>
      </c>
      <c r="AS241" s="413">
        <f t="shared" si="41"/>
        <v>2.5</v>
      </c>
      <c r="AT241" s="414">
        <f t="shared" si="42"/>
        <v>18</v>
      </c>
      <c r="AU241" s="414">
        <f t="shared" si="42"/>
        <v>8</v>
      </c>
      <c r="AV241" s="414">
        <f t="shared" si="43"/>
        <v>144</v>
      </c>
      <c r="AW241" s="415">
        <f t="shared" si="44"/>
        <v>1.7361111111111112E-2</v>
      </c>
      <c r="AX241" s="476" t="s">
        <v>309</v>
      </c>
    </row>
    <row r="242" spans="16:50" ht="43.2" x14ac:dyDescent="0.3">
      <c r="P242" s="406" t="s">
        <v>812</v>
      </c>
      <c r="Q242" s="260" t="s">
        <v>930</v>
      </c>
      <c r="R242" s="407" t="s">
        <v>316</v>
      </c>
      <c r="S242" s="260">
        <f t="shared" si="37"/>
        <v>2024</v>
      </c>
      <c r="T242" s="306">
        <v>45447</v>
      </c>
      <c r="U242" s="306">
        <v>45447</v>
      </c>
      <c r="V242" s="322" t="s">
        <v>1809</v>
      </c>
      <c r="W242" s="337" t="s">
        <v>1810</v>
      </c>
      <c r="X242" s="321" t="s">
        <v>832</v>
      </c>
      <c r="Y242" s="342" t="s">
        <v>1935</v>
      </c>
      <c r="Z242" s="286" t="s">
        <v>1936</v>
      </c>
      <c r="AA242" s="329" t="s">
        <v>1689</v>
      </c>
      <c r="AB242" s="329" t="s">
        <v>1937</v>
      </c>
      <c r="AC242" s="426">
        <v>8</v>
      </c>
      <c r="AD242" s="330">
        <v>5</v>
      </c>
      <c r="AE242" s="330">
        <v>16</v>
      </c>
      <c r="AF242" s="410">
        <f t="shared" si="45"/>
        <v>0.1</v>
      </c>
      <c r="AG242" s="431">
        <v>0</v>
      </c>
      <c r="AH242" s="333">
        <v>5</v>
      </c>
      <c r="AI242" s="333"/>
      <c r="AJ242" s="411">
        <f t="shared" si="38"/>
        <v>0</v>
      </c>
      <c r="AK242" s="426">
        <v>0</v>
      </c>
      <c r="AL242" s="330">
        <v>3</v>
      </c>
      <c r="AM242" s="330"/>
      <c r="AN242" s="410">
        <f t="shared" si="39"/>
        <v>0</v>
      </c>
      <c r="AO242" s="431">
        <v>0</v>
      </c>
      <c r="AP242" s="333">
        <v>5</v>
      </c>
      <c r="AQ242" s="333"/>
      <c r="AR242" s="411">
        <f t="shared" si="40"/>
        <v>0</v>
      </c>
      <c r="AS242" s="413">
        <f t="shared" si="41"/>
        <v>8</v>
      </c>
      <c r="AT242" s="414">
        <f t="shared" si="42"/>
        <v>18</v>
      </c>
      <c r="AU242" s="414">
        <f t="shared" si="42"/>
        <v>16</v>
      </c>
      <c r="AV242" s="414">
        <f t="shared" si="43"/>
        <v>288</v>
      </c>
      <c r="AW242" s="415">
        <f t="shared" si="44"/>
        <v>2.7777777777777776E-2</v>
      </c>
      <c r="AX242" s="419" t="s">
        <v>1968</v>
      </c>
    </row>
    <row r="243" spans="16:50" ht="15.6" x14ac:dyDescent="0.3">
      <c r="P243" s="406" t="s">
        <v>812</v>
      </c>
      <c r="Q243" s="260" t="s">
        <v>930</v>
      </c>
      <c r="R243" s="407" t="s">
        <v>316</v>
      </c>
      <c r="S243" s="260">
        <f t="shared" si="37"/>
        <v>2024</v>
      </c>
      <c r="T243" s="306">
        <v>45448</v>
      </c>
      <c r="U243" s="306">
        <v>45448</v>
      </c>
      <c r="V243" s="323" t="s">
        <v>1518</v>
      </c>
      <c r="W243" s="337" t="s">
        <v>1519</v>
      </c>
      <c r="X243" s="321" t="s">
        <v>910</v>
      </c>
      <c r="Y243" s="343" t="s">
        <v>1938</v>
      </c>
      <c r="Z243" s="261" t="s">
        <v>309</v>
      </c>
      <c r="AA243" s="260" t="s">
        <v>309</v>
      </c>
      <c r="AB243" s="260" t="s">
        <v>309</v>
      </c>
      <c r="AC243" s="426">
        <f>45/60</f>
        <v>0.75</v>
      </c>
      <c r="AD243" s="330">
        <v>5</v>
      </c>
      <c r="AE243" s="330">
        <v>8</v>
      </c>
      <c r="AF243" s="410">
        <f t="shared" si="45"/>
        <v>1.8749999999999999E-2</v>
      </c>
      <c r="AG243" s="431">
        <v>0</v>
      </c>
      <c r="AH243" s="333">
        <v>5</v>
      </c>
      <c r="AI243" s="333"/>
      <c r="AJ243" s="411">
        <f t="shared" si="38"/>
        <v>0</v>
      </c>
      <c r="AK243" s="426">
        <v>0</v>
      </c>
      <c r="AL243" s="330">
        <v>3</v>
      </c>
      <c r="AM243" s="330"/>
      <c r="AN243" s="410">
        <f t="shared" si="39"/>
        <v>0</v>
      </c>
      <c r="AO243" s="431">
        <v>0</v>
      </c>
      <c r="AP243" s="333">
        <v>5</v>
      </c>
      <c r="AQ243" s="333"/>
      <c r="AR243" s="411">
        <f t="shared" si="40"/>
        <v>0</v>
      </c>
      <c r="AS243" s="413">
        <f t="shared" si="41"/>
        <v>0.75</v>
      </c>
      <c r="AT243" s="414">
        <f t="shared" si="42"/>
        <v>18</v>
      </c>
      <c r="AU243" s="414">
        <f t="shared" si="42"/>
        <v>8</v>
      </c>
      <c r="AV243" s="414">
        <f t="shared" si="43"/>
        <v>144</v>
      </c>
      <c r="AW243" s="415">
        <f t="shared" si="44"/>
        <v>5.208333333333333E-3</v>
      </c>
      <c r="AX243" s="419" t="s">
        <v>309</v>
      </c>
    </row>
    <row r="244" spans="16:50" ht="28.8" x14ac:dyDescent="0.3">
      <c r="P244" s="406" t="s">
        <v>812</v>
      </c>
      <c r="Q244" s="260" t="s">
        <v>930</v>
      </c>
      <c r="R244" s="407" t="s">
        <v>316</v>
      </c>
      <c r="S244" s="260">
        <f t="shared" si="37"/>
        <v>2024</v>
      </c>
      <c r="T244" s="306">
        <v>45448</v>
      </c>
      <c r="U244" s="306">
        <v>45448</v>
      </c>
      <c r="V244" s="324" t="s">
        <v>918</v>
      </c>
      <c r="W244" s="417" t="s">
        <v>919</v>
      </c>
      <c r="X244" s="321" t="s">
        <v>885</v>
      </c>
      <c r="Y244" s="341" t="s">
        <v>1939</v>
      </c>
      <c r="Z244" s="261" t="s">
        <v>309</v>
      </c>
      <c r="AA244" s="260" t="s">
        <v>309</v>
      </c>
      <c r="AB244" s="260" t="s">
        <v>309</v>
      </c>
      <c r="AC244" s="426">
        <f>15/60</f>
        <v>0.25</v>
      </c>
      <c r="AD244" s="330">
        <v>5</v>
      </c>
      <c r="AE244" s="332">
        <v>8</v>
      </c>
      <c r="AF244" s="410">
        <f t="shared" si="45"/>
        <v>6.2500000000000003E-3</v>
      </c>
      <c r="AG244" s="431">
        <v>0</v>
      </c>
      <c r="AH244" s="333">
        <v>5</v>
      </c>
      <c r="AI244" s="333"/>
      <c r="AJ244" s="411">
        <f t="shared" si="38"/>
        <v>0</v>
      </c>
      <c r="AK244" s="426">
        <v>0</v>
      </c>
      <c r="AL244" s="330">
        <v>3</v>
      </c>
      <c r="AM244" s="330"/>
      <c r="AN244" s="410">
        <f t="shared" si="39"/>
        <v>0</v>
      </c>
      <c r="AO244" s="431">
        <v>0</v>
      </c>
      <c r="AP244" s="333">
        <v>5</v>
      </c>
      <c r="AQ244" s="333"/>
      <c r="AR244" s="411">
        <f t="shared" si="40"/>
        <v>0</v>
      </c>
      <c r="AS244" s="413">
        <f t="shared" si="41"/>
        <v>0.25</v>
      </c>
      <c r="AT244" s="414">
        <f t="shared" si="42"/>
        <v>18</v>
      </c>
      <c r="AU244" s="414">
        <f t="shared" si="42"/>
        <v>8</v>
      </c>
      <c r="AV244" s="414">
        <f t="shared" si="43"/>
        <v>144</v>
      </c>
      <c r="AW244" s="415">
        <f t="shared" si="44"/>
        <v>1.736111111111111E-3</v>
      </c>
      <c r="AX244" s="419" t="s">
        <v>309</v>
      </c>
    </row>
    <row r="245" spans="16:50" ht="28.8" x14ac:dyDescent="0.3">
      <c r="P245" s="406" t="s">
        <v>812</v>
      </c>
      <c r="Q245" s="260" t="s">
        <v>930</v>
      </c>
      <c r="R245" s="407" t="s">
        <v>316</v>
      </c>
      <c r="S245" s="260">
        <f t="shared" si="37"/>
        <v>2024</v>
      </c>
      <c r="T245" s="306">
        <v>45449</v>
      </c>
      <c r="U245" s="306">
        <v>45449</v>
      </c>
      <c r="V245" s="325" t="s">
        <v>888</v>
      </c>
      <c r="W245" s="337" t="s">
        <v>889</v>
      </c>
      <c r="X245" s="321" t="s">
        <v>843</v>
      </c>
      <c r="Y245" s="341" t="s">
        <v>1940</v>
      </c>
      <c r="Z245" s="261" t="s">
        <v>1941</v>
      </c>
      <c r="AA245" s="260">
        <v>1</v>
      </c>
      <c r="AB245" s="260" t="s">
        <v>853</v>
      </c>
      <c r="AC245" s="426">
        <f>15/60</f>
        <v>0.25</v>
      </c>
      <c r="AD245" s="330">
        <v>5</v>
      </c>
      <c r="AE245" s="330">
        <v>24</v>
      </c>
      <c r="AF245" s="410">
        <f t="shared" si="45"/>
        <v>2.0833333333333333E-3</v>
      </c>
      <c r="AG245" s="431">
        <v>0</v>
      </c>
      <c r="AH245" s="333">
        <v>5</v>
      </c>
      <c r="AI245" s="333"/>
      <c r="AJ245" s="411">
        <f t="shared" si="38"/>
        <v>0</v>
      </c>
      <c r="AK245" s="426">
        <v>0</v>
      </c>
      <c r="AL245" s="330">
        <v>3</v>
      </c>
      <c r="AM245" s="330"/>
      <c r="AN245" s="410">
        <f t="shared" si="39"/>
        <v>0</v>
      </c>
      <c r="AO245" s="431">
        <v>0</v>
      </c>
      <c r="AP245" s="333">
        <v>5</v>
      </c>
      <c r="AQ245" s="333"/>
      <c r="AR245" s="411">
        <f t="shared" si="40"/>
        <v>0</v>
      </c>
      <c r="AS245" s="413">
        <f t="shared" si="41"/>
        <v>0.25</v>
      </c>
      <c r="AT245" s="414">
        <f t="shared" si="42"/>
        <v>18</v>
      </c>
      <c r="AU245" s="414">
        <f t="shared" si="42"/>
        <v>24</v>
      </c>
      <c r="AV245" s="414">
        <f t="shared" si="43"/>
        <v>432</v>
      </c>
      <c r="AW245" s="415">
        <f t="shared" si="44"/>
        <v>5.7870370370370367E-4</v>
      </c>
      <c r="AX245" s="419" t="s">
        <v>309</v>
      </c>
    </row>
    <row r="246" spans="16:50" ht="43.2" x14ac:dyDescent="0.3">
      <c r="P246" s="406" t="s">
        <v>812</v>
      </c>
      <c r="Q246" s="260" t="s">
        <v>930</v>
      </c>
      <c r="R246" s="407" t="s">
        <v>316</v>
      </c>
      <c r="S246" s="260">
        <f t="shared" si="37"/>
        <v>2024</v>
      </c>
      <c r="T246" s="306">
        <v>45449</v>
      </c>
      <c r="U246" s="306">
        <v>45449</v>
      </c>
      <c r="V246" s="326" t="s">
        <v>1819</v>
      </c>
      <c r="W246" s="337" t="s">
        <v>1820</v>
      </c>
      <c r="X246" s="321" t="s">
        <v>837</v>
      </c>
      <c r="Y246" s="341" t="s">
        <v>1942</v>
      </c>
      <c r="Z246" s="261" t="s">
        <v>309</v>
      </c>
      <c r="AA246" s="260" t="s">
        <v>309</v>
      </c>
      <c r="AB246" s="260" t="s">
        <v>309</v>
      </c>
      <c r="AC246" s="477">
        <f>90/60</f>
        <v>1.5</v>
      </c>
      <c r="AD246" s="332">
        <v>5</v>
      </c>
      <c r="AE246" s="332">
        <v>8</v>
      </c>
      <c r="AF246" s="410">
        <f t="shared" si="45"/>
        <v>3.7499999999999999E-2</v>
      </c>
      <c r="AG246" s="431">
        <v>0</v>
      </c>
      <c r="AH246" s="333">
        <v>5</v>
      </c>
      <c r="AI246" s="333"/>
      <c r="AJ246" s="411">
        <f t="shared" si="38"/>
        <v>0</v>
      </c>
      <c r="AK246" s="426">
        <v>0</v>
      </c>
      <c r="AL246" s="330">
        <v>3</v>
      </c>
      <c r="AM246" s="330"/>
      <c r="AN246" s="410">
        <f t="shared" si="39"/>
        <v>0</v>
      </c>
      <c r="AO246" s="431">
        <v>0</v>
      </c>
      <c r="AP246" s="333">
        <v>5</v>
      </c>
      <c r="AQ246" s="333"/>
      <c r="AR246" s="411">
        <f t="shared" si="40"/>
        <v>0</v>
      </c>
      <c r="AS246" s="413">
        <f t="shared" si="41"/>
        <v>1.5</v>
      </c>
      <c r="AT246" s="414">
        <f t="shared" si="42"/>
        <v>18</v>
      </c>
      <c r="AU246" s="414">
        <f t="shared" si="42"/>
        <v>8</v>
      </c>
      <c r="AV246" s="414">
        <f t="shared" si="43"/>
        <v>144</v>
      </c>
      <c r="AW246" s="415">
        <f t="shared" si="44"/>
        <v>1.0416666666666666E-2</v>
      </c>
      <c r="AX246" s="419" t="s">
        <v>309</v>
      </c>
    </row>
    <row r="247" spans="16:50" ht="15.6" x14ac:dyDescent="0.3">
      <c r="P247" s="406" t="s">
        <v>812</v>
      </c>
      <c r="Q247" s="260" t="s">
        <v>930</v>
      </c>
      <c r="R247" s="407" t="s">
        <v>316</v>
      </c>
      <c r="S247" s="260">
        <f t="shared" si="37"/>
        <v>2024</v>
      </c>
      <c r="T247" s="306">
        <v>45449</v>
      </c>
      <c r="U247" s="306">
        <v>45449</v>
      </c>
      <c r="V247" s="327" t="s">
        <v>912</v>
      </c>
      <c r="W247" s="337" t="s">
        <v>913</v>
      </c>
      <c r="X247" s="321" t="s">
        <v>914</v>
      </c>
      <c r="Y247" s="342" t="s">
        <v>1943</v>
      </c>
      <c r="Z247" s="261" t="s">
        <v>309</v>
      </c>
      <c r="AA247" s="260" t="s">
        <v>309</v>
      </c>
      <c r="AB247" s="260" t="s">
        <v>309</v>
      </c>
      <c r="AC247" s="426">
        <f>10/60</f>
        <v>0.16666666666666666</v>
      </c>
      <c r="AD247" s="330">
        <v>5</v>
      </c>
      <c r="AE247" s="330">
        <v>8</v>
      </c>
      <c r="AF247" s="410">
        <f t="shared" si="45"/>
        <v>4.1666666666666666E-3</v>
      </c>
      <c r="AG247" s="431">
        <v>0</v>
      </c>
      <c r="AH247" s="333">
        <v>5</v>
      </c>
      <c r="AI247" s="333"/>
      <c r="AJ247" s="411">
        <f t="shared" si="38"/>
        <v>0</v>
      </c>
      <c r="AK247" s="426">
        <v>0</v>
      </c>
      <c r="AL247" s="330">
        <v>3</v>
      </c>
      <c r="AM247" s="330"/>
      <c r="AN247" s="410">
        <f t="shared" si="39"/>
        <v>0</v>
      </c>
      <c r="AO247" s="431">
        <v>0</v>
      </c>
      <c r="AP247" s="333">
        <v>5</v>
      </c>
      <c r="AQ247" s="333"/>
      <c r="AR247" s="411">
        <f t="shared" si="40"/>
        <v>0</v>
      </c>
      <c r="AS247" s="413">
        <f t="shared" si="41"/>
        <v>0.16666666666666666</v>
      </c>
      <c r="AT247" s="414">
        <f t="shared" si="42"/>
        <v>18</v>
      </c>
      <c r="AU247" s="414">
        <f t="shared" si="42"/>
        <v>8</v>
      </c>
      <c r="AV247" s="414">
        <f t="shared" si="43"/>
        <v>144</v>
      </c>
      <c r="AW247" s="415">
        <f t="shared" si="44"/>
        <v>1.1574074074074073E-3</v>
      </c>
      <c r="AX247" s="419" t="s">
        <v>1969</v>
      </c>
    </row>
    <row r="248" spans="16:50" ht="28.8" x14ac:dyDescent="0.3">
      <c r="P248" s="406" t="s">
        <v>812</v>
      </c>
      <c r="Q248" s="260" t="s">
        <v>930</v>
      </c>
      <c r="R248" s="407" t="s">
        <v>316</v>
      </c>
      <c r="S248" s="260">
        <f t="shared" si="37"/>
        <v>2024</v>
      </c>
      <c r="T248" s="306">
        <v>45449</v>
      </c>
      <c r="U248" s="306">
        <v>45449</v>
      </c>
      <c r="V248" s="328" t="s">
        <v>1944</v>
      </c>
      <c r="W248" s="337" t="s">
        <v>1945</v>
      </c>
      <c r="X248" s="321" t="s">
        <v>832</v>
      </c>
      <c r="Y248" s="341" t="s">
        <v>1946</v>
      </c>
      <c r="Z248" s="261" t="s">
        <v>309</v>
      </c>
      <c r="AA248" s="260" t="s">
        <v>309</v>
      </c>
      <c r="AB248" s="260" t="s">
        <v>309</v>
      </c>
      <c r="AC248" s="477">
        <f>295/60</f>
        <v>4.916666666666667</v>
      </c>
      <c r="AD248" s="332">
        <v>5</v>
      </c>
      <c r="AE248" s="332">
        <v>16</v>
      </c>
      <c r="AF248" s="410">
        <f t="shared" si="45"/>
        <v>6.1458333333333337E-2</v>
      </c>
      <c r="AG248" s="431">
        <v>0</v>
      </c>
      <c r="AH248" s="333">
        <v>5</v>
      </c>
      <c r="AI248" s="333"/>
      <c r="AJ248" s="411">
        <f t="shared" si="38"/>
        <v>0</v>
      </c>
      <c r="AK248" s="426">
        <v>0</v>
      </c>
      <c r="AL248" s="330">
        <v>3</v>
      </c>
      <c r="AM248" s="330"/>
      <c r="AN248" s="410">
        <f t="shared" si="39"/>
        <v>0</v>
      </c>
      <c r="AO248" s="431">
        <v>0</v>
      </c>
      <c r="AP248" s="333">
        <v>5</v>
      </c>
      <c r="AQ248" s="333"/>
      <c r="AR248" s="411">
        <f t="shared" si="40"/>
        <v>0</v>
      </c>
      <c r="AS248" s="413">
        <f t="shared" si="41"/>
        <v>4.916666666666667</v>
      </c>
      <c r="AT248" s="414">
        <f t="shared" si="42"/>
        <v>18</v>
      </c>
      <c r="AU248" s="414">
        <f t="shared" si="42"/>
        <v>16</v>
      </c>
      <c r="AV248" s="414">
        <f t="shared" si="43"/>
        <v>288</v>
      </c>
      <c r="AW248" s="415">
        <f t="shared" si="44"/>
        <v>1.7071759259259259E-2</v>
      </c>
      <c r="AX248" s="419" t="s">
        <v>1970</v>
      </c>
    </row>
    <row r="249" spans="16:50" ht="28.8" x14ac:dyDescent="0.3">
      <c r="P249" s="406" t="s">
        <v>812</v>
      </c>
      <c r="Q249" s="260" t="s">
        <v>930</v>
      </c>
      <c r="R249" s="407" t="s">
        <v>316</v>
      </c>
      <c r="S249" s="260">
        <f t="shared" si="37"/>
        <v>2024</v>
      </c>
      <c r="T249" s="306">
        <v>45449</v>
      </c>
      <c r="U249" s="306">
        <v>45449</v>
      </c>
      <c r="V249" s="322" t="s">
        <v>855</v>
      </c>
      <c r="W249" s="337" t="s">
        <v>856</v>
      </c>
      <c r="X249" s="321" t="s">
        <v>832</v>
      </c>
      <c r="Y249" s="340" t="s">
        <v>1947</v>
      </c>
      <c r="Z249" s="261" t="s">
        <v>1948</v>
      </c>
      <c r="AA249" s="260">
        <v>1</v>
      </c>
      <c r="AB249" s="260" t="s">
        <v>853</v>
      </c>
      <c r="AC249" s="426">
        <f>15/60</f>
        <v>0.25</v>
      </c>
      <c r="AD249" s="330">
        <v>5</v>
      </c>
      <c r="AE249" s="330">
        <v>16</v>
      </c>
      <c r="AF249" s="410">
        <f t="shared" si="45"/>
        <v>3.1250000000000002E-3</v>
      </c>
      <c r="AG249" s="431">
        <v>0</v>
      </c>
      <c r="AH249" s="333">
        <v>5</v>
      </c>
      <c r="AI249" s="333"/>
      <c r="AJ249" s="411">
        <f t="shared" si="38"/>
        <v>0</v>
      </c>
      <c r="AK249" s="426">
        <v>0</v>
      </c>
      <c r="AL249" s="330">
        <v>3</v>
      </c>
      <c r="AM249" s="330"/>
      <c r="AN249" s="410">
        <f t="shared" si="39"/>
        <v>0</v>
      </c>
      <c r="AO249" s="431">
        <v>0</v>
      </c>
      <c r="AP249" s="333">
        <v>5</v>
      </c>
      <c r="AQ249" s="333"/>
      <c r="AR249" s="411">
        <f t="shared" si="40"/>
        <v>0</v>
      </c>
      <c r="AS249" s="413">
        <f t="shared" si="41"/>
        <v>0.25</v>
      </c>
      <c r="AT249" s="414">
        <f t="shared" si="42"/>
        <v>18</v>
      </c>
      <c r="AU249" s="414">
        <f t="shared" si="42"/>
        <v>16</v>
      </c>
      <c r="AV249" s="414">
        <f t="shared" si="43"/>
        <v>288</v>
      </c>
      <c r="AW249" s="415">
        <f t="shared" si="44"/>
        <v>8.6805555555555551E-4</v>
      </c>
      <c r="AX249" s="419" t="s">
        <v>309</v>
      </c>
    </row>
    <row r="250" spans="16:50" ht="28.8" x14ac:dyDescent="0.3">
      <c r="P250" s="406" t="s">
        <v>812</v>
      </c>
      <c r="Q250" s="260" t="s">
        <v>930</v>
      </c>
      <c r="R250" s="407" t="s">
        <v>316</v>
      </c>
      <c r="S250" s="260">
        <f t="shared" si="37"/>
        <v>2024</v>
      </c>
      <c r="T250" s="306">
        <v>45450</v>
      </c>
      <c r="U250" s="306">
        <v>45450</v>
      </c>
      <c r="V250" s="322" t="s">
        <v>893</v>
      </c>
      <c r="W250" s="337" t="s">
        <v>894</v>
      </c>
      <c r="X250" s="321" t="s">
        <v>832</v>
      </c>
      <c r="Y250" s="342" t="s">
        <v>1949</v>
      </c>
      <c r="Z250" s="286" t="s">
        <v>1950</v>
      </c>
      <c r="AA250" s="329" t="s">
        <v>1038</v>
      </c>
      <c r="AB250" s="329" t="s">
        <v>927</v>
      </c>
      <c r="AC250" s="426">
        <f>30/60</f>
        <v>0.5</v>
      </c>
      <c r="AD250" s="330">
        <v>5</v>
      </c>
      <c r="AE250" s="330">
        <v>16</v>
      </c>
      <c r="AF250" s="410">
        <f t="shared" si="45"/>
        <v>6.2500000000000003E-3</v>
      </c>
      <c r="AG250" s="431">
        <v>0</v>
      </c>
      <c r="AH250" s="333">
        <v>5</v>
      </c>
      <c r="AI250" s="333"/>
      <c r="AJ250" s="411">
        <f t="shared" si="38"/>
        <v>0</v>
      </c>
      <c r="AK250" s="426">
        <v>0</v>
      </c>
      <c r="AL250" s="330">
        <v>3</v>
      </c>
      <c r="AM250" s="330"/>
      <c r="AN250" s="410">
        <f t="shared" si="39"/>
        <v>0</v>
      </c>
      <c r="AO250" s="431">
        <v>0</v>
      </c>
      <c r="AP250" s="333">
        <v>5</v>
      </c>
      <c r="AQ250" s="333"/>
      <c r="AR250" s="411">
        <f t="shared" si="40"/>
        <v>0</v>
      </c>
      <c r="AS250" s="413">
        <f t="shared" si="41"/>
        <v>0.5</v>
      </c>
      <c r="AT250" s="414">
        <f t="shared" si="42"/>
        <v>18</v>
      </c>
      <c r="AU250" s="414">
        <f t="shared" si="42"/>
        <v>16</v>
      </c>
      <c r="AV250" s="414">
        <f t="shared" si="43"/>
        <v>288</v>
      </c>
      <c r="AW250" s="415">
        <f t="shared" si="44"/>
        <v>1.736111111111111E-3</v>
      </c>
      <c r="AX250" s="419" t="s">
        <v>309</v>
      </c>
    </row>
    <row r="251" spans="16:50" ht="28.8" x14ac:dyDescent="0.3">
      <c r="P251" s="406" t="s">
        <v>812</v>
      </c>
      <c r="Q251" s="260" t="s">
        <v>930</v>
      </c>
      <c r="R251" s="407" t="s">
        <v>316</v>
      </c>
      <c r="S251" s="260">
        <f t="shared" ref="S251:S314" si="46">YEAR(T251)</f>
        <v>2024</v>
      </c>
      <c r="T251" s="306">
        <v>45450</v>
      </c>
      <c r="U251" s="306">
        <v>45450</v>
      </c>
      <c r="V251" s="322" t="s">
        <v>855</v>
      </c>
      <c r="W251" s="337" t="s">
        <v>856</v>
      </c>
      <c r="X251" s="321" t="s">
        <v>832</v>
      </c>
      <c r="Y251" s="341" t="s">
        <v>1951</v>
      </c>
      <c r="Z251" s="261" t="s">
        <v>309</v>
      </c>
      <c r="AA251" s="260" t="s">
        <v>309</v>
      </c>
      <c r="AB251" s="260" t="s">
        <v>309</v>
      </c>
      <c r="AC251" s="426">
        <f>45/60</f>
        <v>0.75</v>
      </c>
      <c r="AD251" s="330">
        <v>5</v>
      </c>
      <c r="AE251" s="330">
        <v>16</v>
      </c>
      <c r="AF251" s="410">
        <f t="shared" si="45"/>
        <v>9.3749999999999997E-3</v>
      </c>
      <c r="AG251" s="431">
        <v>0</v>
      </c>
      <c r="AH251" s="333">
        <v>5</v>
      </c>
      <c r="AI251" s="333"/>
      <c r="AJ251" s="411">
        <f t="shared" si="38"/>
        <v>0</v>
      </c>
      <c r="AK251" s="426">
        <v>0</v>
      </c>
      <c r="AL251" s="330">
        <v>3</v>
      </c>
      <c r="AM251" s="330"/>
      <c r="AN251" s="410">
        <f t="shared" si="39"/>
        <v>0</v>
      </c>
      <c r="AO251" s="431">
        <v>0</v>
      </c>
      <c r="AP251" s="333">
        <v>5</v>
      </c>
      <c r="AQ251" s="333"/>
      <c r="AR251" s="411">
        <f t="shared" si="40"/>
        <v>0</v>
      </c>
      <c r="AS251" s="413">
        <f t="shared" si="41"/>
        <v>0.75</v>
      </c>
      <c r="AT251" s="414">
        <f t="shared" si="42"/>
        <v>18</v>
      </c>
      <c r="AU251" s="414">
        <f t="shared" si="42"/>
        <v>16</v>
      </c>
      <c r="AV251" s="414">
        <f t="shared" si="43"/>
        <v>288</v>
      </c>
      <c r="AW251" s="415">
        <f t="shared" si="44"/>
        <v>2.6041666666666665E-3</v>
      </c>
      <c r="AX251" s="419" t="s">
        <v>309</v>
      </c>
    </row>
    <row r="252" spans="16:50" ht="15.6" x14ac:dyDescent="0.3">
      <c r="P252" s="406" t="s">
        <v>812</v>
      </c>
      <c r="Q252" s="260" t="s">
        <v>930</v>
      </c>
      <c r="R252" s="407" t="s">
        <v>316</v>
      </c>
      <c r="S252" s="260">
        <f t="shared" si="46"/>
        <v>2024</v>
      </c>
      <c r="T252" s="306">
        <v>45450</v>
      </c>
      <c r="U252" s="306">
        <v>45450</v>
      </c>
      <c r="V252" s="322" t="s">
        <v>990</v>
      </c>
      <c r="W252" s="337" t="s">
        <v>991</v>
      </c>
      <c r="X252" s="321" t="s">
        <v>992</v>
      </c>
      <c r="Y252" s="343" t="s">
        <v>1952</v>
      </c>
      <c r="Z252" s="261" t="s">
        <v>309</v>
      </c>
      <c r="AA252" s="260" t="s">
        <v>309</v>
      </c>
      <c r="AB252" s="260" t="s">
        <v>309</v>
      </c>
      <c r="AC252" s="426">
        <f>20/60</f>
        <v>0.33333333333333331</v>
      </c>
      <c r="AD252" s="330">
        <v>5</v>
      </c>
      <c r="AE252" s="330">
        <v>8</v>
      </c>
      <c r="AF252" s="410">
        <f t="shared" si="45"/>
        <v>8.3333333333333332E-3</v>
      </c>
      <c r="AG252" s="431">
        <v>0</v>
      </c>
      <c r="AH252" s="333">
        <v>5</v>
      </c>
      <c r="AI252" s="333"/>
      <c r="AJ252" s="411">
        <f t="shared" si="38"/>
        <v>0</v>
      </c>
      <c r="AK252" s="426">
        <v>0</v>
      </c>
      <c r="AL252" s="330">
        <v>3</v>
      </c>
      <c r="AM252" s="330"/>
      <c r="AN252" s="410">
        <f t="shared" si="39"/>
        <v>0</v>
      </c>
      <c r="AO252" s="431">
        <v>0</v>
      </c>
      <c r="AP252" s="333">
        <v>5</v>
      </c>
      <c r="AQ252" s="333"/>
      <c r="AR252" s="411">
        <f t="shared" si="40"/>
        <v>0</v>
      </c>
      <c r="AS252" s="413">
        <f t="shared" si="41"/>
        <v>0.33333333333333331</v>
      </c>
      <c r="AT252" s="414">
        <f t="shared" si="42"/>
        <v>18</v>
      </c>
      <c r="AU252" s="414">
        <f t="shared" si="42"/>
        <v>8</v>
      </c>
      <c r="AV252" s="414">
        <f t="shared" si="43"/>
        <v>144</v>
      </c>
      <c r="AW252" s="415">
        <f t="shared" si="44"/>
        <v>2.3148148148148147E-3</v>
      </c>
      <c r="AX252" s="419" t="s">
        <v>1969</v>
      </c>
    </row>
    <row r="253" spans="16:50" ht="15.6" x14ac:dyDescent="0.3">
      <c r="P253" s="406" t="s">
        <v>854</v>
      </c>
      <c r="Q253" s="260" t="s">
        <v>930</v>
      </c>
      <c r="R253" s="407" t="s">
        <v>316</v>
      </c>
      <c r="S253" s="260">
        <f t="shared" si="46"/>
        <v>2024</v>
      </c>
      <c r="T253" s="306">
        <v>45453</v>
      </c>
      <c r="U253" s="306">
        <v>45453</v>
      </c>
      <c r="V253" s="322" t="s">
        <v>859</v>
      </c>
      <c r="W253" s="337" t="s">
        <v>860</v>
      </c>
      <c r="X253" s="321" t="s">
        <v>832</v>
      </c>
      <c r="Y253" s="343" t="s">
        <v>1953</v>
      </c>
      <c r="Z253" s="261" t="s">
        <v>1954</v>
      </c>
      <c r="AA253" s="260">
        <v>1</v>
      </c>
      <c r="AB253" s="260" t="s">
        <v>853</v>
      </c>
      <c r="AC253" s="426">
        <v>0</v>
      </c>
      <c r="AD253" s="330">
        <v>5</v>
      </c>
      <c r="AE253" s="330"/>
      <c r="AF253" s="410">
        <f t="shared" si="45"/>
        <v>0</v>
      </c>
      <c r="AG253" s="431">
        <f>20/60</f>
        <v>0.33333333333333331</v>
      </c>
      <c r="AH253" s="333">
        <v>5</v>
      </c>
      <c r="AI253" s="333">
        <v>16</v>
      </c>
      <c r="AJ253" s="411">
        <f t="shared" si="38"/>
        <v>4.1666666666666666E-3</v>
      </c>
      <c r="AK253" s="426">
        <v>0</v>
      </c>
      <c r="AL253" s="330">
        <v>3</v>
      </c>
      <c r="AM253" s="330"/>
      <c r="AN253" s="410">
        <f t="shared" si="39"/>
        <v>0</v>
      </c>
      <c r="AO253" s="431">
        <v>0</v>
      </c>
      <c r="AP253" s="333">
        <v>5</v>
      </c>
      <c r="AQ253" s="333"/>
      <c r="AR253" s="411">
        <f t="shared" si="40"/>
        <v>0</v>
      </c>
      <c r="AS253" s="413">
        <f t="shared" si="41"/>
        <v>0.33333333333333331</v>
      </c>
      <c r="AT253" s="414">
        <f t="shared" si="42"/>
        <v>18</v>
      </c>
      <c r="AU253" s="414">
        <f t="shared" si="42"/>
        <v>16</v>
      </c>
      <c r="AV253" s="414">
        <f t="shared" si="43"/>
        <v>288</v>
      </c>
      <c r="AW253" s="415">
        <f t="shared" si="44"/>
        <v>1.1574074074074073E-3</v>
      </c>
      <c r="AX253" s="419" t="s">
        <v>309</v>
      </c>
    </row>
    <row r="254" spans="16:50" ht="15.6" x14ac:dyDescent="0.3">
      <c r="P254" s="406" t="s">
        <v>854</v>
      </c>
      <c r="Q254" s="260" t="s">
        <v>930</v>
      </c>
      <c r="R254" s="407" t="s">
        <v>316</v>
      </c>
      <c r="S254" s="260">
        <f t="shared" si="46"/>
        <v>2024</v>
      </c>
      <c r="T254" s="306">
        <v>45453</v>
      </c>
      <c r="U254" s="306">
        <v>45453</v>
      </c>
      <c r="V254" s="328" t="s">
        <v>1636</v>
      </c>
      <c r="W254" s="337" t="s">
        <v>1637</v>
      </c>
      <c r="X254" s="321" t="s">
        <v>878</v>
      </c>
      <c r="Y254" s="343" t="s">
        <v>1955</v>
      </c>
      <c r="Z254" s="261" t="s">
        <v>309</v>
      </c>
      <c r="AA254" s="260" t="s">
        <v>309</v>
      </c>
      <c r="AB254" s="260" t="s">
        <v>309</v>
      </c>
      <c r="AC254" s="426">
        <v>0</v>
      </c>
      <c r="AD254" s="330">
        <v>5</v>
      </c>
      <c r="AE254" s="330"/>
      <c r="AF254" s="410">
        <f t="shared" si="45"/>
        <v>0</v>
      </c>
      <c r="AG254" s="431">
        <f>119/60</f>
        <v>1.9833333333333334</v>
      </c>
      <c r="AH254" s="333">
        <v>5</v>
      </c>
      <c r="AI254" s="333">
        <v>24</v>
      </c>
      <c r="AJ254" s="411">
        <f t="shared" si="38"/>
        <v>1.6527777777777777E-2</v>
      </c>
      <c r="AK254" s="426">
        <v>0</v>
      </c>
      <c r="AL254" s="330">
        <v>3</v>
      </c>
      <c r="AM254" s="330"/>
      <c r="AN254" s="410">
        <f t="shared" si="39"/>
        <v>0</v>
      </c>
      <c r="AO254" s="431">
        <v>0</v>
      </c>
      <c r="AP254" s="333">
        <v>5</v>
      </c>
      <c r="AQ254" s="333"/>
      <c r="AR254" s="411">
        <f t="shared" si="40"/>
        <v>0</v>
      </c>
      <c r="AS254" s="413">
        <f t="shared" si="41"/>
        <v>1.9833333333333334</v>
      </c>
      <c r="AT254" s="414">
        <f t="shared" si="42"/>
        <v>18</v>
      </c>
      <c r="AU254" s="414">
        <f t="shared" si="42"/>
        <v>24</v>
      </c>
      <c r="AV254" s="414">
        <f t="shared" si="43"/>
        <v>432</v>
      </c>
      <c r="AW254" s="415">
        <f t="shared" si="44"/>
        <v>4.5910493827160496E-3</v>
      </c>
      <c r="AX254" s="419" t="s">
        <v>309</v>
      </c>
    </row>
    <row r="255" spans="16:50" ht="15.6" x14ac:dyDescent="0.3">
      <c r="P255" s="406" t="s">
        <v>854</v>
      </c>
      <c r="Q255" s="260" t="s">
        <v>930</v>
      </c>
      <c r="R255" s="407" t="s">
        <v>316</v>
      </c>
      <c r="S255" s="260">
        <f t="shared" si="46"/>
        <v>2024</v>
      </c>
      <c r="T255" s="306">
        <v>45453</v>
      </c>
      <c r="U255" s="306">
        <v>45453</v>
      </c>
      <c r="V255" s="328" t="s">
        <v>1513</v>
      </c>
      <c r="W255" s="337" t="s">
        <v>1625</v>
      </c>
      <c r="X255" s="321" t="s">
        <v>878</v>
      </c>
      <c r="Y255" s="343" t="s">
        <v>1955</v>
      </c>
      <c r="Z255" s="261" t="s">
        <v>309</v>
      </c>
      <c r="AA255" s="260" t="s">
        <v>309</v>
      </c>
      <c r="AB255" s="260" t="s">
        <v>309</v>
      </c>
      <c r="AC255" s="426">
        <v>0</v>
      </c>
      <c r="AD255" s="330">
        <v>5</v>
      </c>
      <c r="AE255" s="330"/>
      <c r="AF255" s="410">
        <f t="shared" si="45"/>
        <v>0</v>
      </c>
      <c r="AG255" s="431">
        <f>119/60</f>
        <v>1.9833333333333334</v>
      </c>
      <c r="AH255" s="333">
        <v>5</v>
      </c>
      <c r="AI255" s="333">
        <v>24</v>
      </c>
      <c r="AJ255" s="411">
        <f t="shared" si="38"/>
        <v>1.6527777777777777E-2</v>
      </c>
      <c r="AK255" s="426">
        <v>0</v>
      </c>
      <c r="AL255" s="330">
        <v>3</v>
      </c>
      <c r="AM255" s="330"/>
      <c r="AN255" s="410">
        <f t="shared" si="39"/>
        <v>0</v>
      </c>
      <c r="AO255" s="431">
        <v>0</v>
      </c>
      <c r="AP255" s="333">
        <v>5</v>
      </c>
      <c r="AQ255" s="333"/>
      <c r="AR255" s="411">
        <f t="shared" si="40"/>
        <v>0</v>
      </c>
      <c r="AS255" s="413">
        <f t="shared" si="41"/>
        <v>1.9833333333333334</v>
      </c>
      <c r="AT255" s="414">
        <f t="shared" si="42"/>
        <v>18</v>
      </c>
      <c r="AU255" s="414">
        <f t="shared" si="42"/>
        <v>24</v>
      </c>
      <c r="AV255" s="414">
        <f t="shared" si="43"/>
        <v>432</v>
      </c>
      <c r="AW255" s="415">
        <f t="shared" si="44"/>
        <v>4.5910493827160496E-3</v>
      </c>
      <c r="AX255" s="419" t="s">
        <v>309</v>
      </c>
    </row>
    <row r="256" spans="16:50" ht="15.6" x14ac:dyDescent="0.3">
      <c r="P256" s="406" t="s">
        <v>854</v>
      </c>
      <c r="Q256" s="260" t="s">
        <v>930</v>
      </c>
      <c r="R256" s="407" t="s">
        <v>316</v>
      </c>
      <c r="S256" s="260">
        <f t="shared" si="46"/>
        <v>2024</v>
      </c>
      <c r="T256" s="306">
        <v>45454</v>
      </c>
      <c r="U256" s="306">
        <v>45454</v>
      </c>
      <c r="V256" s="322" t="s">
        <v>1956</v>
      </c>
      <c r="W256" s="337" t="s">
        <v>1957</v>
      </c>
      <c r="X256" s="321" t="s">
        <v>1958</v>
      </c>
      <c r="Y256" s="343" t="s">
        <v>1959</v>
      </c>
      <c r="Z256" s="261" t="s">
        <v>1960</v>
      </c>
      <c r="AA256" s="260">
        <v>1</v>
      </c>
      <c r="AB256" s="260" t="s">
        <v>853</v>
      </c>
      <c r="AC256" s="426">
        <v>0</v>
      </c>
      <c r="AD256" s="330">
        <v>5</v>
      </c>
      <c r="AE256" s="330"/>
      <c r="AF256" s="410">
        <f t="shared" si="45"/>
        <v>0</v>
      </c>
      <c r="AG256" s="431">
        <f>270/60</f>
        <v>4.5</v>
      </c>
      <c r="AH256" s="333">
        <v>5</v>
      </c>
      <c r="AI256" s="333">
        <v>8</v>
      </c>
      <c r="AJ256" s="411">
        <f t="shared" si="38"/>
        <v>0.1125</v>
      </c>
      <c r="AK256" s="426">
        <v>0</v>
      </c>
      <c r="AL256" s="330">
        <v>3</v>
      </c>
      <c r="AM256" s="330"/>
      <c r="AN256" s="410">
        <f t="shared" si="39"/>
        <v>0</v>
      </c>
      <c r="AO256" s="431">
        <v>0</v>
      </c>
      <c r="AP256" s="333">
        <v>5</v>
      </c>
      <c r="AQ256" s="333"/>
      <c r="AR256" s="411">
        <f t="shared" si="40"/>
        <v>0</v>
      </c>
      <c r="AS256" s="413">
        <f t="shared" si="41"/>
        <v>4.5</v>
      </c>
      <c r="AT256" s="414">
        <f t="shared" si="42"/>
        <v>18</v>
      </c>
      <c r="AU256" s="414">
        <f t="shared" si="42"/>
        <v>8</v>
      </c>
      <c r="AV256" s="414">
        <f t="shared" si="43"/>
        <v>144</v>
      </c>
      <c r="AW256" s="415">
        <f t="shared" si="44"/>
        <v>3.125E-2</v>
      </c>
      <c r="AX256" s="419" t="s">
        <v>1969</v>
      </c>
    </row>
    <row r="257" spans="16:50" ht="28.8" x14ac:dyDescent="0.3">
      <c r="P257" s="406" t="s">
        <v>854</v>
      </c>
      <c r="Q257" s="260" t="s">
        <v>930</v>
      </c>
      <c r="R257" s="407" t="s">
        <v>316</v>
      </c>
      <c r="S257" s="260">
        <f t="shared" si="46"/>
        <v>2024</v>
      </c>
      <c r="T257" s="306">
        <v>45455</v>
      </c>
      <c r="U257" s="306">
        <v>45455</v>
      </c>
      <c r="V257" s="322" t="s">
        <v>855</v>
      </c>
      <c r="W257" s="337" t="s">
        <v>856</v>
      </c>
      <c r="X257" s="321" t="s">
        <v>832</v>
      </c>
      <c r="Y257" s="341" t="s">
        <v>1961</v>
      </c>
      <c r="Z257" s="261" t="s">
        <v>309</v>
      </c>
      <c r="AA257" s="260" t="s">
        <v>309</v>
      </c>
      <c r="AB257" s="260" t="s">
        <v>309</v>
      </c>
      <c r="AC257" s="426">
        <v>0</v>
      </c>
      <c r="AD257" s="330">
        <v>5</v>
      </c>
      <c r="AE257" s="330"/>
      <c r="AF257" s="410">
        <f t="shared" si="45"/>
        <v>0</v>
      </c>
      <c r="AG257" s="431">
        <v>3</v>
      </c>
      <c r="AH257" s="333">
        <v>5</v>
      </c>
      <c r="AI257" s="333">
        <v>16</v>
      </c>
      <c r="AJ257" s="411">
        <f t="shared" si="38"/>
        <v>3.7499999999999999E-2</v>
      </c>
      <c r="AK257" s="426">
        <v>0</v>
      </c>
      <c r="AL257" s="330">
        <v>3</v>
      </c>
      <c r="AM257" s="330"/>
      <c r="AN257" s="410">
        <f t="shared" si="39"/>
        <v>0</v>
      </c>
      <c r="AO257" s="431">
        <v>0</v>
      </c>
      <c r="AP257" s="333">
        <v>5</v>
      </c>
      <c r="AQ257" s="333"/>
      <c r="AR257" s="411">
        <f t="shared" si="40"/>
        <v>0</v>
      </c>
      <c r="AS257" s="413">
        <f t="shared" si="41"/>
        <v>3</v>
      </c>
      <c r="AT257" s="414">
        <f t="shared" si="42"/>
        <v>18</v>
      </c>
      <c r="AU257" s="414">
        <f t="shared" si="42"/>
        <v>16</v>
      </c>
      <c r="AV257" s="414">
        <f t="shared" si="43"/>
        <v>288</v>
      </c>
      <c r="AW257" s="415">
        <f t="shared" si="44"/>
        <v>1.0416666666666666E-2</v>
      </c>
      <c r="AX257" s="419" t="s">
        <v>309</v>
      </c>
    </row>
    <row r="258" spans="16:50" ht="15.6" x14ac:dyDescent="0.3">
      <c r="P258" s="406" t="s">
        <v>854</v>
      </c>
      <c r="Q258" s="260" t="s">
        <v>930</v>
      </c>
      <c r="R258" s="407" t="s">
        <v>316</v>
      </c>
      <c r="S258" s="260">
        <f t="shared" si="46"/>
        <v>2024</v>
      </c>
      <c r="T258" s="306">
        <v>45455</v>
      </c>
      <c r="U258" s="306">
        <v>45455</v>
      </c>
      <c r="V258" s="320" t="s">
        <v>849</v>
      </c>
      <c r="W258" s="337" t="s">
        <v>850</v>
      </c>
      <c r="X258" s="321" t="s">
        <v>815</v>
      </c>
      <c r="Y258" s="343" t="s">
        <v>1962</v>
      </c>
      <c r="Z258" s="261" t="s">
        <v>1963</v>
      </c>
      <c r="AA258" s="260">
        <v>1</v>
      </c>
      <c r="AB258" s="260" t="s">
        <v>853</v>
      </c>
      <c r="AC258" s="426">
        <v>0</v>
      </c>
      <c r="AD258" s="330">
        <v>5</v>
      </c>
      <c r="AE258" s="330"/>
      <c r="AF258" s="410">
        <f t="shared" si="45"/>
        <v>0</v>
      </c>
      <c r="AG258" s="431">
        <f>285/60</f>
        <v>4.75</v>
      </c>
      <c r="AH258" s="333">
        <v>5</v>
      </c>
      <c r="AI258" s="333">
        <v>16</v>
      </c>
      <c r="AJ258" s="411">
        <f t="shared" si="38"/>
        <v>5.9374999999999997E-2</v>
      </c>
      <c r="AK258" s="426">
        <v>0</v>
      </c>
      <c r="AL258" s="330">
        <v>3</v>
      </c>
      <c r="AM258" s="330"/>
      <c r="AN258" s="410">
        <f t="shared" si="39"/>
        <v>0</v>
      </c>
      <c r="AO258" s="431">
        <v>0</v>
      </c>
      <c r="AP258" s="333">
        <v>5</v>
      </c>
      <c r="AQ258" s="333"/>
      <c r="AR258" s="411">
        <f t="shared" si="40"/>
        <v>0</v>
      </c>
      <c r="AS258" s="413">
        <f t="shared" si="41"/>
        <v>4.75</v>
      </c>
      <c r="AT258" s="414">
        <f t="shared" si="42"/>
        <v>18</v>
      </c>
      <c r="AU258" s="414">
        <f t="shared" si="42"/>
        <v>16</v>
      </c>
      <c r="AV258" s="414">
        <f t="shared" si="43"/>
        <v>288</v>
      </c>
      <c r="AW258" s="415">
        <f t="shared" si="44"/>
        <v>1.6493055555555556E-2</v>
      </c>
      <c r="AX258" s="419" t="s">
        <v>309</v>
      </c>
    </row>
    <row r="259" spans="16:50" ht="15.6" x14ac:dyDescent="0.3">
      <c r="P259" s="406" t="s">
        <v>891</v>
      </c>
      <c r="Q259" s="260" t="s">
        <v>930</v>
      </c>
      <c r="R259" s="407" t="s">
        <v>316</v>
      </c>
      <c r="S259" s="260">
        <f t="shared" si="46"/>
        <v>2024</v>
      </c>
      <c r="T259" s="306">
        <v>45462</v>
      </c>
      <c r="U259" s="306">
        <v>45462</v>
      </c>
      <c r="V259" s="323" t="s">
        <v>1524</v>
      </c>
      <c r="W259" s="337" t="s">
        <v>1525</v>
      </c>
      <c r="X259" s="321" t="s">
        <v>910</v>
      </c>
      <c r="Y259" s="343" t="s">
        <v>1964</v>
      </c>
      <c r="Z259" s="261" t="s">
        <v>1965</v>
      </c>
      <c r="AA259" s="260">
        <v>1</v>
      </c>
      <c r="AB259" s="260" t="s">
        <v>853</v>
      </c>
      <c r="AC259" s="426">
        <v>0</v>
      </c>
      <c r="AD259" s="330">
        <v>5</v>
      </c>
      <c r="AE259" s="330"/>
      <c r="AF259" s="410">
        <f t="shared" si="45"/>
        <v>0</v>
      </c>
      <c r="AG259" s="431">
        <v>0</v>
      </c>
      <c r="AH259" s="333">
        <v>5</v>
      </c>
      <c r="AI259" s="333"/>
      <c r="AJ259" s="411">
        <f t="shared" si="38"/>
        <v>0</v>
      </c>
      <c r="AK259" s="426">
        <f>30/60</f>
        <v>0.5</v>
      </c>
      <c r="AL259" s="330">
        <v>3</v>
      </c>
      <c r="AM259" s="330">
        <v>8</v>
      </c>
      <c r="AN259" s="410">
        <f t="shared" si="39"/>
        <v>2.0833333333333332E-2</v>
      </c>
      <c r="AO259" s="431">
        <v>0</v>
      </c>
      <c r="AP259" s="333">
        <v>5</v>
      </c>
      <c r="AQ259" s="333"/>
      <c r="AR259" s="411">
        <f t="shared" si="40"/>
        <v>0</v>
      </c>
      <c r="AS259" s="413">
        <f t="shared" si="41"/>
        <v>0.5</v>
      </c>
      <c r="AT259" s="414">
        <f t="shared" si="42"/>
        <v>18</v>
      </c>
      <c r="AU259" s="414">
        <f t="shared" si="42"/>
        <v>8</v>
      </c>
      <c r="AV259" s="414">
        <f t="shared" si="43"/>
        <v>144</v>
      </c>
      <c r="AW259" s="415">
        <f t="shared" si="44"/>
        <v>3.472222222222222E-3</v>
      </c>
      <c r="AX259" s="419" t="s">
        <v>309</v>
      </c>
    </row>
    <row r="260" spans="16:50" ht="28.8" x14ac:dyDescent="0.3">
      <c r="P260" s="406" t="s">
        <v>907</v>
      </c>
      <c r="Q260" s="260" t="s">
        <v>930</v>
      </c>
      <c r="R260" s="407" t="s">
        <v>316</v>
      </c>
      <c r="S260" s="260">
        <f t="shared" si="46"/>
        <v>2024</v>
      </c>
      <c r="T260" s="306">
        <v>45467</v>
      </c>
      <c r="U260" s="306">
        <v>45467</v>
      </c>
      <c r="V260" s="322" t="s">
        <v>893</v>
      </c>
      <c r="W260" s="337" t="s">
        <v>894</v>
      </c>
      <c r="X260" s="321" t="s">
        <v>832</v>
      </c>
      <c r="Y260" s="342" t="s">
        <v>1966</v>
      </c>
      <c r="Z260" s="286" t="s">
        <v>1967</v>
      </c>
      <c r="AA260" s="260">
        <v>1</v>
      </c>
      <c r="AB260" s="260" t="s">
        <v>853</v>
      </c>
      <c r="AC260" s="426">
        <v>0</v>
      </c>
      <c r="AD260" s="330">
        <v>5</v>
      </c>
      <c r="AE260" s="330"/>
      <c r="AF260" s="410">
        <f t="shared" si="45"/>
        <v>0</v>
      </c>
      <c r="AG260" s="431">
        <v>0</v>
      </c>
      <c r="AH260" s="333">
        <v>5</v>
      </c>
      <c r="AI260" s="333"/>
      <c r="AJ260" s="411">
        <f t="shared" si="38"/>
        <v>0</v>
      </c>
      <c r="AK260" s="426">
        <v>0</v>
      </c>
      <c r="AL260" s="330">
        <v>3</v>
      </c>
      <c r="AM260" s="330"/>
      <c r="AN260" s="410">
        <f t="shared" si="39"/>
        <v>0</v>
      </c>
      <c r="AO260" s="431">
        <f>20/60</f>
        <v>0.33333333333333331</v>
      </c>
      <c r="AP260" s="333">
        <v>5</v>
      </c>
      <c r="AQ260" s="333">
        <v>8</v>
      </c>
      <c r="AR260" s="411">
        <f t="shared" si="40"/>
        <v>8.3333333333333332E-3</v>
      </c>
      <c r="AS260" s="413">
        <f t="shared" si="41"/>
        <v>0.33333333333333331</v>
      </c>
      <c r="AT260" s="414">
        <f t="shared" si="42"/>
        <v>18</v>
      </c>
      <c r="AU260" s="414">
        <f t="shared" si="42"/>
        <v>8</v>
      </c>
      <c r="AV260" s="414">
        <f t="shared" si="43"/>
        <v>144</v>
      </c>
      <c r="AW260" s="415">
        <f t="shared" si="44"/>
        <v>2.3148148148148147E-3</v>
      </c>
      <c r="AX260" s="419" t="s">
        <v>309</v>
      </c>
    </row>
    <row r="261" spans="16:50" ht="15.6" x14ac:dyDescent="0.3">
      <c r="P261" s="406" t="s">
        <v>812</v>
      </c>
      <c r="Q261" s="260" t="s">
        <v>938</v>
      </c>
      <c r="R261" s="407" t="s">
        <v>316</v>
      </c>
      <c r="S261" s="260">
        <f t="shared" si="46"/>
        <v>2024</v>
      </c>
      <c r="T261" s="307">
        <v>45447</v>
      </c>
      <c r="U261" s="307">
        <v>45447</v>
      </c>
      <c r="V261" s="322" t="s">
        <v>1971</v>
      </c>
      <c r="W261" s="337" t="s">
        <v>1972</v>
      </c>
      <c r="X261" s="321" t="s">
        <v>832</v>
      </c>
      <c r="Y261" s="340" t="s">
        <v>1973</v>
      </c>
      <c r="Z261" s="261" t="s">
        <v>309</v>
      </c>
      <c r="AA261" s="260" t="s">
        <v>309</v>
      </c>
      <c r="AB261" s="260" t="s">
        <v>309</v>
      </c>
      <c r="AC261" s="426">
        <f>25/60</f>
        <v>0.41666666666666669</v>
      </c>
      <c r="AD261" s="330">
        <v>5</v>
      </c>
      <c r="AE261" s="330">
        <v>16</v>
      </c>
      <c r="AF261" s="410">
        <f t="shared" si="45"/>
        <v>5.2083333333333339E-3</v>
      </c>
      <c r="AG261" s="431">
        <v>0</v>
      </c>
      <c r="AH261" s="333">
        <v>5</v>
      </c>
      <c r="AI261" s="333"/>
      <c r="AJ261" s="411">
        <f t="shared" ref="AJ261:AJ325" si="47">IFERROR(AG261/(AH261*AI261),0)</f>
        <v>0</v>
      </c>
      <c r="AK261" s="426">
        <v>0</v>
      </c>
      <c r="AL261" s="330">
        <v>3</v>
      </c>
      <c r="AM261" s="330"/>
      <c r="AN261" s="410">
        <f t="shared" ref="AN261:AN325" si="48">IFERROR(AK261/(AL261*AM261),0)</f>
        <v>0</v>
      </c>
      <c r="AO261" s="431">
        <v>0</v>
      </c>
      <c r="AP261" s="333">
        <v>5</v>
      </c>
      <c r="AQ261" s="333"/>
      <c r="AR261" s="411">
        <f t="shared" si="40"/>
        <v>0</v>
      </c>
      <c r="AS261" s="413">
        <f t="shared" si="41"/>
        <v>0.41666666666666669</v>
      </c>
      <c r="AT261" s="414">
        <f t="shared" si="42"/>
        <v>18</v>
      </c>
      <c r="AU261" s="414">
        <f t="shared" si="42"/>
        <v>16</v>
      </c>
      <c r="AV261" s="414">
        <f t="shared" si="43"/>
        <v>288</v>
      </c>
      <c r="AW261" s="415">
        <f t="shared" si="44"/>
        <v>1.4467592592592594E-3</v>
      </c>
      <c r="AX261" s="419" t="s">
        <v>309</v>
      </c>
    </row>
    <row r="262" spans="16:50" ht="28.8" x14ac:dyDescent="0.3">
      <c r="P262" s="406" t="s">
        <v>812</v>
      </c>
      <c r="Q262" s="260" t="s">
        <v>938</v>
      </c>
      <c r="R262" s="407" t="s">
        <v>316</v>
      </c>
      <c r="S262" s="260">
        <f t="shared" si="46"/>
        <v>2024</v>
      </c>
      <c r="T262" s="307">
        <v>45447</v>
      </c>
      <c r="U262" s="307">
        <v>45447</v>
      </c>
      <c r="V262" s="322" t="s">
        <v>855</v>
      </c>
      <c r="W262" s="337" t="s">
        <v>856</v>
      </c>
      <c r="X262" s="321" t="s">
        <v>832</v>
      </c>
      <c r="Y262" s="340" t="s">
        <v>1974</v>
      </c>
      <c r="Z262" s="261" t="s">
        <v>1975</v>
      </c>
      <c r="AA262" s="260">
        <v>1</v>
      </c>
      <c r="AB262" s="260" t="s">
        <v>853</v>
      </c>
      <c r="AC262" s="426">
        <f>30/60</f>
        <v>0.5</v>
      </c>
      <c r="AD262" s="330">
        <v>5</v>
      </c>
      <c r="AE262" s="330">
        <v>16</v>
      </c>
      <c r="AF262" s="410">
        <f t="shared" si="45"/>
        <v>6.2500000000000003E-3</v>
      </c>
      <c r="AG262" s="431">
        <v>0</v>
      </c>
      <c r="AH262" s="333">
        <v>5</v>
      </c>
      <c r="AI262" s="333"/>
      <c r="AJ262" s="411">
        <f t="shared" si="47"/>
        <v>0</v>
      </c>
      <c r="AK262" s="426">
        <v>0</v>
      </c>
      <c r="AL262" s="330">
        <v>3</v>
      </c>
      <c r="AM262" s="330"/>
      <c r="AN262" s="410">
        <f t="shared" si="48"/>
        <v>0</v>
      </c>
      <c r="AO262" s="431">
        <v>0</v>
      </c>
      <c r="AP262" s="333">
        <v>5</v>
      </c>
      <c r="AQ262" s="333"/>
      <c r="AR262" s="411">
        <f t="shared" si="40"/>
        <v>0</v>
      </c>
      <c r="AS262" s="413">
        <f t="shared" ref="AS262:AS325" si="49">SUM(AC262,AG262,AK262,AO262,)</f>
        <v>0.5</v>
      </c>
      <c r="AT262" s="414">
        <f t="shared" si="42"/>
        <v>18</v>
      </c>
      <c r="AU262" s="414">
        <f t="shared" si="42"/>
        <v>16</v>
      </c>
      <c r="AV262" s="414">
        <f t="shared" si="43"/>
        <v>288</v>
      </c>
      <c r="AW262" s="415">
        <f t="shared" si="44"/>
        <v>1.736111111111111E-3</v>
      </c>
      <c r="AX262" s="419" t="s">
        <v>309</v>
      </c>
    </row>
    <row r="263" spans="16:50" ht="28.8" x14ac:dyDescent="0.3">
      <c r="P263" s="406" t="s">
        <v>812</v>
      </c>
      <c r="Q263" s="260" t="s">
        <v>938</v>
      </c>
      <c r="R263" s="407" t="s">
        <v>316</v>
      </c>
      <c r="S263" s="260">
        <f t="shared" si="46"/>
        <v>2024</v>
      </c>
      <c r="T263" s="307">
        <v>45447</v>
      </c>
      <c r="U263" s="307">
        <v>45447</v>
      </c>
      <c r="V263" s="334" t="s">
        <v>973</v>
      </c>
      <c r="W263" s="337" t="s">
        <v>974</v>
      </c>
      <c r="X263" s="321" t="s">
        <v>843</v>
      </c>
      <c r="Y263" s="340" t="s">
        <v>1976</v>
      </c>
      <c r="Z263" s="261" t="s">
        <v>309</v>
      </c>
      <c r="AA263" s="260" t="s">
        <v>309</v>
      </c>
      <c r="AB263" s="260" t="s">
        <v>309</v>
      </c>
      <c r="AC263" s="426">
        <v>0.5</v>
      </c>
      <c r="AD263" s="330">
        <v>5</v>
      </c>
      <c r="AE263" s="330">
        <v>24</v>
      </c>
      <c r="AF263" s="410">
        <f t="shared" si="45"/>
        <v>4.1666666666666666E-3</v>
      </c>
      <c r="AG263" s="431">
        <v>0</v>
      </c>
      <c r="AH263" s="333">
        <v>5</v>
      </c>
      <c r="AI263" s="333"/>
      <c r="AJ263" s="411">
        <f t="shared" si="47"/>
        <v>0</v>
      </c>
      <c r="AK263" s="426">
        <v>0</v>
      </c>
      <c r="AL263" s="330">
        <v>3</v>
      </c>
      <c r="AM263" s="330"/>
      <c r="AN263" s="410">
        <f t="shared" si="48"/>
        <v>0</v>
      </c>
      <c r="AO263" s="431">
        <v>0</v>
      </c>
      <c r="AP263" s="333">
        <v>5</v>
      </c>
      <c r="AQ263" s="333"/>
      <c r="AR263" s="411">
        <f t="shared" ref="AR263:AR326" si="50">IFERROR(AO263/(AP263*AQ263),0)</f>
        <v>0</v>
      </c>
      <c r="AS263" s="413">
        <f t="shared" si="49"/>
        <v>0.5</v>
      </c>
      <c r="AT263" s="414">
        <f t="shared" si="42"/>
        <v>18</v>
      </c>
      <c r="AU263" s="414">
        <f t="shared" si="42"/>
        <v>24</v>
      </c>
      <c r="AV263" s="414">
        <f t="shared" si="43"/>
        <v>432</v>
      </c>
      <c r="AW263" s="415">
        <f t="shared" si="44"/>
        <v>1.1574074074074073E-3</v>
      </c>
      <c r="AX263" s="419" t="s">
        <v>309</v>
      </c>
    </row>
    <row r="264" spans="16:50" ht="28.8" x14ac:dyDescent="0.3">
      <c r="P264" s="406" t="s">
        <v>812</v>
      </c>
      <c r="Q264" s="260" t="s">
        <v>938</v>
      </c>
      <c r="R264" s="407" t="s">
        <v>316</v>
      </c>
      <c r="S264" s="260">
        <f t="shared" si="46"/>
        <v>2024</v>
      </c>
      <c r="T264" s="307">
        <v>45448</v>
      </c>
      <c r="U264" s="307">
        <v>45448</v>
      </c>
      <c r="V264" s="334" t="s">
        <v>979</v>
      </c>
      <c r="W264" s="337" t="s">
        <v>980</v>
      </c>
      <c r="X264" s="321" t="s">
        <v>843</v>
      </c>
      <c r="Y264" s="340" t="s">
        <v>1977</v>
      </c>
      <c r="Z264" s="261" t="s">
        <v>1978</v>
      </c>
      <c r="AA264" s="260">
        <v>1</v>
      </c>
      <c r="AB264" s="260" t="s">
        <v>853</v>
      </c>
      <c r="AC264" s="426">
        <f>20/60</f>
        <v>0.33333333333333331</v>
      </c>
      <c r="AD264" s="330">
        <v>5</v>
      </c>
      <c r="AE264" s="330">
        <v>24</v>
      </c>
      <c r="AF264" s="410">
        <f t="shared" si="45"/>
        <v>2.7777777777777775E-3</v>
      </c>
      <c r="AG264" s="431">
        <v>0</v>
      </c>
      <c r="AH264" s="333">
        <v>5</v>
      </c>
      <c r="AI264" s="333"/>
      <c r="AJ264" s="411">
        <f t="shared" si="47"/>
        <v>0</v>
      </c>
      <c r="AK264" s="426">
        <v>0</v>
      </c>
      <c r="AL264" s="330">
        <v>3</v>
      </c>
      <c r="AM264" s="330"/>
      <c r="AN264" s="410">
        <f t="shared" si="48"/>
        <v>0</v>
      </c>
      <c r="AO264" s="431">
        <v>0</v>
      </c>
      <c r="AP264" s="333">
        <v>5</v>
      </c>
      <c r="AQ264" s="333"/>
      <c r="AR264" s="411">
        <f t="shared" si="50"/>
        <v>0</v>
      </c>
      <c r="AS264" s="413">
        <f t="shared" si="49"/>
        <v>0.33333333333333331</v>
      </c>
      <c r="AT264" s="414">
        <f t="shared" si="42"/>
        <v>18</v>
      </c>
      <c r="AU264" s="414">
        <f t="shared" si="42"/>
        <v>24</v>
      </c>
      <c r="AV264" s="414">
        <f t="shared" si="43"/>
        <v>432</v>
      </c>
      <c r="AW264" s="415">
        <f t="shared" si="44"/>
        <v>7.716049382716049E-4</v>
      </c>
      <c r="AX264" s="419" t="s">
        <v>309</v>
      </c>
    </row>
    <row r="265" spans="16:50" ht="28.8" x14ac:dyDescent="0.3">
      <c r="P265" s="406" t="s">
        <v>812</v>
      </c>
      <c r="Q265" s="260" t="s">
        <v>938</v>
      </c>
      <c r="R265" s="407" t="s">
        <v>316</v>
      </c>
      <c r="S265" s="260">
        <f t="shared" si="46"/>
        <v>2024</v>
      </c>
      <c r="T265" s="307">
        <v>45448</v>
      </c>
      <c r="U265" s="307">
        <v>45448</v>
      </c>
      <c r="V265" s="334" t="s">
        <v>973</v>
      </c>
      <c r="W265" s="337" t="s">
        <v>974</v>
      </c>
      <c r="X265" s="321" t="s">
        <v>843</v>
      </c>
      <c r="Y265" s="340" t="s">
        <v>1979</v>
      </c>
      <c r="Z265" s="261" t="s">
        <v>1980</v>
      </c>
      <c r="AA265" s="260">
        <v>1</v>
      </c>
      <c r="AB265" s="260" t="s">
        <v>853</v>
      </c>
      <c r="AC265" s="426">
        <f>20/60</f>
        <v>0.33333333333333331</v>
      </c>
      <c r="AD265" s="330">
        <v>5</v>
      </c>
      <c r="AE265" s="330">
        <v>24</v>
      </c>
      <c r="AF265" s="410">
        <f t="shared" si="45"/>
        <v>2.7777777777777775E-3</v>
      </c>
      <c r="AG265" s="431">
        <v>0</v>
      </c>
      <c r="AH265" s="333">
        <v>5</v>
      </c>
      <c r="AI265" s="333"/>
      <c r="AJ265" s="411">
        <f t="shared" si="47"/>
        <v>0</v>
      </c>
      <c r="AK265" s="426">
        <v>0</v>
      </c>
      <c r="AL265" s="330">
        <v>3</v>
      </c>
      <c r="AM265" s="330"/>
      <c r="AN265" s="410">
        <f t="shared" si="48"/>
        <v>0</v>
      </c>
      <c r="AO265" s="431">
        <v>0</v>
      </c>
      <c r="AP265" s="333">
        <v>5</v>
      </c>
      <c r="AQ265" s="333"/>
      <c r="AR265" s="411">
        <f t="shared" si="50"/>
        <v>0</v>
      </c>
      <c r="AS265" s="413">
        <f t="shared" si="49"/>
        <v>0.33333333333333331</v>
      </c>
      <c r="AT265" s="414">
        <f t="shared" si="42"/>
        <v>18</v>
      </c>
      <c r="AU265" s="414">
        <f t="shared" si="42"/>
        <v>24</v>
      </c>
      <c r="AV265" s="414">
        <f t="shared" si="43"/>
        <v>432</v>
      </c>
      <c r="AW265" s="415">
        <f t="shared" si="44"/>
        <v>7.716049382716049E-4</v>
      </c>
      <c r="AX265" s="419" t="s">
        <v>309</v>
      </c>
    </row>
    <row r="266" spans="16:50" ht="15.6" x14ac:dyDescent="0.3">
      <c r="P266" s="406" t="s">
        <v>812</v>
      </c>
      <c r="Q266" s="260" t="s">
        <v>938</v>
      </c>
      <c r="R266" s="407" t="s">
        <v>316</v>
      </c>
      <c r="S266" s="260">
        <f t="shared" si="46"/>
        <v>2024</v>
      </c>
      <c r="T266" s="307">
        <v>45448</v>
      </c>
      <c r="U266" s="307">
        <v>45448</v>
      </c>
      <c r="V266" s="334" t="s">
        <v>939</v>
      </c>
      <c r="W266" s="337" t="s">
        <v>940</v>
      </c>
      <c r="X266" s="321" t="s">
        <v>843</v>
      </c>
      <c r="Y266" s="342" t="s">
        <v>1981</v>
      </c>
      <c r="Z266" s="261" t="s">
        <v>1982</v>
      </c>
      <c r="AA266" s="260">
        <v>1</v>
      </c>
      <c r="AB266" s="260" t="s">
        <v>853</v>
      </c>
      <c r="AC266" s="426">
        <f>20/60</f>
        <v>0.33333333333333331</v>
      </c>
      <c r="AD266" s="330">
        <v>5</v>
      </c>
      <c r="AE266" s="330">
        <v>24</v>
      </c>
      <c r="AF266" s="410">
        <f t="shared" si="45"/>
        <v>2.7777777777777775E-3</v>
      </c>
      <c r="AG266" s="431">
        <v>0</v>
      </c>
      <c r="AH266" s="333">
        <v>5</v>
      </c>
      <c r="AI266" s="333"/>
      <c r="AJ266" s="411">
        <f t="shared" si="47"/>
        <v>0</v>
      </c>
      <c r="AK266" s="426">
        <v>0</v>
      </c>
      <c r="AL266" s="330">
        <v>3</v>
      </c>
      <c r="AM266" s="330"/>
      <c r="AN266" s="410">
        <f t="shared" si="48"/>
        <v>0</v>
      </c>
      <c r="AO266" s="431">
        <v>0</v>
      </c>
      <c r="AP266" s="333">
        <v>5</v>
      </c>
      <c r="AQ266" s="333"/>
      <c r="AR266" s="411">
        <f t="shared" si="50"/>
        <v>0</v>
      </c>
      <c r="AS266" s="413">
        <f t="shared" si="49"/>
        <v>0.33333333333333331</v>
      </c>
      <c r="AT266" s="414">
        <f t="shared" si="42"/>
        <v>18</v>
      </c>
      <c r="AU266" s="414">
        <f t="shared" si="42"/>
        <v>24</v>
      </c>
      <c r="AV266" s="414">
        <f t="shared" si="43"/>
        <v>432</v>
      </c>
      <c r="AW266" s="415">
        <f t="shared" si="44"/>
        <v>7.716049382716049E-4</v>
      </c>
      <c r="AX266" s="466" t="s">
        <v>309</v>
      </c>
    </row>
    <row r="267" spans="16:50" ht="22.8" x14ac:dyDescent="0.3">
      <c r="P267" s="406" t="s">
        <v>812</v>
      </c>
      <c r="Q267" s="260" t="s">
        <v>938</v>
      </c>
      <c r="R267" s="407" t="s">
        <v>316</v>
      </c>
      <c r="S267" s="260">
        <f t="shared" si="46"/>
        <v>2024</v>
      </c>
      <c r="T267" s="307">
        <v>45448</v>
      </c>
      <c r="U267" s="307">
        <v>45448</v>
      </c>
      <c r="V267" s="334" t="s">
        <v>979</v>
      </c>
      <c r="W267" s="337" t="s">
        <v>980</v>
      </c>
      <c r="X267" s="321" t="s">
        <v>843</v>
      </c>
      <c r="Y267" s="342" t="s">
        <v>1981</v>
      </c>
      <c r="Z267" s="261" t="s">
        <v>1978</v>
      </c>
      <c r="AA267" s="260">
        <v>1</v>
      </c>
      <c r="AB267" s="260" t="s">
        <v>853</v>
      </c>
      <c r="AC267" s="426">
        <f>20/60</f>
        <v>0.33333333333333331</v>
      </c>
      <c r="AD267" s="330">
        <v>5</v>
      </c>
      <c r="AE267" s="330">
        <v>24</v>
      </c>
      <c r="AF267" s="410">
        <f t="shared" si="45"/>
        <v>2.7777777777777775E-3</v>
      </c>
      <c r="AG267" s="431">
        <v>0</v>
      </c>
      <c r="AH267" s="333">
        <v>5</v>
      </c>
      <c r="AI267" s="333"/>
      <c r="AJ267" s="411">
        <f t="shared" si="47"/>
        <v>0</v>
      </c>
      <c r="AK267" s="426">
        <v>0</v>
      </c>
      <c r="AL267" s="330">
        <v>3</v>
      </c>
      <c r="AM267" s="330"/>
      <c r="AN267" s="410">
        <f t="shared" si="48"/>
        <v>0</v>
      </c>
      <c r="AO267" s="431">
        <v>0</v>
      </c>
      <c r="AP267" s="333">
        <v>5</v>
      </c>
      <c r="AQ267" s="333"/>
      <c r="AR267" s="411">
        <f t="shared" si="50"/>
        <v>0</v>
      </c>
      <c r="AS267" s="413">
        <f t="shared" si="49"/>
        <v>0.33333333333333331</v>
      </c>
      <c r="AT267" s="414">
        <f t="shared" si="42"/>
        <v>18</v>
      </c>
      <c r="AU267" s="414">
        <f t="shared" si="42"/>
        <v>24</v>
      </c>
      <c r="AV267" s="414">
        <f t="shared" si="43"/>
        <v>432</v>
      </c>
      <c r="AW267" s="415">
        <f t="shared" si="44"/>
        <v>7.716049382716049E-4</v>
      </c>
      <c r="AX267" s="419" t="s">
        <v>309</v>
      </c>
    </row>
    <row r="268" spans="16:50" ht="43.2" x14ac:dyDescent="0.3">
      <c r="P268" s="406" t="s">
        <v>812</v>
      </c>
      <c r="Q268" s="260" t="s">
        <v>938</v>
      </c>
      <c r="R268" s="407" t="s">
        <v>316</v>
      </c>
      <c r="S268" s="260">
        <f t="shared" si="46"/>
        <v>2024</v>
      </c>
      <c r="T268" s="307">
        <v>45450</v>
      </c>
      <c r="U268" s="307">
        <v>45450</v>
      </c>
      <c r="V268" s="334" t="s">
        <v>973</v>
      </c>
      <c r="W268" s="337" t="s">
        <v>974</v>
      </c>
      <c r="X268" s="321" t="s">
        <v>843</v>
      </c>
      <c r="Y268" s="340" t="s">
        <v>1983</v>
      </c>
      <c r="Z268" s="261" t="s">
        <v>309</v>
      </c>
      <c r="AA268" s="260" t="s">
        <v>309</v>
      </c>
      <c r="AB268" s="260" t="s">
        <v>309</v>
      </c>
      <c r="AC268" s="426">
        <v>1</v>
      </c>
      <c r="AD268" s="330">
        <v>5</v>
      </c>
      <c r="AE268" s="330">
        <v>24</v>
      </c>
      <c r="AF268" s="410">
        <f t="shared" si="45"/>
        <v>8.3333333333333332E-3</v>
      </c>
      <c r="AG268" s="431">
        <v>0</v>
      </c>
      <c r="AH268" s="333">
        <v>5</v>
      </c>
      <c r="AI268" s="333"/>
      <c r="AJ268" s="411">
        <f t="shared" si="47"/>
        <v>0</v>
      </c>
      <c r="AK268" s="426">
        <v>0</v>
      </c>
      <c r="AL268" s="330">
        <v>3</v>
      </c>
      <c r="AM268" s="330"/>
      <c r="AN268" s="410">
        <f t="shared" si="48"/>
        <v>0</v>
      </c>
      <c r="AO268" s="431">
        <v>0</v>
      </c>
      <c r="AP268" s="333">
        <v>5</v>
      </c>
      <c r="AQ268" s="333"/>
      <c r="AR268" s="411">
        <f t="shared" si="50"/>
        <v>0</v>
      </c>
      <c r="AS268" s="413">
        <f t="shared" si="49"/>
        <v>1</v>
      </c>
      <c r="AT268" s="414">
        <f t="shared" si="42"/>
        <v>18</v>
      </c>
      <c r="AU268" s="414">
        <f t="shared" si="42"/>
        <v>24</v>
      </c>
      <c r="AV268" s="414">
        <f t="shared" si="43"/>
        <v>432</v>
      </c>
      <c r="AW268" s="415">
        <f t="shared" si="44"/>
        <v>2.3148148148148147E-3</v>
      </c>
      <c r="AX268" s="419" t="s">
        <v>309</v>
      </c>
    </row>
    <row r="269" spans="16:50" ht="15.6" x14ac:dyDescent="0.3">
      <c r="P269" s="406" t="s">
        <v>854</v>
      </c>
      <c r="Q269" s="260" t="s">
        <v>938</v>
      </c>
      <c r="R269" s="407" t="s">
        <v>316</v>
      </c>
      <c r="S269" s="260">
        <f t="shared" si="46"/>
        <v>2024</v>
      </c>
      <c r="T269" s="307">
        <v>45453</v>
      </c>
      <c r="U269" s="307">
        <v>45453</v>
      </c>
      <c r="V269" s="335" t="s">
        <v>961</v>
      </c>
      <c r="W269" s="420" t="s">
        <v>962</v>
      </c>
      <c r="X269" s="321" t="s">
        <v>963</v>
      </c>
      <c r="Y269" s="342" t="s">
        <v>1984</v>
      </c>
      <c r="Z269" s="261" t="s">
        <v>1985</v>
      </c>
      <c r="AA269" s="260">
        <v>1</v>
      </c>
      <c r="AB269" s="260" t="s">
        <v>853</v>
      </c>
      <c r="AC269" s="426">
        <v>0</v>
      </c>
      <c r="AD269" s="330">
        <v>5</v>
      </c>
      <c r="AE269" s="330"/>
      <c r="AF269" s="410">
        <f t="shared" si="45"/>
        <v>0</v>
      </c>
      <c r="AG269" s="431">
        <f>165/60</f>
        <v>2.75</v>
      </c>
      <c r="AH269" s="333">
        <v>5</v>
      </c>
      <c r="AI269" s="333">
        <v>8</v>
      </c>
      <c r="AJ269" s="411">
        <f t="shared" si="47"/>
        <v>6.8750000000000006E-2</v>
      </c>
      <c r="AK269" s="426">
        <v>0</v>
      </c>
      <c r="AL269" s="330">
        <v>3</v>
      </c>
      <c r="AM269" s="330"/>
      <c r="AN269" s="410">
        <f t="shared" si="48"/>
        <v>0</v>
      </c>
      <c r="AO269" s="431">
        <v>0</v>
      </c>
      <c r="AP269" s="333">
        <v>5</v>
      </c>
      <c r="AQ269" s="333"/>
      <c r="AR269" s="411">
        <f t="shared" si="50"/>
        <v>0</v>
      </c>
      <c r="AS269" s="413">
        <f t="shared" si="49"/>
        <v>2.75</v>
      </c>
      <c r="AT269" s="414">
        <f t="shared" si="42"/>
        <v>18</v>
      </c>
      <c r="AU269" s="414">
        <f t="shared" si="42"/>
        <v>8</v>
      </c>
      <c r="AV269" s="414">
        <f t="shared" si="43"/>
        <v>144</v>
      </c>
      <c r="AW269" s="415">
        <f t="shared" si="44"/>
        <v>1.9097222222222224E-2</v>
      </c>
      <c r="AX269" s="419" t="s">
        <v>309</v>
      </c>
    </row>
    <row r="270" spans="16:50" ht="28.8" x14ac:dyDescent="0.3">
      <c r="P270" s="406" t="s">
        <v>854</v>
      </c>
      <c r="Q270" s="260" t="s">
        <v>938</v>
      </c>
      <c r="R270" s="407" t="s">
        <v>316</v>
      </c>
      <c r="S270" s="260">
        <f t="shared" si="46"/>
        <v>2024</v>
      </c>
      <c r="T270" s="307">
        <v>45454</v>
      </c>
      <c r="U270" s="307">
        <v>45454</v>
      </c>
      <c r="V270" s="335" t="s">
        <v>961</v>
      </c>
      <c r="W270" s="420" t="s">
        <v>962</v>
      </c>
      <c r="X270" s="321" t="s">
        <v>963</v>
      </c>
      <c r="Y270" s="340" t="s">
        <v>1986</v>
      </c>
      <c r="Z270" s="261" t="s">
        <v>309</v>
      </c>
      <c r="AA270" s="260" t="s">
        <v>309</v>
      </c>
      <c r="AB270" s="260" t="s">
        <v>309</v>
      </c>
      <c r="AC270" s="426">
        <v>0</v>
      </c>
      <c r="AD270" s="330">
        <v>5</v>
      </c>
      <c r="AE270" s="330"/>
      <c r="AF270" s="410">
        <f t="shared" si="45"/>
        <v>0</v>
      </c>
      <c r="AG270" s="431">
        <f>70/60</f>
        <v>1.1666666666666667</v>
      </c>
      <c r="AH270" s="333">
        <v>5</v>
      </c>
      <c r="AI270" s="333">
        <v>8</v>
      </c>
      <c r="AJ270" s="411">
        <f t="shared" si="47"/>
        <v>2.9166666666666667E-2</v>
      </c>
      <c r="AK270" s="426">
        <v>0</v>
      </c>
      <c r="AL270" s="330">
        <v>3</v>
      </c>
      <c r="AM270" s="330"/>
      <c r="AN270" s="410">
        <f t="shared" si="48"/>
        <v>0</v>
      </c>
      <c r="AO270" s="431">
        <v>0</v>
      </c>
      <c r="AP270" s="333">
        <v>5</v>
      </c>
      <c r="AQ270" s="333"/>
      <c r="AR270" s="411">
        <f t="shared" si="50"/>
        <v>0</v>
      </c>
      <c r="AS270" s="413">
        <f t="shared" si="49"/>
        <v>1.1666666666666667</v>
      </c>
      <c r="AT270" s="414">
        <f t="shared" si="42"/>
        <v>18</v>
      </c>
      <c r="AU270" s="414">
        <f t="shared" si="42"/>
        <v>8</v>
      </c>
      <c r="AV270" s="414">
        <f t="shared" si="43"/>
        <v>144</v>
      </c>
      <c r="AW270" s="415">
        <f t="shared" si="44"/>
        <v>8.1018518518518531E-3</v>
      </c>
      <c r="AX270" s="419" t="s">
        <v>309</v>
      </c>
    </row>
    <row r="271" spans="16:50" ht="28.8" x14ac:dyDescent="0.3">
      <c r="P271" s="406" t="s">
        <v>854</v>
      </c>
      <c r="Q271" s="260" t="s">
        <v>938</v>
      </c>
      <c r="R271" s="407" t="s">
        <v>316</v>
      </c>
      <c r="S271" s="260">
        <f t="shared" si="46"/>
        <v>2024</v>
      </c>
      <c r="T271" s="307">
        <v>45454</v>
      </c>
      <c r="U271" s="307">
        <v>45454</v>
      </c>
      <c r="V271" s="326" t="s">
        <v>880</v>
      </c>
      <c r="W271" s="337" t="s">
        <v>881</v>
      </c>
      <c r="X271" s="321" t="s">
        <v>825</v>
      </c>
      <c r="Y271" s="340" t="s">
        <v>1987</v>
      </c>
      <c r="Z271" s="261" t="s">
        <v>1684</v>
      </c>
      <c r="AA271" s="260">
        <v>1</v>
      </c>
      <c r="AB271" s="260" t="s">
        <v>853</v>
      </c>
      <c r="AC271" s="426">
        <v>0</v>
      </c>
      <c r="AD271" s="330">
        <v>5</v>
      </c>
      <c r="AE271" s="330"/>
      <c r="AF271" s="410">
        <f t="shared" si="45"/>
        <v>0</v>
      </c>
      <c r="AG271" s="431">
        <f>105/60</f>
        <v>1.75</v>
      </c>
      <c r="AH271" s="333">
        <v>5</v>
      </c>
      <c r="AI271" s="333">
        <v>16</v>
      </c>
      <c r="AJ271" s="411">
        <f t="shared" si="47"/>
        <v>2.1874999999999999E-2</v>
      </c>
      <c r="AK271" s="426">
        <v>0</v>
      </c>
      <c r="AL271" s="330">
        <v>3</v>
      </c>
      <c r="AM271" s="330"/>
      <c r="AN271" s="410">
        <f t="shared" si="48"/>
        <v>0</v>
      </c>
      <c r="AO271" s="431">
        <v>0</v>
      </c>
      <c r="AP271" s="333">
        <v>5</v>
      </c>
      <c r="AQ271" s="333"/>
      <c r="AR271" s="411">
        <f t="shared" si="50"/>
        <v>0</v>
      </c>
      <c r="AS271" s="413">
        <f t="shared" si="49"/>
        <v>1.75</v>
      </c>
      <c r="AT271" s="414">
        <f t="shared" si="42"/>
        <v>18</v>
      </c>
      <c r="AU271" s="414">
        <f t="shared" si="42"/>
        <v>16</v>
      </c>
      <c r="AV271" s="414">
        <f t="shared" si="43"/>
        <v>288</v>
      </c>
      <c r="AW271" s="415">
        <f t="shared" si="44"/>
        <v>6.076388888888889E-3</v>
      </c>
      <c r="AX271" s="419" t="s">
        <v>309</v>
      </c>
    </row>
    <row r="272" spans="16:50" ht="28.8" x14ac:dyDescent="0.3">
      <c r="P272" s="406" t="s">
        <v>854</v>
      </c>
      <c r="Q272" s="260" t="s">
        <v>938</v>
      </c>
      <c r="R272" s="407" t="s">
        <v>316</v>
      </c>
      <c r="S272" s="260">
        <f t="shared" si="46"/>
        <v>2024</v>
      </c>
      <c r="T272" s="307">
        <v>45454</v>
      </c>
      <c r="U272" s="307">
        <v>45454</v>
      </c>
      <c r="V272" s="328" t="s">
        <v>1513</v>
      </c>
      <c r="W272" s="337" t="s">
        <v>1625</v>
      </c>
      <c r="X272" s="321" t="s">
        <v>878</v>
      </c>
      <c r="Y272" s="340" t="s">
        <v>1988</v>
      </c>
      <c r="Z272" s="261" t="s">
        <v>309</v>
      </c>
      <c r="AA272" s="260" t="s">
        <v>309</v>
      </c>
      <c r="AB272" s="260" t="s">
        <v>309</v>
      </c>
      <c r="AC272" s="426">
        <v>0</v>
      </c>
      <c r="AD272" s="330">
        <v>5</v>
      </c>
      <c r="AE272" s="330"/>
      <c r="AF272" s="410">
        <f t="shared" si="45"/>
        <v>0</v>
      </c>
      <c r="AG272" s="431">
        <f>40/60</f>
        <v>0.66666666666666663</v>
      </c>
      <c r="AH272" s="333">
        <v>5</v>
      </c>
      <c r="AI272" s="333">
        <v>24</v>
      </c>
      <c r="AJ272" s="411">
        <f t="shared" si="47"/>
        <v>5.5555555555555549E-3</v>
      </c>
      <c r="AK272" s="426">
        <v>0</v>
      </c>
      <c r="AL272" s="330">
        <v>3</v>
      </c>
      <c r="AM272" s="330"/>
      <c r="AN272" s="410">
        <f t="shared" si="48"/>
        <v>0</v>
      </c>
      <c r="AO272" s="431">
        <v>0</v>
      </c>
      <c r="AP272" s="333">
        <v>5</v>
      </c>
      <c r="AQ272" s="333"/>
      <c r="AR272" s="411">
        <f t="shared" si="50"/>
        <v>0</v>
      </c>
      <c r="AS272" s="413">
        <f t="shared" si="49"/>
        <v>0.66666666666666663</v>
      </c>
      <c r="AT272" s="414">
        <f t="shared" si="42"/>
        <v>18</v>
      </c>
      <c r="AU272" s="414">
        <f t="shared" si="42"/>
        <v>24</v>
      </c>
      <c r="AV272" s="414">
        <f t="shared" si="43"/>
        <v>432</v>
      </c>
      <c r="AW272" s="415">
        <f t="shared" si="44"/>
        <v>1.5432098765432098E-3</v>
      </c>
      <c r="AX272" s="419" t="s">
        <v>309</v>
      </c>
    </row>
    <row r="273" spans="16:50" ht="15.6" x14ac:dyDescent="0.3">
      <c r="P273" s="406" t="s">
        <v>854</v>
      </c>
      <c r="Q273" s="260" t="s">
        <v>938</v>
      </c>
      <c r="R273" s="407" t="s">
        <v>316</v>
      </c>
      <c r="S273" s="260">
        <f t="shared" si="46"/>
        <v>2024</v>
      </c>
      <c r="T273" s="307">
        <v>45456</v>
      </c>
      <c r="U273" s="307">
        <v>45456</v>
      </c>
      <c r="V273" s="323" t="s">
        <v>908</v>
      </c>
      <c r="W273" s="337" t="s">
        <v>909</v>
      </c>
      <c r="X273" s="321" t="s">
        <v>910</v>
      </c>
      <c r="Y273" s="342" t="s">
        <v>1989</v>
      </c>
      <c r="Z273" s="261" t="s">
        <v>309</v>
      </c>
      <c r="AA273" s="260" t="s">
        <v>309</v>
      </c>
      <c r="AB273" s="260" t="s">
        <v>309</v>
      </c>
      <c r="AC273" s="426">
        <v>0</v>
      </c>
      <c r="AD273" s="330">
        <v>5</v>
      </c>
      <c r="AE273" s="330"/>
      <c r="AF273" s="410">
        <f t="shared" si="45"/>
        <v>0</v>
      </c>
      <c r="AG273" s="431">
        <v>8</v>
      </c>
      <c r="AH273" s="333">
        <v>5</v>
      </c>
      <c r="AI273" s="333">
        <v>8</v>
      </c>
      <c r="AJ273" s="411">
        <f t="shared" si="47"/>
        <v>0.2</v>
      </c>
      <c r="AK273" s="426">
        <v>0</v>
      </c>
      <c r="AL273" s="330">
        <v>3</v>
      </c>
      <c r="AM273" s="330"/>
      <c r="AN273" s="410">
        <f t="shared" si="48"/>
        <v>0</v>
      </c>
      <c r="AO273" s="431">
        <v>0</v>
      </c>
      <c r="AP273" s="333">
        <v>5</v>
      </c>
      <c r="AQ273" s="333"/>
      <c r="AR273" s="411">
        <f t="shared" si="50"/>
        <v>0</v>
      </c>
      <c r="AS273" s="413">
        <f t="shared" si="49"/>
        <v>8</v>
      </c>
      <c r="AT273" s="414">
        <f t="shared" si="42"/>
        <v>18</v>
      </c>
      <c r="AU273" s="414">
        <f t="shared" si="42"/>
        <v>8</v>
      </c>
      <c r="AV273" s="414">
        <f t="shared" si="43"/>
        <v>144</v>
      </c>
      <c r="AW273" s="415">
        <f t="shared" si="44"/>
        <v>5.5555555555555552E-2</v>
      </c>
      <c r="AX273" s="466" t="s">
        <v>309</v>
      </c>
    </row>
    <row r="274" spans="16:50" ht="15.6" x14ac:dyDescent="0.3">
      <c r="P274" s="406" t="s">
        <v>812</v>
      </c>
      <c r="Q274" s="260" t="s">
        <v>930</v>
      </c>
      <c r="R274" s="407" t="s">
        <v>317</v>
      </c>
      <c r="S274" s="260">
        <f t="shared" si="46"/>
        <v>2024</v>
      </c>
      <c r="T274" s="307">
        <v>45474</v>
      </c>
      <c r="U274" s="307">
        <v>45474</v>
      </c>
      <c r="V274" s="320" t="s">
        <v>1097</v>
      </c>
      <c r="W274" s="337" t="s">
        <v>1092</v>
      </c>
      <c r="X274" s="321" t="s">
        <v>815</v>
      </c>
      <c r="Y274" s="339" t="s">
        <v>2011</v>
      </c>
      <c r="Z274" s="338" t="s">
        <v>309</v>
      </c>
      <c r="AA274" s="311" t="s">
        <v>309</v>
      </c>
      <c r="AB274" s="311" t="s">
        <v>309</v>
      </c>
      <c r="AC274" s="426">
        <f>30/60</f>
        <v>0.5</v>
      </c>
      <c r="AD274" s="330">
        <v>5</v>
      </c>
      <c r="AE274" s="330">
        <v>8</v>
      </c>
      <c r="AF274" s="410">
        <f t="shared" si="45"/>
        <v>1.2500000000000001E-2</v>
      </c>
      <c r="AG274" s="431">
        <v>0</v>
      </c>
      <c r="AH274" s="333">
        <v>5</v>
      </c>
      <c r="AI274" s="333"/>
      <c r="AJ274" s="411">
        <f t="shared" si="47"/>
        <v>0</v>
      </c>
      <c r="AK274" s="426">
        <v>0</v>
      </c>
      <c r="AL274" s="330">
        <v>5</v>
      </c>
      <c r="AM274" s="330"/>
      <c r="AN274" s="410">
        <f t="shared" si="48"/>
        <v>0</v>
      </c>
      <c r="AO274" s="431">
        <v>0</v>
      </c>
      <c r="AP274" s="333">
        <v>8</v>
      </c>
      <c r="AQ274" s="333"/>
      <c r="AR274" s="411">
        <f t="shared" si="50"/>
        <v>0</v>
      </c>
      <c r="AS274" s="413">
        <f t="shared" si="49"/>
        <v>0.5</v>
      </c>
      <c r="AT274" s="414">
        <f t="shared" si="42"/>
        <v>23</v>
      </c>
      <c r="AU274" s="414">
        <f t="shared" si="42"/>
        <v>8</v>
      </c>
      <c r="AV274" s="414">
        <f t="shared" si="43"/>
        <v>184</v>
      </c>
      <c r="AW274" s="415">
        <f t="shared" si="44"/>
        <v>2.717391304347826E-3</v>
      </c>
      <c r="AX274" s="478" t="s">
        <v>309</v>
      </c>
    </row>
    <row r="275" spans="16:50" ht="28.8" x14ac:dyDescent="0.3">
      <c r="P275" s="406" t="s">
        <v>812</v>
      </c>
      <c r="Q275" s="260" t="s">
        <v>930</v>
      </c>
      <c r="R275" s="407" t="s">
        <v>317</v>
      </c>
      <c r="S275" s="260">
        <f t="shared" si="46"/>
        <v>2024</v>
      </c>
      <c r="T275" s="307">
        <v>45475</v>
      </c>
      <c r="U275" s="307">
        <v>45475</v>
      </c>
      <c r="V275" s="323" t="s">
        <v>1518</v>
      </c>
      <c r="W275" s="337" t="s">
        <v>1519</v>
      </c>
      <c r="X275" s="321" t="s">
        <v>910</v>
      </c>
      <c r="Y275" s="310" t="s">
        <v>2012</v>
      </c>
      <c r="Z275" s="338" t="s">
        <v>309</v>
      </c>
      <c r="AA275" s="311" t="s">
        <v>309</v>
      </c>
      <c r="AB275" s="311" t="s">
        <v>309</v>
      </c>
      <c r="AC275" s="426">
        <f>30/60</f>
        <v>0.5</v>
      </c>
      <c r="AD275" s="330">
        <v>5</v>
      </c>
      <c r="AE275" s="330">
        <v>8</v>
      </c>
      <c r="AF275" s="410">
        <f t="shared" si="45"/>
        <v>1.2500000000000001E-2</v>
      </c>
      <c r="AG275" s="431">
        <v>0</v>
      </c>
      <c r="AH275" s="333">
        <v>5</v>
      </c>
      <c r="AI275" s="333"/>
      <c r="AJ275" s="411">
        <f t="shared" si="47"/>
        <v>0</v>
      </c>
      <c r="AK275" s="426">
        <v>0</v>
      </c>
      <c r="AL275" s="330">
        <v>5</v>
      </c>
      <c r="AM275" s="330"/>
      <c r="AN275" s="410">
        <f t="shared" si="48"/>
        <v>0</v>
      </c>
      <c r="AO275" s="431">
        <v>0</v>
      </c>
      <c r="AP275" s="333">
        <v>8</v>
      </c>
      <c r="AQ275" s="333"/>
      <c r="AR275" s="411">
        <f t="shared" si="50"/>
        <v>0</v>
      </c>
      <c r="AS275" s="413">
        <f t="shared" si="49"/>
        <v>0.5</v>
      </c>
      <c r="AT275" s="414">
        <f t="shared" si="42"/>
        <v>23</v>
      </c>
      <c r="AU275" s="414">
        <f t="shared" si="42"/>
        <v>8</v>
      </c>
      <c r="AV275" s="414">
        <f t="shared" si="43"/>
        <v>184</v>
      </c>
      <c r="AW275" s="415">
        <f t="shared" si="44"/>
        <v>2.717391304347826E-3</v>
      </c>
      <c r="AX275" s="478" t="s">
        <v>2057</v>
      </c>
    </row>
    <row r="276" spans="16:50" ht="28.8" x14ac:dyDescent="0.3">
      <c r="P276" s="406" t="s">
        <v>812</v>
      </c>
      <c r="Q276" s="260" t="s">
        <v>930</v>
      </c>
      <c r="R276" s="407" t="s">
        <v>317</v>
      </c>
      <c r="S276" s="260">
        <f t="shared" si="46"/>
        <v>2024</v>
      </c>
      <c r="T276" s="307">
        <v>45475</v>
      </c>
      <c r="U276" s="307">
        <v>45475</v>
      </c>
      <c r="V276" s="326" t="s">
        <v>2013</v>
      </c>
      <c r="W276" s="337" t="s">
        <v>2014</v>
      </c>
      <c r="X276" s="321" t="s">
        <v>837</v>
      </c>
      <c r="Y276" s="339" t="s">
        <v>2015</v>
      </c>
      <c r="Z276" s="338" t="s">
        <v>309</v>
      </c>
      <c r="AA276" s="311" t="s">
        <v>309</v>
      </c>
      <c r="AB276" s="311" t="s">
        <v>309</v>
      </c>
      <c r="AC276" s="426">
        <v>7.5</v>
      </c>
      <c r="AD276" s="330">
        <v>5</v>
      </c>
      <c r="AE276" s="332">
        <v>8</v>
      </c>
      <c r="AF276" s="410">
        <f t="shared" si="45"/>
        <v>0.1875</v>
      </c>
      <c r="AG276" s="431">
        <v>0</v>
      </c>
      <c r="AH276" s="333">
        <v>5</v>
      </c>
      <c r="AI276" s="333"/>
      <c r="AJ276" s="411">
        <f t="shared" si="47"/>
        <v>0</v>
      </c>
      <c r="AK276" s="426">
        <v>0</v>
      </c>
      <c r="AL276" s="330">
        <v>5</v>
      </c>
      <c r="AM276" s="330"/>
      <c r="AN276" s="410">
        <f t="shared" si="48"/>
        <v>0</v>
      </c>
      <c r="AO276" s="431">
        <v>0</v>
      </c>
      <c r="AP276" s="333">
        <v>8</v>
      </c>
      <c r="AQ276" s="333"/>
      <c r="AR276" s="411">
        <f t="shared" si="50"/>
        <v>0</v>
      </c>
      <c r="AS276" s="413">
        <f t="shared" si="49"/>
        <v>7.5</v>
      </c>
      <c r="AT276" s="414">
        <f t="shared" si="42"/>
        <v>23</v>
      </c>
      <c r="AU276" s="414">
        <f t="shared" si="42"/>
        <v>8</v>
      </c>
      <c r="AV276" s="414">
        <f t="shared" si="43"/>
        <v>184</v>
      </c>
      <c r="AW276" s="415">
        <f t="shared" si="44"/>
        <v>4.0760869565217392E-2</v>
      </c>
      <c r="AX276" s="478" t="s">
        <v>309</v>
      </c>
    </row>
    <row r="277" spans="16:50" ht="28.8" x14ac:dyDescent="0.3">
      <c r="P277" s="406" t="s">
        <v>812</v>
      </c>
      <c r="Q277" s="260" t="s">
        <v>930</v>
      </c>
      <c r="R277" s="407" t="s">
        <v>317</v>
      </c>
      <c r="S277" s="260">
        <f t="shared" si="46"/>
        <v>2024</v>
      </c>
      <c r="T277" s="307">
        <v>45475</v>
      </c>
      <c r="U277" s="307">
        <v>45475</v>
      </c>
      <c r="V277" s="320" t="s">
        <v>2016</v>
      </c>
      <c r="W277" s="337" t="s">
        <v>846</v>
      </c>
      <c r="X277" s="321" t="s">
        <v>815</v>
      </c>
      <c r="Y277" s="340" t="s">
        <v>2017</v>
      </c>
      <c r="Z277" s="338" t="s">
        <v>309</v>
      </c>
      <c r="AA277" s="311" t="s">
        <v>309</v>
      </c>
      <c r="AB277" s="311" t="s">
        <v>309</v>
      </c>
      <c r="AC277" s="426">
        <f>10/60</f>
        <v>0.16666666666666666</v>
      </c>
      <c r="AD277" s="330">
        <v>5</v>
      </c>
      <c r="AE277" s="330">
        <v>8</v>
      </c>
      <c r="AF277" s="410">
        <f t="shared" si="45"/>
        <v>4.1666666666666666E-3</v>
      </c>
      <c r="AG277" s="431">
        <v>0</v>
      </c>
      <c r="AH277" s="333">
        <v>5</v>
      </c>
      <c r="AI277" s="333"/>
      <c r="AJ277" s="411">
        <f t="shared" si="47"/>
        <v>0</v>
      </c>
      <c r="AK277" s="426">
        <v>0</v>
      </c>
      <c r="AL277" s="330">
        <v>5</v>
      </c>
      <c r="AM277" s="330"/>
      <c r="AN277" s="410">
        <f t="shared" si="48"/>
        <v>0</v>
      </c>
      <c r="AO277" s="431">
        <v>0</v>
      </c>
      <c r="AP277" s="333">
        <v>8</v>
      </c>
      <c r="AQ277" s="333"/>
      <c r="AR277" s="411">
        <f t="shared" si="50"/>
        <v>0</v>
      </c>
      <c r="AS277" s="413">
        <f t="shared" si="49"/>
        <v>0.16666666666666666</v>
      </c>
      <c r="AT277" s="414">
        <f t="shared" si="42"/>
        <v>23</v>
      </c>
      <c r="AU277" s="414">
        <f t="shared" si="42"/>
        <v>8</v>
      </c>
      <c r="AV277" s="414">
        <f t="shared" si="43"/>
        <v>184</v>
      </c>
      <c r="AW277" s="415">
        <f t="shared" si="44"/>
        <v>9.0579710144927526E-4</v>
      </c>
      <c r="AX277" s="419" t="s">
        <v>309</v>
      </c>
    </row>
    <row r="278" spans="16:50" ht="28.8" x14ac:dyDescent="0.3">
      <c r="P278" s="406" t="s">
        <v>812</v>
      </c>
      <c r="Q278" s="260" t="s">
        <v>930</v>
      </c>
      <c r="R278" s="407" t="s">
        <v>317</v>
      </c>
      <c r="S278" s="260">
        <f t="shared" si="46"/>
        <v>2024</v>
      </c>
      <c r="T278" s="307">
        <v>45476</v>
      </c>
      <c r="U278" s="307">
        <v>45476</v>
      </c>
      <c r="V278" s="326" t="s">
        <v>2013</v>
      </c>
      <c r="W278" s="337" t="s">
        <v>2014</v>
      </c>
      <c r="X278" s="321" t="s">
        <v>837</v>
      </c>
      <c r="Y278" s="339" t="s">
        <v>2015</v>
      </c>
      <c r="Z278" s="338" t="s">
        <v>309</v>
      </c>
      <c r="AA278" s="311" t="s">
        <v>309</v>
      </c>
      <c r="AB278" s="311" t="s">
        <v>309</v>
      </c>
      <c r="AC278" s="426">
        <v>8</v>
      </c>
      <c r="AD278" s="330">
        <v>5</v>
      </c>
      <c r="AE278" s="332">
        <v>8</v>
      </c>
      <c r="AF278" s="410">
        <f t="shared" si="45"/>
        <v>0.2</v>
      </c>
      <c r="AG278" s="431">
        <v>0</v>
      </c>
      <c r="AH278" s="333">
        <v>5</v>
      </c>
      <c r="AI278" s="333"/>
      <c r="AJ278" s="411">
        <f t="shared" si="47"/>
        <v>0</v>
      </c>
      <c r="AK278" s="426">
        <v>0</v>
      </c>
      <c r="AL278" s="330">
        <v>5</v>
      </c>
      <c r="AM278" s="330"/>
      <c r="AN278" s="410">
        <f t="shared" si="48"/>
        <v>0</v>
      </c>
      <c r="AO278" s="431">
        <v>0</v>
      </c>
      <c r="AP278" s="333">
        <v>8</v>
      </c>
      <c r="AQ278" s="333"/>
      <c r="AR278" s="411">
        <f t="shared" si="50"/>
        <v>0</v>
      </c>
      <c r="AS278" s="413">
        <f t="shared" si="49"/>
        <v>8</v>
      </c>
      <c r="AT278" s="414">
        <f t="shared" ref="AT278:AU341" si="51">SUM(AD278,AH278,AL278,AP278)</f>
        <v>23</v>
      </c>
      <c r="AU278" s="414">
        <f t="shared" si="51"/>
        <v>8</v>
      </c>
      <c r="AV278" s="414">
        <f t="shared" si="43"/>
        <v>184</v>
      </c>
      <c r="AW278" s="415">
        <f t="shared" si="44"/>
        <v>4.3478260869565216E-2</v>
      </c>
      <c r="AX278" s="478" t="s">
        <v>309</v>
      </c>
    </row>
    <row r="279" spans="16:50" ht="43.2" x14ac:dyDescent="0.3">
      <c r="P279" s="406" t="s">
        <v>812</v>
      </c>
      <c r="Q279" s="260" t="s">
        <v>930</v>
      </c>
      <c r="R279" s="407" t="s">
        <v>317</v>
      </c>
      <c r="S279" s="260">
        <f t="shared" si="46"/>
        <v>2024</v>
      </c>
      <c r="T279" s="307">
        <v>45476</v>
      </c>
      <c r="U279" s="307">
        <v>45476</v>
      </c>
      <c r="V279" s="323" t="s">
        <v>908</v>
      </c>
      <c r="W279" s="337" t="s">
        <v>909</v>
      </c>
      <c r="X279" s="321" t="s">
        <v>910</v>
      </c>
      <c r="Y279" s="341" t="s">
        <v>2018</v>
      </c>
      <c r="Z279" s="338" t="s">
        <v>309</v>
      </c>
      <c r="AA279" s="311" t="s">
        <v>309</v>
      </c>
      <c r="AB279" s="311" t="s">
        <v>309</v>
      </c>
      <c r="AC279" s="477">
        <v>1</v>
      </c>
      <c r="AD279" s="332">
        <v>5</v>
      </c>
      <c r="AE279" s="332">
        <v>8</v>
      </c>
      <c r="AF279" s="410">
        <f t="shared" si="45"/>
        <v>2.5000000000000001E-2</v>
      </c>
      <c r="AG279" s="431">
        <v>0</v>
      </c>
      <c r="AH279" s="333">
        <v>5</v>
      </c>
      <c r="AI279" s="333"/>
      <c r="AJ279" s="411">
        <f t="shared" si="47"/>
        <v>0</v>
      </c>
      <c r="AK279" s="426">
        <v>0</v>
      </c>
      <c r="AL279" s="330">
        <v>5</v>
      </c>
      <c r="AM279" s="330"/>
      <c r="AN279" s="410">
        <f t="shared" si="48"/>
        <v>0</v>
      </c>
      <c r="AO279" s="431">
        <v>0</v>
      </c>
      <c r="AP279" s="333">
        <v>8</v>
      </c>
      <c r="AQ279" s="333"/>
      <c r="AR279" s="411">
        <f t="shared" si="50"/>
        <v>0</v>
      </c>
      <c r="AS279" s="413">
        <f t="shared" si="49"/>
        <v>1</v>
      </c>
      <c r="AT279" s="414">
        <f t="shared" si="51"/>
        <v>23</v>
      </c>
      <c r="AU279" s="414">
        <f t="shared" si="51"/>
        <v>8</v>
      </c>
      <c r="AV279" s="414">
        <f t="shared" si="43"/>
        <v>184</v>
      </c>
      <c r="AW279" s="415">
        <f t="shared" si="44"/>
        <v>5.434782608695652E-3</v>
      </c>
      <c r="AX279" s="419" t="s">
        <v>2058</v>
      </c>
    </row>
    <row r="280" spans="16:50" ht="15.6" x14ac:dyDescent="0.3">
      <c r="P280" s="406" t="s">
        <v>812</v>
      </c>
      <c r="Q280" s="260" t="s">
        <v>930</v>
      </c>
      <c r="R280" s="407" t="s">
        <v>317</v>
      </c>
      <c r="S280" s="260">
        <f t="shared" si="46"/>
        <v>2024</v>
      </c>
      <c r="T280" s="307">
        <v>45476</v>
      </c>
      <c r="U280" s="307">
        <v>45476</v>
      </c>
      <c r="V280" s="320" t="s">
        <v>1091</v>
      </c>
      <c r="W280" s="337" t="s">
        <v>1092</v>
      </c>
      <c r="X280" s="321" t="s">
        <v>815</v>
      </c>
      <c r="Y280" s="341" t="s">
        <v>2019</v>
      </c>
      <c r="Z280" s="338" t="s">
        <v>309</v>
      </c>
      <c r="AA280" s="311" t="s">
        <v>309</v>
      </c>
      <c r="AB280" s="311" t="s">
        <v>309</v>
      </c>
      <c r="AC280" s="426">
        <f>90/60</f>
        <v>1.5</v>
      </c>
      <c r="AD280" s="330">
        <v>5</v>
      </c>
      <c r="AE280" s="332">
        <v>8</v>
      </c>
      <c r="AF280" s="410">
        <f t="shared" si="45"/>
        <v>3.7499999999999999E-2</v>
      </c>
      <c r="AG280" s="431">
        <v>0</v>
      </c>
      <c r="AH280" s="333">
        <v>5</v>
      </c>
      <c r="AI280" s="333"/>
      <c r="AJ280" s="411">
        <f t="shared" si="47"/>
        <v>0</v>
      </c>
      <c r="AK280" s="426">
        <v>0</v>
      </c>
      <c r="AL280" s="330">
        <v>5</v>
      </c>
      <c r="AM280" s="330"/>
      <c r="AN280" s="410">
        <f t="shared" si="48"/>
        <v>0</v>
      </c>
      <c r="AO280" s="431">
        <v>0</v>
      </c>
      <c r="AP280" s="333">
        <v>8</v>
      </c>
      <c r="AQ280" s="333"/>
      <c r="AR280" s="411">
        <f t="shared" si="50"/>
        <v>0</v>
      </c>
      <c r="AS280" s="413">
        <f t="shared" si="49"/>
        <v>1.5</v>
      </c>
      <c r="AT280" s="414">
        <f t="shared" si="51"/>
        <v>23</v>
      </c>
      <c r="AU280" s="414">
        <f t="shared" si="51"/>
        <v>8</v>
      </c>
      <c r="AV280" s="414">
        <f t="shared" si="43"/>
        <v>184</v>
      </c>
      <c r="AW280" s="415">
        <f t="shared" si="44"/>
        <v>8.152173913043478E-3</v>
      </c>
      <c r="AX280" s="419" t="s">
        <v>309</v>
      </c>
    </row>
    <row r="281" spans="16:50" ht="15.6" x14ac:dyDescent="0.3">
      <c r="P281" s="406" t="s">
        <v>812</v>
      </c>
      <c r="Q281" s="260" t="s">
        <v>930</v>
      </c>
      <c r="R281" s="407" t="s">
        <v>317</v>
      </c>
      <c r="S281" s="260">
        <f t="shared" si="46"/>
        <v>2024</v>
      </c>
      <c r="T281" s="307">
        <v>45476</v>
      </c>
      <c r="U281" s="307">
        <v>45476</v>
      </c>
      <c r="V281" s="322" t="s">
        <v>2020</v>
      </c>
      <c r="W281" s="337" t="s">
        <v>2021</v>
      </c>
      <c r="X281" s="321" t="s">
        <v>832</v>
      </c>
      <c r="Y281" s="341" t="s">
        <v>2022</v>
      </c>
      <c r="Z281" s="338" t="s">
        <v>2023</v>
      </c>
      <c r="AA281" s="311">
        <v>1</v>
      </c>
      <c r="AB281" s="311" t="s">
        <v>853</v>
      </c>
      <c r="AC281" s="426">
        <f>30/60</f>
        <v>0.5</v>
      </c>
      <c r="AD281" s="330">
        <v>5</v>
      </c>
      <c r="AE281" s="332">
        <v>8</v>
      </c>
      <c r="AF281" s="410">
        <f t="shared" si="45"/>
        <v>1.2500000000000001E-2</v>
      </c>
      <c r="AG281" s="431">
        <v>0</v>
      </c>
      <c r="AH281" s="333">
        <v>5</v>
      </c>
      <c r="AI281" s="333"/>
      <c r="AJ281" s="411">
        <f t="shared" si="47"/>
        <v>0</v>
      </c>
      <c r="AK281" s="426">
        <v>0</v>
      </c>
      <c r="AL281" s="330">
        <v>5</v>
      </c>
      <c r="AM281" s="330"/>
      <c r="AN281" s="410">
        <f t="shared" si="48"/>
        <v>0</v>
      </c>
      <c r="AO281" s="431">
        <v>0</v>
      </c>
      <c r="AP281" s="333">
        <v>8</v>
      </c>
      <c r="AQ281" s="333"/>
      <c r="AR281" s="411">
        <f t="shared" si="50"/>
        <v>0</v>
      </c>
      <c r="AS281" s="413">
        <f t="shared" si="49"/>
        <v>0.5</v>
      </c>
      <c r="AT281" s="414">
        <f t="shared" si="51"/>
        <v>23</v>
      </c>
      <c r="AU281" s="414">
        <f t="shared" si="51"/>
        <v>8</v>
      </c>
      <c r="AV281" s="414">
        <f t="shared" si="43"/>
        <v>184</v>
      </c>
      <c r="AW281" s="415">
        <f t="shared" si="44"/>
        <v>2.717391304347826E-3</v>
      </c>
      <c r="AX281" s="419" t="s">
        <v>1970</v>
      </c>
    </row>
    <row r="282" spans="16:50" ht="28.8" x14ac:dyDescent="0.3">
      <c r="P282" s="406" t="s">
        <v>812</v>
      </c>
      <c r="Q282" s="260" t="s">
        <v>930</v>
      </c>
      <c r="R282" s="407" t="s">
        <v>317</v>
      </c>
      <c r="S282" s="260">
        <f t="shared" si="46"/>
        <v>2024</v>
      </c>
      <c r="T282" s="307">
        <v>45477</v>
      </c>
      <c r="U282" s="307">
        <v>45477</v>
      </c>
      <c r="V282" s="326" t="s">
        <v>2013</v>
      </c>
      <c r="W282" s="337" t="s">
        <v>2014</v>
      </c>
      <c r="X282" s="321" t="s">
        <v>837</v>
      </c>
      <c r="Y282" s="339" t="s">
        <v>2015</v>
      </c>
      <c r="Z282" s="338" t="s">
        <v>2024</v>
      </c>
      <c r="AA282" s="311">
        <v>3</v>
      </c>
      <c r="AB282" s="311" t="s">
        <v>1197</v>
      </c>
      <c r="AC282" s="426">
        <v>7</v>
      </c>
      <c r="AD282" s="330">
        <v>5</v>
      </c>
      <c r="AE282" s="332">
        <v>8</v>
      </c>
      <c r="AF282" s="410">
        <f t="shared" si="45"/>
        <v>0.17499999999999999</v>
      </c>
      <c r="AG282" s="431">
        <v>0</v>
      </c>
      <c r="AH282" s="333">
        <v>5</v>
      </c>
      <c r="AI282" s="333"/>
      <c r="AJ282" s="411">
        <f t="shared" si="47"/>
        <v>0</v>
      </c>
      <c r="AK282" s="426">
        <v>0</v>
      </c>
      <c r="AL282" s="330">
        <v>5</v>
      </c>
      <c r="AM282" s="330"/>
      <c r="AN282" s="410">
        <f t="shared" si="48"/>
        <v>0</v>
      </c>
      <c r="AO282" s="431">
        <v>0</v>
      </c>
      <c r="AP282" s="333">
        <v>8</v>
      </c>
      <c r="AQ282" s="333"/>
      <c r="AR282" s="411">
        <f t="shared" si="50"/>
        <v>0</v>
      </c>
      <c r="AS282" s="413">
        <f t="shared" si="49"/>
        <v>7</v>
      </c>
      <c r="AT282" s="414">
        <f t="shared" si="51"/>
        <v>23</v>
      </c>
      <c r="AU282" s="414">
        <f t="shared" si="51"/>
        <v>8</v>
      </c>
      <c r="AV282" s="414">
        <f t="shared" si="43"/>
        <v>184</v>
      </c>
      <c r="AW282" s="415">
        <f t="shared" si="44"/>
        <v>3.8043478260869568E-2</v>
      </c>
      <c r="AX282" s="419" t="s">
        <v>309</v>
      </c>
    </row>
    <row r="283" spans="16:50" ht="15.6" x14ac:dyDescent="0.3">
      <c r="P283" s="406" t="s">
        <v>812</v>
      </c>
      <c r="Q283" s="260" t="s">
        <v>930</v>
      </c>
      <c r="R283" s="407" t="s">
        <v>317</v>
      </c>
      <c r="S283" s="260">
        <f t="shared" si="46"/>
        <v>2024</v>
      </c>
      <c r="T283" s="307">
        <v>45478</v>
      </c>
      <c r="U283" s="307">
        <v>45478</v>
      </c>
      <c r="V283" s="322" t="s">
        <v>990</v>
      </c>
      <c r="W283" s="337" t="s">
        <v>991</v>
      </c>
      <c r="X283" s="321" t="s">
        <v>1958</v>
      </c>
      <c r="Y283" s="339" t="s">
        <v>2025</v>
      </c>
      <c r="Z283" s="338" t="s">
        <v>309</v>
      </c>
      <c r="AA283" s="311" t="s">
        <v>309</v>
      </c>
      <c r="AB283" s="311" t="s">
        <v>309</v>
      </c>
      <c r="AC283" s="426">
        <f>120/60</f>
        <v>2</v>
      </c>
      <c r="AD283" s="330">
        <v>5</v>
      </c>
      <c r="AE283" s="332">
        <v>8</v>
      </c>
      <c r="AF283" s="410">
        <f t="shared" si="45"/>
        <v>0.05</v>
      </c>
      <c r="AG283" s="431">
        <v>0</v>
      </c>
      <c r="AH283" s="333">
        <v>5</v>
      </c>
      <c r="AI283" s="333"/>
      <c r="AJ283" s="411">
        <f t="shared" si="47"/>
        <v>0</v>
      </c>
      <c r="AK283" s="426">
        <v>0</v>
      </c>
      <c r="AL283" s="330">
        <v>5</v>
      </c>
      <c r="AM283" s="330"/>
      <c r="AN283" s="410">
        <f t="shared" si="48"/>
        <v>0</v>
      </c>
      <c r="AO283" s="431">
        <v>0</v>
      </c>
      <c r="AP283" s="333">
        <v>8</v>
      </c>
      <c r="AQ283" s="333"/>
      <c r="AR283" s="411">
        <f t="shared" si="50"/>
        <v>0</v>
      </c>
      <c r="AS283" s="413">
        <f t="shared" si="49"/>
        <v>2</v>
      </c>
      <c r="AT283" s="414">
        <f t="shared" si="51"/>
        <v>23</v>
      </c>
      <c r="AU283" s="414">
        <f t="shared" si="51"/>
        <v>8</v>
      </c>
      <c r="AV283" s="414">
        <f t="shared" si="43"/>
        <v>184</v>
      </c>
      <c r="AW283" s="415">
        <f t="shared" si="44"/>
        <v>1.0869565217391304E-2</v>
      </c>
      <c r="AX283" s="419" t="s">
        <v>2059</v>
      </c>
    </row>
    <row r="284" spans="16:50" ht="28.8" x14ac:dyDescent="0.3">
      <c r="P284" s="406" t="s">
        <v>854</v>
      </c>
      <c r="Q284" s="260" t="s">
        <v>930</v>
      </c>
      <c r="R284" s="407" t="s">
        <v>317</v>
      </c>
      <c r="S284" s="260">
        <f t="shared" si="46"/>
        <v>2024</v>
      </c>
      <c r="T284" s="307">
        <v>45481</v>
      </c>
      <c r="U284" s="307">
        <v>45481</v>
      </c>
      <c r="V284" s="320" t="s">
        <v>2026</v>
      </c>
      <c r="W284" s="337" t="s">
        <v>2027</v>
      </c>
      <c r="X284" s="321" t="s">
        <v>815</v>
      </c>
      <c r="Y284" s="341" t="s">
        <v>2028</v>
      </c>
      <c r="Z284" s="338" t="s">
        <v>309</v>
      </c>
      <c r="AA284" s="311" t="s">
        <v>309</v>
      </c>
      <c r="AB284" s="311" t="s">
        <v>309</v>
      </c>
      <c r="AC284" s="426">
        <v>0</v>
      </c>
      <c r="AD284" s="330">
        <v>5</v>
      </c>
      <c r="AE284" s="330"/>
      <c r="AF284" s="410">
        <f t="shared" si="45"/>
        <v>0</v>
      </c>
      <c r="AG284" s="431">
        <f>10/60</f>
        <v>0.16666666666666666</v>
      </c>
      <c r="AH284" s="333">
        <v>5</v>
      </c>
      <c r="AI284" s="333">
        <v>8</v>
      </c>
      <c r="AJ284" s="411">
        <f t="shared" si="47"/>
        <v>4.1666666666666666E-3</v>
      </c>
      <c r="AK284" s="426">
        <v>0</v>
      </c>
      <c r="AL284" s="330">
        <v>5</v>
      </c>
      <c r="AM284" s="330"/>
      <c r="AN284" s="410">
        <f t="shared" si="48"/>
        <v>0</v>
      </c>
      <c r="AO284" s="431">
        <v>0</v>
      </c>
      <c r="AP284" s="333">
        <v>8</v>
      </c>
      <c r="AQ284" s="333"/>
      <c r="AR284" s="411">
        <f t="shared" si="50"/>
        <v>0</v>
      </c>
      <c r="AS284" s="413">
        <f t="shared" si="49"/>
        <v>0.16666666666666666</v>
      </c>
      <c r="AT284" s="414">
        <f t="shared" si="51"/>
        <v>23</v>
      </c>
      <c r="AU284" s="414">
        <f t="shared" si="51"/>
        <v>8</v>
      </c>
      <c r="AV284" s="414">
        <f t="shared" si="43"/>
        <v>184</v>
      </c>
      <c r="AW284" s="415">
        <f t="shared" si="44"/>
        <v>9.0579710144927526E-4</v>
      </c>
      <c r="AX284" s="419" t="s">
        <v>309</v>
      </c>
    </row>
    <row r="285" spans="16:50" ht="15.6" x14ac:dyDescent="0.3">
      <c r="P285" s="406" t="s">
        <v>854</v>
      </c>
      <c r="Q285" s="260" t="s">
        <v>930</v>
      </c>
      <c r="R285" s="407" t="s">
        <v>317</v>
      </c>
      <c r="S285" s="260">
        <f t="shared" si="46"/>
        <v>2024</v>
      </c>
      <c r="T285" s="307">
        <v>45482</v>
      </c>
      <c r="U285" s="307">
        <v>45482</v>
      </c>
      <c r="V285" s="323" t="s">
        <v>1526</v>
      </c>
      <c r="W285" s="337" t="s">
        <v>2029</v>
      </c>
      <c r="X285" s="321" t="s">
        <v>910</v>
      </c>
      <c r="Y285" s="341" t="s">
        <v>2030</v>
      </c>
      <c r="Z285" s="338" t="s">
        <v>2031</v>
      </c>
      <c r="AA285" s="311">
        <v>3</v>
      </c>
      <c r="AB285" s="311" t="s">
        <v>853</v>
      </c>
      <c r="AC285" s="477">
        <v>0</v>
      </c>
      <c r="AD285" s="332">
        <v>5</v>
      </c>
      <c r="AE285" s="332"/>
      <c r="AF285" s="410">
        <f t="shared" si="45"/>
        <v>0</v>
      </c>
      <c r="AG285" s="431">
        <f>20/60</f>
        <v>0.33333333333333331</v>
      </c>
      <c r="AH285" s="333">
        <v>5</v>
      </c>
      <c r="AI285" s="333">
        <v>8</v>
      </c>
      <c r="AJ285" s="411">
        <f t="shared" si="47"/>
        <v>8.3333333333333332E-3</v>
      </c>
      <c r="AK285" s="426">
        <v>0</v>
      </c>
      <c r="AL285" s="330">
        <v>5</v>
      </c>
      <c r="AM285" s="330"/>
      <c r="AN285" s="410">
        <f t="shared" si="48"/>
        <v>0</v>
      </c>
      <c r="AO285" s="431">
        <v>0</v>
      </c>
      <c r="AP285" s="333">
        <v>8</v>
      </c>
      <c r="AQ285" s="333"/>
      <c r="AR285" s="411">
        <f t="shared" si="50"/>
        <v>0</v>
      </c>
      <c r="AS285" s="413">
        <f t="shared" si="49"/>
        <v>0.33333333333333331</v>
      </c>
      <c r="AT285" s="414">
        <f t="shared" si="51"/>
        <v>23</v>
      </c>
      <c r="AU285" s="414">
        <f t="shared" si="51"/>
        <v>8</v>
      </c>
      <c r="AV285" s="414">
        <f t="shared" si="43"/>
        <v>184</v>
      </c>
      <c r="AW285" s="415">
        <f t="shared" si="44"/>
        <v>1.8115942028985505E-3</v>
      </c>
      <c r="AX285" s="419" t="s">
        <v>309</v>
      </c>
    </row>
    <row r="286" spans="16:50" ht="15.6" x14ac:dyDescent="0.3">
      <c r="P286" s="406" t="s">
        <v>854</v>
      </c>
      <c r="Q286" s="260" t="s">
        <v>930</v>
      </c>
      <c r="R286" s="407" t="s">
        <v>317</v>
      </c>
      <c r="S286" s="260">
        <f t="shared" si="46"/>
        <v>2024</v>
      </c>
      <c r="T286" s="307">
        <v>45483</v>
      </c>
      <c r="U286" s="307">
        <v>45483</v>
      </c>
      <c r="V286" s="320" t="s">
        <v>1532</v>
      </c>
      <c r="W286" s="337" t="s">
        <v>1533</v>
      </c>
      <c r="X286" s="321" t="s">
        <v>815</v>
      </c>
      <c r="Y286" s="342" t="s">
        <v>2032</v>
      </c>
      <c r="Z286" s="338" t="s">
        <v>309</v>
      </c>
      <c r="AA286" s="311" t="s">
        <v>309</v>
      </c>
      <c r="AB286" s="311" t="s">
        <v>309</v>
      </c>
      <c r="AC286" s="426">
        <v>0</v>
      </c>
      <c r="AD286" s="330">
        <v>5</v>
      </c>
      <c r="AE286" s="330"/>
      <c r="AF286" s="410">
        <f t="shared" si="45"/>
        <v>0</v>
      </c>
      <c r="AG286" s="431">
        <f>20/60</f>
        <v>0.33333333333333331</v>
      </c>
      <c r="AH286" s="333">
        <v>5</v>
      </c>
      <c r="AI286" s="333">
        <v>8</v>
      </c>
      <c r="AJ286" s="411">
        <f t="shared" si="47"/>
        <v>8.3333333333333332E-3</v>
      </c>
      <c r="AK286" s="426">
        <v>0</v>
      </c>
      <c r="AL286" s="330">
        <v>5</v>
      </c>
      <c r="AM286" s="330"/>
      <c r="AN286" s="410">
        <f t="shared" si="48"/>
        <v>0</v>
      </c>
      <c r="AO286" s="431">
        <v>0</v>
      </c>
      <c r="AP286" s="333">
        <v>8</v>
      </c>
      <c r="AQ286" s="333"/>
      <c r="AR286" s="411">
        <f t="shared" si="50"/>
        <v>0</v>
      </c>
      <c r="AS286" s="413">
        <f t="shared" si="49"/>
        <v>0.33333333333333331</v>
      </c>
      <c r="AT286" s="414">
        <f t="shared" si="51"/>
        <v>23</v>
      </c>
      <c r="AU286" s="414">
        <f t="shared" si="51"/>
        <v>8</v>
      </c>
      <c r="AV286" s="414">
        <f t="shared" si="43"/>
        <v>184</v>
      </c>
      <c r="AW286" s="415">
        <f t="shared" si="44"/>
        <v>1.8115942028985505E-3</v>
      </c>
      <c r="AX286" s="419" t="s">
        <v>1831</v>
      </c>
    </row>
    <row r="287" spans="16:50" ht="28.8" x14ac:dyDescent="0.3">
      <c r="P287" s="406" t="s">
        <v>854</v>
      </c>
      <c r="Q287" s="260" t="s">
        <v>930</v>
      </c>
      <c r="R287" s="407" t="s">
        <v>317</v>
      </c>
      <c r="S287" s="260">
        <f t="shared" si="46"/>
        <v>2024</v>
      </c>
      <c r="T287" s="307">
        <v>45483</v>
      </c>
      <c r="U287" s="307">
        <v>45483</v>
      </c>
      <c r="V287" s="320" t="s">
        <v>1078</v>
      </c>
      <c r="W287" s="337" t="s">
        <v>1079</v>
      </c>
      <c r="X287" s="321" t="s">
        <v>815</v>
      </c>
      <c r="Y287" s="341" t="s">
        <v>2033</v>
      </c>
      <c r="Z287" s="338" t="s">
        <v>309</v>
      </c>
      <c r="AA287" s="311" t="s">
        <v>309</v>
      </c>
      <c r="AB287" s="311" t="s">
        <v>309</v>
      </c>
      <c r="AC287" s="477">
        <v>0</v>
      </c>
      <c r="AD287" s="332">
        <v>5</v>
      </c>
      <c r="AE287" s="332"/>
      <c r="AF287" s="410">
        <f t="shared" si="45"/>
        <v>0</v>
      </c>
      <c r="AG287" s="431">
        <f>20/60</f>
        <v>0.33333333333333331</v>
      </c>
      <c r="AH287" s="333">
        <v>5</v>
      </c>
      <c r="AI287" s="333">
        <v>8</v>
      </c>
      <c r="AJ287" s="411">
        <f t="shared" si="47"/>
        <v>8.3333333333333332E-3</v>
      </c>
      <c r="AK287" s="426">
        <v>0</v>
      </c>
      <c r="AL287" s="330">
        <v>5</v>
      </c>
      <c r="AM287" s="330"/>
      <c r="AN287" s="410">
        <f t="shared" si="48"/>
        <v>0</v>
      </c>
      <c r="AO287" s="431">
        <v>0</v>
      </c>
      <c r="AP287" s="333">
        <v>8</v>
      </c>
      <c r="AQ287" s="333"/>
      <c r="AR287" s="411">
        <f t="shared" si="50"/>
        <v>0</v>
      </c>
      <c r="AS287" s="413">
        <f t="shared" si="49"/>
        <v>0.33333333333333331</v>
      </c>
      <c r="AT287" s="414">
        <f t="shared" si="51"/>
        <v>23</v>
      </c>
      <c r="AU287" s="414">
        <f t="shared" si="51"/>
        <v>8</v>
      </c>
      <c r="AV287" s="414">
        <f t="shared" si="43"/>
        <v>184</v>
      </c>
      <c r="AW287" s="415">
        <f t="shared" si="44"/>
        <v>1.8115942028985505E-3</v>
      </c>
      <c r="AX287" s="419" t="s">
        <v>309</v>
      </c>
    </row>
    <row r="288" spans="16:50" ht="15.6" x14ac:dyDescent="0.3">
      <c r="P288" s="406" t="s">
        <v>854</v>
      </c>
      <c r="Q288" s="260" t="s">
        <v>930</v>
      </c>
      <c r="R288" s="407" t="s">
        <v>317</v>
      </c>
      <c r="S288" s="260">
        <f t="shared" si="46"/>
        <v>2024</v>
      </c>
      <c r="T288" s="307">
        <v>45484</v>
      </c>
      <c r="U288" s="307">
        <v>45484</v>
      </c>
      <c r="V288" s="322" t="s">
        <v>1515</v>
      </c>
      <c r="W288" s="337" t="s">
        <v>1516</v>
      </c>
      <c r="X288" s="321" t="s">
        <v>914</v>
      </c>
      <c r="Y288" s="340" t="s">
        <v>2034</v>
      </c>
      <c r="Z288" s="338" t="s">
        <v>2035</v>
      </c>
      <c r="AA288" s="311">
        <v>1</v>
      </c>
      <c r="AB288" s="311" t="s">
        <v>853</v>
      </c>
      <c r="AC288" s="426">
        <v>0</v>
      </c>
      <c r="AD288" s="330">
        <v>5</v>
      </c>
      <c r="AE288" s="330"/>
      <c r="AF288" s="410">
        <f t="shared" si="45"/>
        <v>0</v>
      </c>
      <c r="AG288" s="431">
        <f>30/60</f>
        <v>0.5</v>
      </c>
      <c r="AH288" s="333">
        <v>5</v>
      </c>
      <c r="AI288" s="333">
        <v>8</v>
      </c>
      <c r="AJ288" s="411">
        <f t="shared" si="47"/>
        <v>1.2500000000000001E-2</v>
      </c>
      <c r="AK288" s="426">
        <v>0</v>
      </c>
      <c r="AL288" s="330">
        <v>5</v>
      </c>
      <c r="AM288" s="330"/>
      <c r="AN288" s="410">
        <f t="shared" si="48"/>
        <v>0</v>
      </c>
      <c r="AO288" s="431">
        <v>0</v>
      </c>
      <c r="AP288" s="333">
        <v>8</v>
      </c>
      <c r="AQ288" s="333"/>
      <c r="AR288" s="411">
        <f t="shared" si="50"/>
        <v>0</v>
      </c>
      <c r="AS288" s="413">
        <f t="shared" si="49"/>
        <v>0.5</v>
      </c>
      <c r="AT288" s="414">
        <f t="shared" si="51"/>
        <v>23</v>
      </c>
      <c r="AU288" s="414">
        <f t="shared" si="51"/>
        <v>8</v>
      </c>
      <c r="AV288" s="414">
        <f t="shared" si="43"/>
        <v>184</v>
      </c>
      <c r="AW288" s="415">
        <f t="shared" si="44"/>
        <v>2.717391304347826E-3</v>
      </c>
      <c r="AX288" s="419" t="s">
        <v>309</v>
      </c>
    </row>
    <row r="289" spans="16:50" ht="15.6" x14ac:dyDescent="0.3">
      <c r="P289" s="406" t="s">
        <v>854</v>
      </c>
      <c r="Q289" s="260" t="s">
        <v>930</v>
      </c>
      <c r="R289" s="407" t="s">
        <v>317</v>
      </c>
      <c r="S289" s="260">
        <f t="shared" si="46"/>
        <v>2024</v>
      </c>
      <c r="T289" s="307">
        <v>45484</v>
      </c>
      <c r="U289" s="307">
        <v>45484</v>
      </c>
      <c r="V289" s="327" t="s">
        <v>912</v>
      </c>
      <c r="W289" s="337" t="s">
        <v>913</v>
      </c>
      <c r="X289" s="321" t="s">
        <v>1958</v>
      </c>
      <c r="Y289" s="342" t="s">
        <v>2036</v>
      </c>
      <c r="Z289" s="338" t="s">
        <v>309</v>
      </c>
      <c r="AA289" s="311" t="s">
        <v>309</v>
      </c>
      <c r="AB289" s="311" t="s">
        <v>309</v>
      </c>
      <c r="AC289" s="426">
        <v>0</v>
      </c>
      <c r="AD289" s="330">
        <v>5</v>
      </c>
      <c r="AE289" s="330"/>
      <c r="AF289" s="410">
        <f t="shared" si="45"/>
        <v>0</v>
      </c>
      <c r="AG289" s="431">
        <f>30/60</f>
        <v>0.5</v>
      </c>
      <c r="AH289" s="333">
        <v>5</v>
      </c>
      <c r="AI289" s="333">
        <v>8</v>
      </c>
      <c r="AJ289" s="411">
        <f t="shared" si="47"/>
        <v>1.2500000000000001E-2</v>
      </c>
      <c r="AK289" s="426">
        <v>0</v>
      </c>
      <c r="AL289" s="330">
        <v>5</v>
      </c>
      <c r="AM289" s="330"/>
      <c r="AN289" s="410">
        <f t="shared" si="48"/>
        <v>0</v>
      </c>
      <c r="AO289" s="431">
        <v>0</v>
      </c>
      <c r="AP289" s="333">
        <v>8</v>
      </c>
      <c r="AQ289" s="333"/>
      <c r="AR289" s="411">
        <f t="shared" si="50"/>
        <v>0</v>
      </c>
      <c r="AS289" s="413">
        <f t="shared" si="49"/>
        <v>0.5</v>
      </c>
      <c r="AT289" s="414">
        <f t="shared" si="51"/>
        <v>23</v>
      </c>
      <c r="AU289" s="414">
        <f t="shared" si="51"/>
        <v>8</v>
      </c>
      <c r="AV289" s="414">
        <f t="shared" si="43"/>
        <v>184</v>
      </c>
      <c r="AW289" s="415">
        <f t="shared" si="44"/>
        <v>2.717391304347826E-3</v>
      </c>
      <c r="AX289" s="419" t="s">
        <v>309</v>
      </c>
    </row>
    <row r="290" spans="16:50" ht="22.8" x14ac:dyDescent="0.3">
      <c r="P290" s="406" t="s">
        <v>854</v>
      </c>
      <c r="Q290" s="260" t="s">
        <v>930</v>
      </c>
      <c r="R290" s="407" t="s">
        <v>317</v>
      </c>
      <c r="S290" s="260">
        <f t="shared" si="46"/>
        <v>2024</v>
      </c>
      <c r="T290" s="307">
        <v>45484</v>
      </c>
      <c r="U290" s="307">
        <v>45484</v>
      </c>
      <c r="V290" s="322" t="s">
        <v>964</v>
      </c>
      <c r="W290" s="337" t="s">
        <v>965</v>
      </c>
      <c r="X290" s="321" t="s">
        <v>832</v>
      </c>
      <c r="Y290" s="340" t="s">
        <v>2037</v>
      </c>
      <c r="Z290" s="338" t="s">
        <v>309</v>
      </c>
      <c r="AA290" s="311" t="s">
        <v>309</v>
      </c>
      <c r="AB290" s="311" t="s">
        <v>309</v>
      </c>
      <c r="AC290" s="426">
        <v>0</v>
      </c>
      <c r="AD290" s="330">
        <v>5</v>
      </c>
      <c r="AE290" s="330"/>
      <c r="AF290" s="410">
        <f t="shared" si="45"/>
        <v>0</v>
      </c>
      <c r="AG290" s="431">
        <f>30/60</f>
        <v>0.5</v>
      </c>
      <c r="AH290" s="333">
        <v>5</v>
      </c>
      <c r="AI290" s="333">
        <v>8</v>
      </c>
      <c r="AJ290" s="411">
        <f t="shared" si="47"/>
        <v>1.2500000000000001E-2</v>
      </c>
      <c r="AK290" s="426">
        <v>0</v>
      </c>
      <c r="AL290" s="330">
        <v>5</v>
      </c>
      <c r="AM290" s="330"/>
      <c r="AN290" s="410">
        <f t="shared" si="48"/>
        <v>0</v>
      </c>
      <c r="AO290" s="431">
        <v>0</v>
      </c>
      <c r="AP290" s="333">
        <v>8</v>
      </c>
      <c r="AQ290" s="333"/>
      <c r="AR290" s="411">
        <f t="shared" si="50"/>
        <v>0</v>
      </c>
      <c r="AS290" s="413">
        <f t="shared" si="49"/>
        <v>0.5</v>
      </c>
      <c r="AT290" s="414">
        <f t="shared" si="51"/>
        <v>23</v>
      </c>
      <c r="AU290" s="414">
        <f t="shared" si="51"/>
        <v>8</v>
      </c>
      <c r="AV290" s="414">
        <f t="shared" si="43"/>
        <v>184</v>
      </c>
      <c r="AW290" s="415">
        <f t="shared" si="44"/>
        <v>2.717391304347826E-3</v>
      </c>
      <c r="AX290" s="419" t="s">
        <v>309</v>
      </c>
    </row>
    <row r="291" spans="16:50" ht="15.6" x14ac:dyDescent="0.3">
      <c r="P291" s="406" t="s">
        <v>854</v>
      </c>
      <c r="Q291" s="260" t="s">
        <v>930</v>
      </c>
      <c r="R291" s="407" t="s">
        <v>317</v>
      </c>
      <c r="S291" s="260">
        <f t="shared" si="46"/>
        <v>2024</v>
      </c>
      <c r="T291" s="307">
        <v>45485</v>
      </c>
      <c r="U291" s="307">
        <v>45485</v>
      </c>
      <c r="V291" s="322" t="s">
        <v>1971</v>
      </c>
      <c r="W291" s="337" t="s">
        <v>1972</v>
      </c>
      <c r="X291" s="321" t="s">
        <v>832</v>
      </c>
      <c r="Y291" s="343" t="s">
        <v>2038</v>
      </c>
      <c r="Z291" s="338" t="s">
        <v>2039</v>
      </c>
      <c r="AA291" s="311">
        <v>1</v>
      </c>
      <c r="AB291" s="311" t="s">
        <v>853</v>
      </c>
      <c r="AC291" s="426">
        <v>0</v>
      </c>
      <c r="AD291" s="330">
        <v>5</v>
      </c>
      <c r="AE291" s="330"/>
      <c r="AF291" s="410">
        <f t="shared" si="45"/>
        <v>0</v>
      </c>
      <c r="AG291" s="431">
        <f>60/60</f>
        <v>1</v>
      </c>
      <c r="AH291" s="333">
        <v>5</v>
      </c>
      <c r="AI291" s="333">
        <v>8</v>
      </c>
      <c r="AJ291" s="411">
        <f t="shared" si="47"/>
        <v>2.5000000000000001E-2</v>
      </c>
      <c r="AK291" s="426">
        <v>0</v>
      </c>
      <c r="AL291" s="330">
        <v>5</v>
      </c>
      <c r="AM291" s="330"/>
      <c r="AN291" s="410">
        <f t="shared" si="48"/>
        <v>0</v>
      </c>
      <c r="AO291" s="431">
        <v>0</v>
      </c>
      <c r="AP291" s="333">
        <v>8</v>
      </c>
      <c r="AQ291" s="333"/>
      <c r="AR291" s="411">
        <f t="shared" si="50"/>
        <v>0</v>
      </c>
      <c r="AS291" s="413">
        <f t="shared" si="49"/>
        <v>1</v>
      </c>
      <c r="AT291" s="414">
        <f t="shared" si="51"/>
        <v>23</v>
      </c>
      <c r="AU291" s="414">
        <f t="shared" si="51"/>
        <v>8</v>
      </c>
      <c r="AV291" s="414">
        <f t="shared" si="43"/>
        <v>184</v>
      </c>
      <c r="AW291" s="415">
        <f t="shared" si="44"/>
        <v>5.434782608695652E-3</v>
      </c>
      <c r="AX291" s="419" t="s">
        <v>309</v>
      </c>
    </row>
    <row r="292" spans="16:50" ht="15.6" x14ac:dyDescent="0.3">
      <c r="P292" s="406" t="s">
        <v>854</v>
      </c>
      <c r="Q292" s="260" t="s">
        <v>930</v>
      </c>
      <c r="R292" s="407" t="s">
        <v>317</v>
      </c>
      <c r="S292" s="260">
        <f t="shared" si="46"/>
        <v>2024</v>
      </c>
      <c r="T292" s="307">
        <v>45485</v>
      </c>
      <c r="U292" s="307">
        <v>45485</v>
      </c>
      <c r="V292" s="320" t="s">
        <v>2040</v>
      </c>
      <c r="W292" s="337" t="s">
        <v>846</v>
      </c>
      <c r="X292" s="321" t="s">
        <v>2041</v>
      </c>
      <c r="Y292" s="343" t="s">
        <v>2042</v>
      </c>
      <c r="Z292" s="338" t="s">
        <v>2043</v>
      </c>
      <c r="AA292" s="311">
        <v>1</v>
      </c>
      <c r="AB292" s="311" t="s">
        <v>853</v>
      </c>
      <c r="AC292" s="426">
        <v>0</v>
      </c>
      <c r="AD292" s="330">
        <v>5</v>
      </c>
      <c r="AE292" s="330"/>
      <c r="AF292" s="410">
        <f t="shared" si="45"/>
        <v>0</v>
      </c>
      <c r="AG292" s="431">
        <f>60/60</f>
        <v>1</v>
      </c>
      <c r="AH292" s="333">
        <v>5</v>
      </c>
      <c r="AI292" s="333">
        <v>8</v>
      </c>
      <c r="AJ292" s="411">
        <f t="shared" si="47"/>
        <v>2.5000000000000001E-2</v>
      </c>
      <c r="AK292" s="426">
        <v>0</v>
      </c>
      <c r="AL292" s="330">
        <v>5</v>
      </c>
      <c r="AM292" s="330"/>
      <c r="AN292" s="410">
        <f t="shared" si="48"/>
        <v>0</v>
      </c>
      <c r="AO292" s="431">
        <v>0</v>
      </c>
      <c r="AP292" s="333">
        <v>8</v>
      </c>
      <c r="AQ292" s="333"/>
      <c r="AR292" s="411">
        <f t="shared" si="50"/>
        <v>0</v>
      </c>
      <c r="AS292" s="413">
        <f t="shared" si="49"/>
        <v>1</v>
      </c>
      <c r="AT292" s="414">
        <f t="shared" si="51"/>
        <v>23</v>
      </c>
      <c r="AU292" s="414">
        <f t="shared" si="51"/>
        <v>8</v>
      </c>
      <c r="AV292" s="414">
        <f t="shared" si="43"/>
        <v>184</v>
      </c>
      <c r="AW292" s="415">
        <f t="shared" si="44"/>
        <v>5.434782608695652E-3</v>
      </c>
      <c r="AX292" s="419" t="s">
        <v>309</v>
      </c>
    </row>
    <row r="293" spans="16:50" ht="28.8" x14ac:dyDescent="0.3">
      <c r="P293" s="406" t="s">
        <v>854</v>
      </c>
      <c r="Q293" s="260" t="s">
        <v>930</v>
      </c>
      <c r="R293" s="407" t="s">
        <v>317</v>
      </c>
      <c r="S293" s="260">
        <f t="shared" si="46"/>
        <v>2024</v>
      </c>
      <c r="T293" s="307">
        <v>45485</v>
      </c>
      <c r="U293" s="307">
        <v>45485</v>
      </c>
      <c r="V293" s="320" t="s">
        <v>849</v>
      </c>
      <c r="W293" s="337" t="s">
        <v>850</v>
      </c>
      <c r="X293" s="321" t="s">
        <v>815</v>
      </c>
      <c r="Y293" s="341" t="s">
        <v>2044</v>
      </c>
      <c r="Z293" s="338" t="s">
        <v>309</v>
      </c>
      <c r="AA293" s="311" t="s">
        <v>309</v>
      </c>
      <c r="AB293" s="311" t="s">
        <v>309</v>
      </c>
      <c r="AC293" s="426">
        <v>0</v>
      </c>
      <c r="AD293" s="330">
        <v>5</v>
      </c>
      <c r="AE293" s="330"/>
      <c r="AF293" s="410">
        <f t="shared" si="45"/>
        <v>0</v>
      </c>
      <c r="AG293" s="431">
        <f>10/60</f>
        <v>0.16666666666666666</v>
      </c>
      <c r="AH293" s="333">
        <v>5</v>
      </c>
      <c r="AI293" s="333">
        <v>8</v>
      </c>
      <c r="AJ293" s="411">
        <f t="shared" si="47"/>
        <v>4.1666666666666666E-3</v>
      </c>
      <c r="AK293" s="426">
        <v>0</v>
      </c>
      <c r="AL293" s="330">
        <v>5</v>
      </c>
      <c r="AM293" s="330"/>
      <c r="AN293" s="410">
        <f t="shared" si="48"/>
        <v>0</v>
      </c>
      <c r="AO293" s="431">
        <v>0</v>
      </c>
      <c r="AP293" s="333">
        <v>8</v>
      </c>
      <c r="AQ293" s="333"/>
      <c r="AR293" s="411">
        <f t="shared" si="50"/>
        <v>0</v>
      </c>
      <c r="AS293" s="413">
        <f t="shared" si="49"/>
        <v>0.16666666666666666</v>
      </c>
      <c r="AT293" s="414">
        <f t="shared" si="51"/>
        <v>23</v>
      </c>
      <c r="AU293" s="414">
        <f t="shared" si="51"/>
        <v>8</v>
      </c>
      <c r="AV293" s="414">
        <f t="shared" si="43"/>
        <v>184</v>
      </c>
      <c r="AW293" s="415">
        <f t="shared" si="44"/>
        <v>9.0579710144927526E-4</v>
      </c>
      <c r="AX293" s="419" t="s">
        <v>309</v>
      </c>
    </row>
    <row r="294" spans="16:50" ht="28.8" x14ac:dyDescent="0.3">
      <c r="P294" s="406" t="s">
        <v>891</v>
      </c>
      <c r="Q294" s="260" t="s">
        <v>930</v>
      </c>
      <c r="R294" s="407" t="s">
        <v>317</v>
      </c>
      <c r="S294" s="260">
        <f t="shared" si="46"/>
        <v>2024</v>
      </c>
      <c r="T294" s="307">
        <v>45488</v>
      </c>
      <c r="U294" s="307">
        <v>45488</v>
      </c>
      <c r="V294" s="408" t="s">
        <v>2045</v>
      </c>
      <c r="W294" s="417" t="s">
        <v>919</v>
      </c>
      <c r="X294" s="321" t="s">
        <v>885</v>
      </c>
      <c r="Y294" s="341" t="s">
        <v>2046</v>
      </c>
      <c r="Z294" s="338" t="s">
        <v>309</v>
      </c>
      <c r="AA294" s="311" t="s">
        <v>309</v>
      </c>
      <c r="AB294" s="311" t="s">
        <v>309</v>
      </c>
      <c r="AC294" s="426">
        <v>0</v>
      </c>
      <c r="AD294" s="330">
        <v>5</v>
      </c>
      <c r="AE294" s="330"/>
      <c r="AF294" s="410">
        <f t="shared" si="45"/>
        <v>0</v>
      </c>
      <c r="AG294" s="431">
        <v>0</v>
      </c>
      <c r="AH294" s="333">
        <v>5</v>
      </c>
      <c r="AI294" s="333"/>
      <c r="AJ294" s="411">
        <f t="shared" si="47"/>
        <v>0</v>
      </c>
      <c r="AK294" s="426">
        <f>15/60</f>
        <v>0.25</v>
      </c>
      <c r="AL294" s="330">
        <v>5</v>
      </c>
      <c r="AM294" s="330">
        <v>16</v>
      </c>
      <c r="AN294" s="410">
        <f t="shared" si="48"/>
        <v>3.1250000000000002E-3</v>
      </c>
      <c r="AO294" s="431">
        <v>0</v>
      </c>
      <c r="AP294" s="333">
        <v>8</v>
      </c>
      <c r="AQ294" s="333"/>
      <c r="AR294" s="411">
        <f t="shared" si="50"/>
        <v>0</v>
      </c>
      <c r="AS294" s="413">
        <f t="shared" si="49"/>
        <v>0.25</v>
      </c>
      <c r="AT294" s="414">
        <f t="shared" si="51"/>
        <v>23</v>
      </c>
      <c r="AU294" s="414">
        <f t="shared" si="51"/>
        <v>16</v>
      </c>
      <c r="AV294" s="414">
        <f t="shared" si="43"/>
        <v>368</v>
      </c>
      <c r="AW294" s="415">
        <f t="shared" si="44"/>
        <v>6.793478260869565E-4</v>
      </c>
      <c r="AX294" s="419" t="s">
        <v>309</v>
      </c>
    </row>
    <row r="295" spans="16:50" ht="15.6" x14ac:dyDescent="0.3">
      <c r="P295" s="406" t="s">
        <v>891</v>
      </c>
      <c r="Q295" s="260" t="s">
        <v>930</v>
      </c>
      <c r="R295" s="407" t="s">
        <v>317</v>
      </c>
      <c r="S295" s="260">
        <f t="shared" si="46"/>
        <v>2024</v>
      </c>
      <c r="T295" s="307">
        <v>45489</v>
      </c>
      <c r="U295" s="307">
        <v>45489</v>
      </c>
      <c r="V295" s="334" t="s">
        <v>939</v>
      </c>
      <c r="W295" s="337" t="s">
        <v>2047</v>
      </c>
      <c r="X295" s="321" t="s">
        <v>843</v>
      </c>
      <c r="Y295" s="343" t="s">
        <v>2048</v>
      </c>
      <c r="Z295" s="338" t="s">
        <v>2049</v>
      </c>
      <c r="AA295" s="311">
        <v>1</v>
      </c>
      <c r="AB295" s="311" t="s">
        <v>853</v>
      </c>
      <c r="AC295" s="426">
        <v>0</v>
      </c>
      <c r="AD295" s="330">
        <v>5</v>
      </c>
      <c r="AE295" s="330"/>
      <c r="AF295" s="410">
        <f t="shared" si="45"/>
        <v>0</v>
      </c>
      <c r="AG295" s="431">
        <v>0</v>
      </c>
      <c r="AH295" s="333">
        <v>5</v>
      </c>
      <c r="AI295" s="333"/>
      <c r="AJ295" s="411">
        <f t="shared" si="47"/>
        <v>0</v>
      </c>
      <c r="AK295" s="426">
        <f>10/60</f>
        <v>0.16666666666666666</v>
      </c>
      <c r="AL295" s="330">
        <v>5</v>
      </c>
      <c r="AM295" s="330">
        <v>24</v>
      </c>
      <c r="AN295" s="410">
        <f t="shared" si="48"/>
        <v>1.3888888888888887E-3</v>
      </c>
      <c r="AO295" s="431">
        <v>0</v>
      </c>
      <c r="AP295" s="333">
        <v>8</v>
      </c>
      <c r="AQ295" s="333"/>
      <c r="AR295" s="411">
        <f t="shared" si="50"/>
        <v>0</v>
      </c>
      <c r="AS295" s="413">
        <f t="shared" si="49"/>
        <v>0.16666666666666666</v>
      </c>
      <c r="AT295" s="414">
        <f t="shared" si="51"/>
        <v>23</v>
      </c>
      <c r="AU295" s="414">
        <f t="shared" si="51"/>
        <v>24</v>
      </c>
      <c r="AV295" s="414">
        <f t="shared" ref="AV295:AV358" si="52">AT295*AU295</f>
        <v>552</v>
      </c>
      <c r="AW295" s="415">
        <f t="shared" ref="AW295:AW358" si="53">AS295/(AT295*AU295)</f>
        <v>3.0193236714975844E-4</v>
      </c>
      <c r="AX295" s="419" t="s">
        <v>309</v>
      </c>
    </row>
    <row r="296" spans="16:50" ht="15.6" x14ac:dyDescent="0.3">
      <c r="P296" s="406" t="s">
        <v>907</v>
      </c>
      <c r="Q296" s="260" t="s">
        <v>930</v>
      </c>
      <c r="R296" s="407" t="s">
        <v>317</v>
      </c>
      <c r="S296" s="260">
        <f t="shared" si="46"/>
        <v>2024</v>
      </c>
      <c r="T296" s="307">
        <v>45496</v>
      </c>
      <c r="U296" s="307">
        <v>45496</v>
      </c>
      <c r="V296" s="326" t="s">
        <v>823</v>
      </c>
      <c r="W296" s="337" t="s">
        <v>824</v>
      </c>
      <c r="X296" s="321" t="s">
        <v>825</v>
      </c>
      <c r="Y296" s="343" t="s">
        <v>2050</v>
      </c>
      <c r="Z296" s="338" t="s">
        <v>309</v>
      </c>
      <c r="AA296" s="311" t="s">
        <v>309</v>
      </c>
      <c r="AB296" s="311" t="s">
        <v>309</v>
      </c>
      <c r="AC296" s="426">
        <v>0</v>
      </c>
      <c r="AD296" s="330">
        <v>5</v>
      </c>
      <c r="AE296" s="330"/>
      <c r="AF296" s="410">
        <f t="shared" si="45"/>
        <v>0</v>
      </c>
      <c r="AG296" s="431">
        <v>0</v>
      </c>
      <c r="AH296" s="333">
        <v>5</v>
      </c>
      <c r="AI296" s="333"/>
      <c r="AJ296" s="411">
        <f t="shared" si="47"/>
        <v>0</v>
      </c>
      <c r="AK296" s="426">
        <v>0</v>
      </c>
      <c r="AL296" s="330">
        <v>5</v>
      </c>
      <c r="AM296" s="330"/>
      <c r="AN296" s="410">
        <f t="shared" si="48"/>
        <v>0</v>
      </c>
      <c r="AO296" s="431">
        <f>10/60</f>
        <v>0.16666666666666666</v>
      </c>
      <c r="AP296" s="333">
        <v>8</v>
      </c>
      <c r="AQ296" s="333">
        <v>16</v>
      </c>
      <c r="AR296" s="411">
        <f t="shared" si="50"/>
        <v>1.3020833333333333E-3</v>
      </c>
      <c r="AS296" s="413">
        <f t="shared" si="49"/>
        <v>0.16666666666666666</v>
      </c>
      <c r="AT296" s="414">
        <f t="shared" si="51"/>
        <v>23</v>
      </c>
      <c r="AU296" s="414">
        <f t="shared" si="51"/>
        <v>16</v>
      </c>
      <c r="AV296" s="414">
        <f t="shared" si="52"/>
        <v>368</v>
      </c>
      <c r="AW296" s="415">
        <f t="shared" si="53"/>
        <v>4.5289855072463763E-4</v>
      </c>
      <c r="AX296" s="419" t="s">
        <v>2060</v>
      </c>
    </row>
    <row r="297" spans="16:50" ht="15.6" x14ac:dyDescent="0.3">
      <c r="P297" s="406" t="s">
        <v>907</v>
      </c>
      <c r="Q297" s="260" t="s">
        <v>930</v>
      </c>
      <c r="R297" s="407" t="s">
        <v>317</v>
      </c>
      <c r="S297" s="260">
        <f t="shared" si="46"/>
        <v>2024</v>
      </c>
      <c r="T297" s="307">
        <v>45496</v>
      </c>
      <c r="U297" s="307">
        <v>45496</v>
      </c>
      <c r="V297" s="325" t="s">
        <v>900</v>
      </c>
      <c r="W297" s="337" t="s">
        <v>901</v>
      </c>
      <c r="X297" s="321" t="s">
        <v>843</v>
      </c>
      <c r="Y297" s="343" t="s">
        <v>2051</v>
      </c>
      <c r="Z297" s="338" t="s">
        <v>309</v>
      </c>
      <c r="AA297" s="311" t="s">
        <v>309</v>
      </c>
      <c r="AB297" s="311" t="s">
        <v>309</v>
      </c>
      <c r="AC297" s="426">
        <v>0</v>
      </c>
      <c r="AD297" s="330">
        <v>5</v>
      </c>
      <c r="AE297" s="330"/>
      <c r="AF297" s="410">
        <f t="shared" ref="AF297:AF360" si="54">IFERROR(AC297/(AD297*AE297),0)</f>
        <v>0</v>
      </c>
      <c r="AG297" s="431">
        <v>0</v>
      </c>
      <c r="AH297" s="333">
        <v>5</v>
      </c>
      <c r="AI297" s="333"/>
      <c r="AJ297" s="411">
        <f t="shared" si="47"/>
        <v>0</v>
      </c>
      <c r="AK297" s="426">
        <v>0</v>
      </c>
      <c r="AL297" s="330">
        <v>5</v>
      </c>
      <c r="AM297" s="330"/>
      <c r="AN297" s="410">
        <f t="shared" si="48"/>
        <v>0</v>
      </c>
      <c r="AO297" s="431">
        <f>15/60</f>
        <v>0.25</v>
      </c>
      <c r="AP297" s="333">
        <v>8</v>
      </c>
      <c r="AQ297" s="333">
        <v>24</v>
      </c>
      <c r="AR297" s="411">
        <f t="shared" si="50"/>
        <v>1.3020833333333333E-3</v>
      </c>
      <c r="AS297" s="413">
        <f t="shared" si="49"/>
        <v>0.25</v>
      </c>
      <c r="AT297" s="414">
        <f t="shared" si="51"/>
        <v>23</v>
      </c>
      <c r="AU297" s="414">
        <f t="shared" si="51"/>
        <v>24</v>
      </c>
      <c r="AV297" s="414">
        <f t="shared" si="52"/>
        <v>552</v>
      </c>
      <c r="AW297" s="415">
        <f t="shared" si="53"/>
        <v>4.5289855072463769E-4</v>
      </c>
      <c r="AX297" s="419" t="s">
        <v>309</v>
      </c>
    </row>
    <row r="298" spans="16:50" ht="22.8" x14ac:dyDescent="0.3">
      <c r="P298" s="406" t="s">
        <v>907</v>
      </c>
      <c r="Q298" s="260" t="s">
        <v>930</v>
      </c>
      <c r="R298" s="407" t="s">
        <v>317</v>
      </c>
      <c r="S298" s="260">
        <f t="shared" si="46"/>
        <v>2024</v>
      </c>
      <c r="T298" s="307">
        <v>45498</v>
      </c>
      <c r="U298" s="307">
        <v>45498</v>
      </c>
      <c r="V298" s="322" t="s">
        <v>872</v>
      </c>
      <c r="W298" s="337" t="s">
        <v>873</v>
      </c>
      <c r="X298" s="321" t="s">
        <v>832</v>
      </c>
      <c r="Y298" s="342" t="s">
        <v>2052</v>
      </c>
      <c r="Z298" s="338" t="s">
        <v>309</v>
      </c>
      <c r="AA298" s="311" t="s">
        <v>309</v>
      </c>
      <c r="AB298" s="311" t="s">
        <v>309</v>
      </c>
      <c r="AC298" s="426">
        <v>0</v>
      </c>
      <c r="AD298" s="330">
        <v>5</v>
      </c>
      <c r="AE298" s="330"/>
      <c r="AF298" s="410">
        <f t="shared" si="54"/>
        <v>0</v>
      </c>
      <c r="AG298" s="431">
        <v>0</v>
      </c>
      <c r="AH298" s="333">
        <v>5</v>
      </c>
      <c r="AI298" s="333"/>
      <c r="AJ298" s="411">
        <f t="shared" si="47"/>
        <v>0</v>
      </c>
      <c r="AK298" s="426">
        <v>0</v>
      </c>
      <c r="AL298" s="330">
        <v>5</v>
      </c>
      <c r="AM298" s="330"/>
      <c r="AN298" s="410">
        <f t="shared" si="48"/>
        <v>0</v>
      </c>
      <c r="AO298" s="431">
        <f>15/60</f>
        <v>0.25</v>
      </c>
      <c r="AP298" s="333">
        <v>8</v>
      </c>
      <c r="AQ298" s="333">
        <v>8</v>
      </c>
      <c r="AR298" s="411">
        <f t="shared" si="50"/>
        <v>3.90625E-3</v>
      </c>
      <c r="AS298" s="413">
        <f t="shared" si="49"/>
        <v>0.25</v>
      </c>
      <c r="AT298" s="414">
        <f t="shared" si="51"/>
        <v>23</v>
      </c>
      <c r="AU298" s="414">
        <f t="shared" si="51"/>
        <v>8</v>
      </c>
      <c r="AV298" s="414">
        <f t="shared" si="52"/>
        <v>184</v>
      </c>
      <c r="AW298" s="415">
        <f t="shared" si="53"/>
        <v>1.358695652173913E-3</v>
      </c>
      <c r="AX298" s="419" t="s">
        <v>309</v>
      </c>
    </row>
    <row r="299" spans="16:50" ht="15.6" x14ac:dyDescent="0.3">
      <c r="P299" s="406" t="s">
        <v>907</v>
      </c>
      <c r="Q299" s="260" t="s">
        <v>930</v>
      </c>
      <c r="R299" s="407" t="s">
        <v>317</v>
      </c>
      <c r="S299" s="260">
        <f t="shared" si="46"/>
        <v>2024</v>
      </c>
      <c r="T299" s="307">
        <v>45497</v>
      </c>
      <c r="U299" s="307">
        <v>45497</v>
      </c>
      <c r="V299" s="322" t="s">
        <v>855</v>
      </c>
      <c r="W299" s="337" t="s">
        <v>856</v>
      </c>
      <c r="X299" s="321" t="s">
        <v>832</v>
      </c>
      <c r="Y299" s="343" t="s">
        <v>2053</v>
      </c>
      <c r="Z299" s="338" t="s">
        <v>309</v>
      </c>
      <c r="AA299" s="311" t="s">
        <v>309</v>
      </c>
      <c r="AB299" s="311" t="s">
        <v>309</v>
      </c>
      <c r="AC299" s="426">
        <v>0</v>
      </c>
      <c r="AD299" s="330">
        <v>5</v>
      </c>
      <c r="AE299" s="330"/>
      <c r="AF299" s="410">
        <f t="shared" si="54"/>
        <v>0</v>
      </c>
      <c r="AG299" s="431">
        <v>0</v>
      </c>
      <c r="AH299" s="333">
        <v>5</v>
      </c>
      <c r="AI299" s="333"/>
      <c r="AJ299" s="411">
        <f t="shared" si="47"/>
        <v>0</v>
      </c>
      <c r="AK299" s="426">
        <v>0</v>
      </c>
      <c r="AL299" s="330">
        <v>5</v>
      </c>
      <c r="AM299" s="330"/>
      <c r="AN299" s="410">
        <f t="shared" si="48"/>
        <v>0</v>
      </c>
      <c r="AO299" s="431">
        <f>15/60</f>
        <v>0.25</v>
      </c>
      <c r="AP299" s="333">
        <v>8</v>
      </c>
      <c r="AQ299" s="333">
        <v>8</v>
      </c>
      <c r="AR299" s="411">
        <f t="shared" si="50"/>
        <v>3.90625E-3</v>
      </c>
      <c r="AS299" s="413">
        <f t="shared" si="49"/>
        <v>0.25</v>
      </c>
      <c r="AT299" s="414">
        <f t="shared" si="51"/>
        <v>23</v>
      </c>
      <c r="AU299" s="414">
        <f t="shared" si="51"/>
        <v>8</v>
      </c>
      <c r="AV299" s="414">
        <f t="shared" si="52"/>
        <v>184</v>
      </c>
      <c r="AW299" s="415">
        <f t="shared" si="53"/>
        <v>1.358695652173913E-3</v>
      </c>
      <c r="AX299" s="419" t="s">
        <v>309</v>
      </c>
    </row>
    <row r="300" spans="16:50" ht="15.6" x14ac:dyDescent="0.3">
      <c r="P300" s="406" t="s">
        <v>907</v>
      </c>
      <c r="Q300" s="260" t="s">
        <v>930</v>
      </c>
      <c r="R300" s="407" t="s">
        <v>317</v>
      </c>
      <c r="S300" s="260">
        <f t="shared" si="46"/>
        <v>2024</v>
      </c>
      <c r="T300" s="307">
        <v>45504</v>
      </c>
      <c r="U300" s="307">
        <v>45504</v>
      </c>
      <c r="V300" s="479" t="s">
        <v>2054</v>
      </c>
      <c r="W300" s="480" t="s">
        <v>2055</v>
      </c>
      <c r="X300" s="321" t="s">
        <v>832</v>
      </c>
      <c r="Y300" s="343" t="s">
        <v>2056</v>
      </c>
      <c r="Z300" s="338" t="s">
        <v>309</v>
      </c>
      <c r="AA300" s="311" t="s">
        <v>309</v>
      </c>
      <c r="AB300" s="311" t="s">
        <v>309</v>
      </c>
      <c r="AC300" s="426">
        <v>0</v>
      </c>
      <c r="AD300" s="330">
        <v>5</v>
      </c>
      <c r="AE300" s="330"/>
      <c r="AF300" s="410">
        <f t="shared" si="54"/>
        <v>0</v>
      </c>
      <c r="AG300" s="431">
        <v>0</v>
      </c>
      <c r="AH300" s="333">
        <v>5</v>
      </c>
      <c r="AI300" s="333"/>
      <c r="AJ300" s="411">
        <f t="shared" si="47"/>
        <v>0</v>
      </c>
      <c r="AK300" s="426">
        <v>0</v>
      </c>
      <c r="AL300" s="330">
        <v>5</v>
      </c>
      <c r="AM300" s="330"/>
      <c r="AN300" s="410">
        <f t="shared" si="48"/>
        <v>0</v>
      </c>
      <c r="AO300" s="431">
        <f>30/60</f>
        <v>0.5</v>
      </c>
      <c r="AP300" s="333">
        <v>8</v>
      </c>
      <c r="AQ300" s="333">
        <v>8</v>
      </c>
      <c r="AR300" s="411">
        <f t="shared" si="50"/>
        <v>7.8125E-3</v>
      </c>
      <c r="AS300" s="413">
        <f t="shared" si="49"/>
        <v>0.5</v>
      </c>
      <c r="AT300" s="414">
        <f t="shared" si="51"/>
        <v>23</v>
      </c>
      <c r="AU300" s="414">
        <f t="shared" si="51"/>
        <v>8</v>
      </c>
      <c r="AV300" s="414">
        <f t="shared" si="52"/>
        <v>184</v>
      </c>
      <c r="AW300" s="415">
        <f t="shared" si="53"/>
        <v>2.717391304347826E-3</v>
      </c>
      <c r="AX300" s="419" t="s">
        <v>309</v>
      </c>
    </row>
    <row r="301" spans="16:50" ht="28.8" x14ac:dyDescent="0.3">
      <c r="P301" s="406" t="s">
        <v>812</v>
      </c>
      <c r="Q301" s="260" t="s">
        <v>938</v>
      </c>
      <c r="R301" s="407" t="s">
        <v>317</v>
      </c>
      <c r="S301" s="260">
        <f t="shared" si="46"/>
        <v>2024</v>
      </c>
      <c r="T301" s="307">
        <v>45474</v>
      </c>
      <c r="U301" s="307">
        <v>45474</v>
      </c>
      <c r="V301" s="320" t="s">
        <v>2061</v>
      </c>
      <c r="W301" s="337" t="s">
        <v>2062</v>
      </c>
      <c r="X301" s="321" t="s">
        <v>815</v>
      </c>
      <c r="Y301" s="340" t="s">
        <v>2063</v>
      </c>
      <c r="Z301" s="261" t="s">
        <v>309</v>
      </c>
      <c r="AA301" s="260" t="s">
        <v>309</v>
      </c>
      <c r="AB301" s="260" t="s">
        <v>309</v>
      </c>
      <c r="AC301" s="426">
        <f>15/60</f>
        <v>0.25</v>
      </c>
      <c r="AD301" s="330">
        <v>5</v>
      </c>
      <c r="AE301" s="330">
        <v>8</v>
      </c>
      <c r="AF301" s="410">
        <f t="shared" si="54"/>
        <v>6.2500000000000003E-3</v>
      </c>
      <c r="AG301" s="431">
        <v>0</v>
      </c>
      <c r="AH301" s="333">
        <v>5</v>
      </c>
      <c r="AI301" s="333"/>
      <c r="AJ301" s="411">
        <f t="shared" si="47"/>
        <v>0</v>
      </c>
      <c r="AK301" s="426">
        <v>0</v>
      </c>
      <c r="AL301" s="330">
        <v>5</v>
      </c>
      <c r="AM301" s="330"/>
      <c r="AN301" s="410">
        <f t="shared" si="48"/>
        <v>0</v>
      </c>
      <c r="AO301" s="431">
        <v>0</v>
      </c>
      <c r="AP301" s="333">
        <v>8</v>
      </c>
      <c r="AQ301" s="333"/>
      <c r="AR301" s="411">
        <f t="shared" si="50"/>
        <v>0</v>
      </c>
      <c r="AS301" s="413">
        <f t="shared" si="49"/>
        <v>0.25</v>
      </c>
      <c r="AT301" s="414">
        <f t="shared" si="51"/>
        <v>23</v>
      </c>
      <c r="AU301" s="414">
        <f t="shared" si="51"/>
        <v>8</v>
      </c>
      <c r="AV301" s="414">
        <f t="shared" si="52"/>
        <v>184</v>
      </c>
      <c r="AW301" s="415">
        <f t="shared" si="53"/>
        <v>1.358695652173913E-3</v>
      </c>
      <c r="AX301" s="419" t="s">
        <v>309</v>
      </c>
    </row>
    <row r="302" spans="16:50" ht="15.6" x14ac:dyDescent="0.3">
      <c r="P302" s="406" t="s">
        <v>812</v>
      </c>
      <c r="Q302" s="260" t="s">
        <v>938</v>
      </c>
      <c r="R302" s="407" t="s">
        <v>317</v>
      </c>
      <c r="S302" s="260">
        <f t="shared" si="46"/>
        <v>2024</v>
      </c>
      <c r="T302" s="307">
        <v>45476</v>
      </c>
      <c r="U302" s="307">
        <v>45476</v>
      </c>
      <c r="V302" s="323" t="s">
        <v>2064</v>
      </c>
      <c r="W302" s="337" t="s">
        <v>2065</v>
      </c>
      <c r="X302" s="321" t="s">
        <v>910</v>
      </c>
      <c r="Y302" s="340" t="s">
        <v>2066</v>
      </c>
      <c r="Z302" s="261" t="s">
        <v>309</v>
      </c>
      <c r="AA302" s="260" t="s">
        <v>309</v>
      </c>
      <c r="AB302" s="260" t="s">
        <v>309</v>
      </c>
      <c r="AC302" s="426">
        <f>120/60</f>
        <v>2</v>
      </c>
      <c r="AD302" s="330">
        <v>5</v>
      </c>
      <c r="AE302" s="330">
        <v>8</v>
      </c>
      <c r="AF302" s="410">
        <f t="shared" si="54"/>
        <v>0.05</v>
      </c>
      <c r="AG302" s="431">
        <v>0</v>
      </c>
      <c r="AH302" s="333">
        <v>5</v>
      </c>
      <c r="AI302" s="333"/>
      <c r="AJ302" s="411">
        <f t="shared" si="47"/>
        <v>0</v>
      </c>
      <c r="AK302" s="426">
        <v>0</v>
      </c>
      <c r="AL302" s="330">
        <v>5</v>
      </c>
      <c r="AM302" s="330"/>
      <c r="AN302" s="410">
        <f t="shared" si="48"/>
        <v>0</v>
      </c>
      <c r="AO302" s="431">
        <v>0</v>
      </c>
      <c r="AP302" s="333">
        <v>8</v>
      </c>
      <c r="AQ302" s="333"/>
      <c r="AR302" s="411">
        <f t="shared" si="50"/>
        <v>0</v>
      </c>
      <c r="AS302" s="413">
        <f t="shared" si="49"/>
        <v>2</v>
      </c>
      <c r="AT302" s="414">
        <f t="shared" si="51"/>
        <v>23</v>
      </c>
      <c r="AU302" s="414">
        <f t="shared" si="51"/>
        <v>8</v>
      </c>
      <c r="AV302" s="414">
        <f t="shared" si="52"/>
        <v>184</v>
      </c>
      <c r="AW302" s="415">
        <f t="shared" si="53"/>
        <v>1.0869565217391304E-2</v>
      </c>
      <c r="AX302" s="419" t="s">
        <v>2106</v>
      </c>
    </row>
    <row r="303" spans="16:50" ht="15.6" x14ac:dyDescent="0.3">
      <c r="P303" s="406" t="s">
        <v>812</v>
      </c>
      <c r="Q303" s="260" t="s">
        <v>938</v>
      </c>
      <c r="R303" s="407" t="s">
        <v>317</v>
      </c>
      <c r="S303" s="260">
        <f t="shared" si="46"/>
        <v>2024</v>
      </c>
      <c r="T303" s="307">
        <v>45477</v>
      </c>
      <c r="U303" s="307">
        <v>45477</v>
      </c>
      <c r="V303" s="322" t="s">
        <v>1956</v>
      </c>
      <c r="W303" s="337" t="s">
        <v>1957</v>
      </c>
      <c r="X303" s="321" t="s">
        <v>1958</v>
      </c>
      <c r="Y303" s="340" t="s">
        <v>2067</v>
      </c>
      <c r="Z303" s="261" t="s">
        <v>309</v>
      </c>
      <c r="AA303" s="260" t="s">
        <v>309</v>
      </c>
      <c r="AB303" s="260" t="s">
        <v>309</v>
      </c>
      <c r="AC303" s="426">
        <f>300/60</f>
        <v>5</v>
      </c>
      <c r="AD303" s="330">
        <v>5</v>
      </c>
      <c r="AE303" s="330">
        <v>8</v>
      </c>
      <c r="AF303" s="410">
        <f t="shared" si="54"/>
        <v>0.125</v>
      </c>
      <c r="AG303" s="431">
        <v>0</v>
      </c>
      <c r="AH303" s="333">
        <v>5</v>
      </c>
      <c r="AI303" s="333"/>
      <c r="AJ303" s="411">
        <f t="shared" si="47"/>
        <v>0</v>
      </c>
      <c r="AK303" s="426">
        <v>0</v>
      </c>
      <c r="AL303" s="330">
        <v>5</v>
      </c>
      <c r="AM303" s="330"/>
      <c r="AN303" s="410">
        <f t="shared" si="48"/>
        <v>0</v>
      </c>
      <c r="AO303" s="431">
        <v>0</v>
      </c>
      <c r="AP303" s="333">
        <v>8</v>
      </c>
      <c r="AQ303" s="333"/>
      <c r="AR303" s="411">
        <f t="shared" si="50"/>
        <v>0</v>
      </c>
      <c r="AS303" s="413">
        <f t="shared" si="49"/>
        <v>5</v>
      </c>
      <c r="AT303" s="414">
        <f t="shared" si="51"/>
        <v>23</v>
      </c>
      <c r="AU303" s="414">
        <f t="shared" si="51"/>
        <v>8</v>
      </c>
      <c r="AV303" s="414">
        <f t="shared" si="52"/>
        <v>184</v>
      </c>
      <c r="AW303" s="415">
        <f t="shared" si="53"/>
        <v>2.717391304347826E-2</v>
      </c>
      <c r="AX303" s="419" t="s">
        <v>309</v>
      </c>
    </row>
    <row r="304" spans="16:50" ht="15.6" x14ac:dyDescent="0.3">
      <c r="P304" s="406" t="s">
        <v>854</v>
      </c>
      <c r="Q304" s="260" t="s">
        <v>938</v>
      </c>
      <c r="R304" s="407" t="s">
        <v>317</v>
      </c>
      <c r="S304" s="260">
        <f t="shared" si="46"/>
        <v>2024</v>
      </c>
      <c r="T304" s="307">
        <v>45481</v>
      </c>
      <c r="U304" s="307">
        <v>45481</v>
      </c>
      <c r="V304" s="328" t="s">
        <v>862</v>
      </c>
      <c r="W304" s="337" t="s">
        <v>863</v>
      </c>
      <c r="X304" s="321" t="s">
        <v>847</v>
      </c>
      <c r="Y304" s="340" t="s">
        <v>2068</v>
      </c>
      <c r="Z304" s="261" t="s">
        <v>2069</v>
      </c>
      <c r="AA304" s="260">
        <v>3</v>
      </c>
      <c r="AB304" s="260" t="s">
        <v>853</v>
      </c>
      <c r="AC304" s="426">
        <f>5/60</f>
        <v>8.3333333333333329E-2</v>
      </c>
      <c r="AD304" s="330">
        <v>5</v>
      </c>
      <c r="AE304" s="330">
        <v>8</v>
      </c>
      <c r="AF304" s="410">
        <f t="shared" si="54"/>
        <v>2.0833333333333333E-3</v>
      </c>
      <c r="AG304" s="431">
        <v>0</v>
      </c>
      <c r="AH304" s="333">
        <v>5</v>
      </c>
      <c r="AI304" s="333"/>
      <c r="AJ304" s="411">
        <f t="shared" si="47"/>
        <v>0</v>
      </c>
      <c r="AK304" s="426">
        <v>0</v>
      </c>
      <c r="AL304" s="330">
        <v>5</v>
      </c>
      <c r="AM304" s="330"/>
      <c r="AN304" s="410">
        <f t="shared" si="48"/>
        <v>0</v>
      </c>
      <c r="AO304" s="431">
        <v>0</v>
      </c>
      <c r="AP304" s="333">
        <v>8</v>
      </c>
      <c r="AQ304" s="333"/>
      <c r="AR304" s="411">
        <f t="shared" si="50"/>
        <v>0</v>
      </c>
      <c r="AS304" s="413">
        <f t="shared" si="49"/>
        <v>8.3333333333333329E-2</v>
      </c>
      <c r="AT304" s="414">
        <f t="shared" si="51"/>
        <v>23</v>
      </c>
      <c r="AU304" s="414">
        <f t="shared" si="51"/>
        <v>8</v>
      </c>
      <c r="AV304" s="414">
        <f t="shared" si="52"/>
        <v>184</v>
      </c>
      <c r="AW304" s="415">
        <f t="shared" si="53"/>
        <v>4.5289855072463763E-4</v>
      </c>
      <c r="AX304" s="419" t="s">
        <v>309</v>
      </c>
    </row>
    <row r="305" spans="16:50" ht="15.6" x14ac:dyDescent="0.3">
      <c r="P305" s="406" t="s">
        <v>854</v>
      </c>
      <c r="Q305" s="260" t="s">
        <v>938</v>
      </c>
      <c r="R305" s="407" t="s">
        <v>317</v>
      </c>
      <c r="S305" s="260">
        <f t="shared" si="46"/>
        <v>2024</v>
      </c>
      <c r="T305" s="307">
        <v>45481</v>
      </c>
      <c r="U305" s="307">
        <v>45481</v>
      </c>
      <c r="V305" s="334" t="s">
        <v>973</v>
      </c>
      <c r="W305" s="337" t="s">
        <v>974</v>
      </c>
      <c r="X305" s="321" t="s">
        <v>843</v>
      </c>
      <c r="Y305" s="340" t="s">
        <v>2070</v>
      </c>
      <c r="Z305" s="261" t="s">
        <v>2071</v>
      </c>
      <c r="AA305" s="260">
        <v>1</v>
      </c>
      <c r="AB305" s="260" t="s">
        <v>853</v>
      </c>
      <c r="AC305" s="426">
        <f>15/60</f>
        <v>0.25</v>
      </c>
      <c r="AD305" s="330">
        <v>5</v>
      </c>
      <c r="AE305" s="330">
        <v>24</v>
      </c>
      <c r="AF305" s="410">
        <f t="shared" si="54"/>
        <v>2.0833333333333333E-3</v>
      </c>
      <c r="AG305" s="431">
        <v>0</v>
      </c>
      <c r="AH305" s="333">
        <v>5</v>
      </c>
      <c r="AI305" s="333"/>
      <c r="AJ305" s="411">
        <f t="shared" si="47"/>
        <v>0</v>
      </c>
      <c r="AK305" s="426">
        <v>0</v>
      </c>
      <c r="AL305" s="330">
        <v>5</v>
      </c>
      <c r="AM305" s="330"/>
      <c r="AN305" s="410">
        <f t="shared" si="48"/>
        <v>0</v>
      </c>
      <c r="AO305" s="431">
        <v>0</v>
      </c>
      <c r="AP305" s="333">
        <v>8</v>
      </c>
      <c r="AQ305" s="333"/>
      <c r="AR305" s="411">
        <f t="shared" si="50"/>
        <v>0</v>
      </c>
      <c r="AS305" s="413">
        <f t="shared" si="49"/>
        <v>0.25</v>
      </c>
      <c r="AT305" s="414">
        <f t="shared" si="51"/>
        <v>23</v>
      </c>
      <c r="AU305" s="414">
        <f t="shared" si="51"/>
        <v>24</v>
      </c>
      <c r="AV305" s="414">
        <f t="shared" si="52"/>
        <v>552</v>
      </c>
      <c r="AW305" s="415">
        <f t="shared" si="53"/>
        <v>4.5289855072463769E-4</v>
      </c>
      <c r="AX305" s="419" t="s">
        <v>309</v>
      </c>
    </row>
    <row r="306" spans="16:50" ht="15.6" x14ac:dyDescent="0.3">
      <c r="P306" s="406" t="s">
        <v>854</v>
      </c>
      <c r="Q306" s="260" t="s">
        <v>938</v>
      </c>
      <c r="R306" s="407" t="s">
        <v>317</v>
      </c>
      <c r="S306" s="260">
        <f t="shared" si="46"/>
        <v>2024</v>
      </c>
      <c r="T306" s="307">
        <v>45481</v>
      </c>
      <c r="U306" s="307">
        <v>45481</v>
      </c>
      <c r="V306" s="334" t="s">
        <v>2072</v>
      </c>
      <c r="W306" s="337" t="s">
        <v>2073</v>
      </c>
      <c r="X306" s="321" t="s">
        <v>843</v>
      </c>
      <c r="Y306" s="340" t="s">
        <v>2074</v>
      </c>
      <c r="Z306" s="261" t="s">
        <v>309</v>
      </c>
      <c r="AA306" s="260" t="s">
        <v>309</v>
      </c>
      <c r="AB306" s="260" t="s">
        <v>309</v>
      </c>
      <c r="AC306" s="426">
        <f>15/60</f>
        <v>0.25</v>
      </c>
      <c r="AD306" s="330">
        <v>5</v>
      </c>
      <c r="AE306" s="330">
        <v>24</v>
      </c>
      <c r="AF306" s="410">
        <f t="shared" si="54"/>
        <v>2.0833333333333333E-3</v>
      </c>
      <c r="AG306" s="431">
        <v>0</v>
      </c>
      <c r="AH306" s="333">
        <v>5</v>
      </c>
      <c r="AI306" s="333"/>
      <c r="AJ306" s="411">
        <f t="shared" si="47"/>
        <v>0</v>
      </c>
      <c r="AK306" s="426">
        <v>0</v>
      </c>
      <c r="AL306" s="330">
        <v>5</v>
      </c>
      <c r="AM306" s="330"/>
      <c r="AN306" s="410">
        <f t="shared" si="48"/>
        <v>0</v>
      </c>
      <c r="AO306" s="431">
        <v>0</v>
      </c>
      <c r="AP306" s="333">
        <v>8</v>
      </c>
      <c r="AQ306" s="333"/>
      <c r="AR306" s="411">
        <f t="shared" si="50"/>
        <v>0</v>
      </c>
      <c r="AS306" s="413">
        <f t="shared" si="49"/>
        <v>0.25</v>
      </c>
      <c r="AT306" s="414">
        <f t="shared" si="51"/>
        <v>23</v>
      </c>
      <c r="AU306" s="414">
        <f t="shared" si="51"/>
        <v>24</v>
      </c>
      <c r="AV306" s="414">
        <f t="shared" si="52"/>
        <v>552</v>
      </c>
      <c r="AW306" s="415">
        <f t="shared" si="53"/>
        <v>4.5289855072463769E-4</v>
      </c>
      <c r="AX306" s="419" t="s">
        <v>309</v>
      </c>
    </row>
    <row r="307" spans="16:50" ht="15.6" x14ac:dyDescent="0.3">
      <c r="P307" s="406" t="s">
        <v>854</v>
      </c>
      <c r="Q307" s="260" t="s">
        <v>938</v>
      </c>
      <c r="R307" s="407" t="s">
        <v>317</v>
      </c>
      <c r="S307" s="260">
        <f t="shared" si="46"/>
        <v>2024</v>
      </c>
      <c r="T307" s="307">
        <v>45481</v>
      </c>
      <c r="U307" s="307">
        <v>45481</v>
      </c>
      <c r="V307" s="325" t="s">
        <v>2075</v>
      </c>
      <c r="W307" s="337" t="s">
        <v>2076</v>
      </c>
      <c r="X307" s="321" t="s">
        <v>2077</v>
      </c>
      <c r="Y307" s="342" t="s">
        <v>2078</v>
      </c>
      <c r="Z307" s="261" t="s">
        <v>309</v>
      </c>
      <c r="AA307" s="260" t="s">
        <v>309</v>
      </c>
      <c r="AB307" s="260" t="s">
        <v>309</v>
      </c>
      <c r="AC307" s="426">
        <f>80/60</f>
        <v>1.3333333333333333</v>
      </c>
      <c r="AD307" s="330">
        <v>5</v>
      </c>
      <c r="AE307" s="330">
        <v>8</v>
      </c>
      <c r="AF307" s="410">
        <f t="shared" si="54"/>
        <v>3.3333333333333333E-2</v>
      </c>
      <c r="AG307" s="431">
        <v>0</v>
      </c>
      <c r="AH307" s="333">
        <v>5</v>
      </c>
      <c r="AI307" s="333"/>
      <c r="AJ307" s="411">
        <f t="shared" si="47"/>
        <v>0</v>
      </c>
      <c r="AK307" s="426">
        <v>0</v>
      </c>
      <c r="AL307" s="330">
        <v>5</v>
      </c>
      <c r="AM307" s="330"/>
      <c r="AN307" s="410">
        <f t="shared" si="48"/>
        <v>0</v>
      </c>
      <c r="AO307" s="431">
        <v>0</v>
      </c>
      <c r="AP307" s="333">
        <v>8</v>
      </c>
      <c r="AQ307" s="333"/>
      <c r="AR307" s="411">
        <f t="shared" si="50"/>
        <v>0</v>
      </c>
      <c r="AS307" s="413">
        <f t="shared" si="49"/>
        <v>1.3333333333333333</v>
      </c>
      <c r="AT307" s="414">
        <f t="shared" si="51"/>
        <v>23</v>
      </c>
      <c r="AU307" s="414">
        <f t="shared" si="51"/>
        <v>8</v>
      </c>
      <c r="AV307" s="414">
        <f t="shared" si="52"/>
        <v>184</v>
      </c>
      <c r="AW307" s="415">
        <f t="shared" si="53"/>
        <v>7.2463768115942021E-3</v>
      </c>
      <c r="AX307" s="466" t="s">
        <v>309</v>
      </c>
    </row>
    <row r="308" spans="16:50" ht="15.6" x14ac:dyDescent="0.3">
      <c r="P308" s="406" t="s">
        <v>854</v>
      </c>
      <c r="Q308" s="260" t="s">
        <v>938</v>
      </c>
      <c r="R308" s="407" t="s">
        <v>317</v>
      </c>
      <c r="S308" s="260">
        <f t="shared" si="46"/>
        <v>2024</v>
      </c>
      <c r="T308" s="307">
        <v>45484</v>
      </c>
      <c r="U308" s="307">
        <v>45484</v>
      </c>
      <c r="V308" s="323" t="s">
        <v>1518</v>
      </c>
      <c r="W308" s="337" t="s">
        <v>2079</v>
      </c>
      <c r="X308" s="321" t="s">
        <v>910</v>
      </c>
      <c r="Y308" s="340" t="s">
        <v>2080</v>
      </c>
      <c r="Z308" s="261" t="s">
        <v>309</v>
      </c>
      <c r="AA308" s="260" t="s">
        <v>309</v>
      </c>
      <c r="AB308" s="260" t="s">
        <v>309</v>
      </c>
      <c r="AC308" s="426">
        <v>0</v>
      </c>
      <c r="AD308" s="330">
        <v>5</v>
      </c>
      <c r="AE308" s="330"/>
      <c r="AF308" s="410">
        <f t="shared" si="54"/>
        <v>0</v>
      </c>
      <c r="AG308" s="431">
        <f>30/60</f>
        <v>0.5</v>
      </c>
      <c r="AH308" s="333">
        <v>5</v>
      </c>
      <c r="AI308" s="333">
        <v>8</v>
      </c>
      <c r="AJ308" s="411">
        <f t="shared" si="47"/>
        <v>1.2500000000000001E-2</v>
      </c>
      <c r="AK308" s="426">
        <v>0</v>
      </c>
      <c r="AL308" s="330">
        <v>5</v>
      </c>
      <c r="AM308" s="330"/>
      <c r="AN308" s="410">
        <f t="shared" si="48"/>
        <v>0</v>
      </c>
      <c r="AO308" s="431">
        <v>0</v>
      </c>
      <c r="AP308" s="333">
        <v>8</v>
      </c>
      <c r="AQ308" s="333"/>
      <c r="AR308" s="411">
        <f t="shared" si="50"/>
        <v>0</v>
      </c>
      <c r="AS308" s="413">
        <f t="shared" si="49"/>
        <v>0.5</v>
      </c>
      <c r="AT308" s="414">
        <f t="shared" si="51"/>
        <v>23</v>
      </c>
      <c r="AU308" s="414">
        <f t="shared" si="51"/>
        <v>8</v>
      </c>
      <c r="AV308" s="414">
        <f t="shared" si="52"/>
        <v>184</v>
      </c>
      <c r="AW308" s="415">
        <f t="shared" si="53"/>
        <v>2.717391304347826E-3</v>
      </c>
      <c r="AX308" s="419" t="s">
        <v>309</v>
      </c>
    </row>
    <row r="309" spans="16:50" ht="28.8" x14ac:dyDescent="0.3">
      <c r="P309" s="406" t="s">
        <v>854</v>
      </c>
      <c r="Q309" s="260" t="s">
        <v>938</v>
      </c>
      <c r="R309" s="407" t="s">
        <v>317</v>
      </c>
      <c r="S309" s="260">
        <f t="shared" si="46"/>
        <v>2024</v>
      </c>
      <c r="T309" s="307">
        <v>45484</v>
      </c>
      <c r="U309" s="307">
        <v>45484</v>
      </c>
      <c r="V309" s="322" t="s">
        <v>1956</v>
      </c>
      <c r="W309" s="337" t="s">
        <v>1957</v>
      </c>
      <c r="X309" s="321" t="s">
        <v>1958</v>
      </c>
      <c r="Y309" s="340" t="s">
        <v>2081</v>
      </c>
      <c r="Z309" s="261" t="s">
        <v>309</v>
      </c>
      <c r="AA309" s="260" t="s">
        <v>309</v>
      </c>
      <c r="AB309" s="260" t="s">
        <v>309</v>
      </c>
      <c r="AC309" s="426">
        <v>0</v>
      </c>
      <c r="AD309" s="330">
        <v>5</v>
      </c>
      <c r="AE309" s="330"/>
      <c r="AF309" s="410">
        <f t="shared" si="54"/>
        <v>0</v>
      </c>
      <c r="AG309" s="431">
        <v>6.5</v>
      </c>
      <c r="AH309" s="333">
        <v>5</v>
      </c>
      <c r="AI309" s="333">
        <v>8</v>
      </c>
      <c r="AJ309" s="411">
        <f t="shared" si="47"/>
        <v>0.16250000000000001</v>
      </c>
      <c r="AK309" s="426">
        <v>0</v>
      </c>
      <c r="AL309" s="330">
        <v>5</v>
      </c>
      <c r="AM309" s="330"/>
      <c r="AN309" s="410">
        <f t="shared" si="48"/>
        <v>0</v>
      </c>
      <c r="AO309" s="431">
        <v>0</v>
      </c>
      <c r="AP309" s="333">
        <v>8</v>
      </c>
      <c r="AQ309" s="333"/>
      <c r="AR309" s="411">
        <f t="shared" si="50"/>
        <v>0</v>
      </c>
      <c r="AS309" s="413">
        <f t="shared" si="49"/>
        <v>6.5</v>
      </c>
      <c r="AT309" s="414">
        <f t="shared" si="51"/>
        <v>23</v>
      </c>
      <c r="AU309" s="414">
        <f t="shared" si="51"/>
        <v>8</v>
      </c>
      <c r="AV309" s="414">
        <f t="shared" si="52"/>
        <v>184</v>
      </c>
      <c r="AW309" s="415">
        <f t="shared" si="53"/>
        <v>3.5326086956521736E-2</v>
      </c>
      <c r="AX309" s="419" t="s">
        <v>309</v>
      </c>
    </row>
    <row r="310" spans="16:50" ht="28.8" x14ac:dyDescent="0.3">
      <c r="P310" s="406" t="s">
        <v>854</v>
      </c>
      <c r="Q310" s="260" t="s">
        <v>938</v>
      </c>
      <c r="R310" s="407" t="s">
        <v>317</v>
      </c>
      <c r="S310" s="260">
        <f t="shared" si="46"/>
        <v>2024</v>
      </c>
      <c r="T310" s="307">
        <v>45485</v>
      </c>
      <c r="U310" s="307">
        <v>45485</v>
      </c>
      <c r="V310" s="327" t="s">
        <v>2082</v>
      </c>
      <c r="W310" s="337" t="s">
        <v>1655</v>
      </c>
      <c r="X310" s="321" t="s">
        <v>821</v>
      </c>
      <c r="Y310" s="340" t="s">
        <v>2083</v>
      </c>
      <c r="Z310" s="261" t="s">
        <v>309</v>
      </c>
      <c r="AA310" s="260" t="s">
        <v>309</v>
      </c>
      <c r="AB310" s="260" t="s">
        <v>309</v>
      </c>
      <c r="AC310" s="426">
        <v>0</v>
      </c>
      <c r="AD310" s="330">
        <v>5</v>
      </c>
      <c r="AE310" s="330"/>
      <c r="AF310" s="410">
        <f t="shared" si="54"/>
        <v>0</v>
      </c>
      <c r="AG310" s="431">
        <f>30/60</f>
        <v>0.5</v>
      </c>
      <c r="AH310" s="333">
        <v>5</v>
      </c>
      <c r="AI310" s="333">
        <v>8</v>
      </c>
      <c r="AJ310" s="411">
        <f t="shared" si="47"/>
        <v>1.2500000000000001E-2</v>
      </c>
      <c r="AK310" s="426">
        <v>0</v>
      </c>
      <c r="AL310" s="330">
        <v>5</v>
      </c>
      <c r="AM310" s="330"/>
      <c r="AN310" s="410">
        <f t="shared" si="48"/>
        <v>0</v>
      </c>
      <c r="AO310" s="431">
        <v>0</v>
      </c>
      <c r="AP310" s="333">
        <v>8</v>
      </c>
      <c r="AQ310" s="333"/>
      <c r="AR310" s="411">
        <f t="shared" si="50"/>
        <v>0</v>
      </c>
      <c r="AS310" s="413">
        <f t="shared" si="49"/>
        <v>0.5</v>
      </c>
      <c r="AT310" s="414">
        <f t="shared" si="51"/>
        <v>23</v>
      </c>
      <c r="AU310" s="414">
        <f t="shared" si="51"/>
        <v>8</v>
      </c>
      <c r="AV310" s="414">
        <f t="shared" si="52"/>
        <v>184</v>
      </c>
      <c r="AW310" s="415">
        <f t="shared" si="53"/>
        <v>2.717391304347826E-3</v>
      </c>
      <c r="AX310" s="419" t="s">
        <v>309</v>
      </c>
    </row>
    <row r="311" spans="16:50" ht="22.8" x14ac:dyDescent="0.3">
      <c r="P311" s="406" t="s">
        <v>854</v>
      </c>
      <c r="Q311" s="260" t="s">
        <v>938</v>
      </c>
      <c r="R311" s="407" t="s">
        <v>317</v>
      </c>
      <c r="S311" s="260">
        <f t="shared" si="46"/>
        <v>2024</v>
      </c>
      <c r="T311" s="307">
        <v>45485</v>
      </c>
      <c r="U311" s="307">
        <v>45485</v>
      </c>
      <c r="V311" s="421" t="s">
        <v>2084</v>
      </c>
      <c r="W311" s="337" t="s">
        <v>2085</v>
      </c>
      <c r="X311" s="321" t="s">
        <v>277</v>
      </c>
      <c r="Y311" s="342" t="s">
        <v>2086</v>
      </c>
      <c r="Z311" s="261" t="s">
        <v>309</v>
      </c>
      <c r="AA311" s="260" t="s">
        <v>309</v>
      </c>
      <c r="AB311" s="260" t="s">
        <v>309</v>
      </c>
      <c r="AC311" s="426">
        <v>0</v>
      </c>
      <c r="AD311" s="330">
        <v>5</v>
      </c>
      <c r="AE311" s="330"/>
      <c r="AF311" s="410">
        <f t="shared" si="54"/>
        <v>0</v>
      </c>
      <c r="AG311" s="431">
        <f>30/60</f>
        <v>0.5</v>
      </c>
      <c r="AH311" s="333">
        <v>5</v>
      </c>
      <c r="AI311" s="333">
        <v>8</v>
      </c>
      <c r="AJ311" s="411">
        <f t="shared" si="47"/>
        <v>1.2500000000000001E-2</v>
      </c>
      <c r="AK311" s="426">
        <v>0</v>
      </c>
      <c r="AL311" s="330">
        <v>5</v>
      </c>
      <c r="AM311" s="330"/>
      <c r="AN311" s="410">
        <f t="shared" si="48"/>
        <v>0</v>
      </c>
      <c r="AO311" s="431">
        <v>0</v>
      </c>
      <c r="AP311" s="333">
        <v>8</v>
      </c>
      <c r="AQ311" s="333"/>
      <c r="AR311" s="411">
        <f t="shared" si="50"/>
        <v>0</v>
      </c>
      <c r="AS311" s="413">
        <f t="shared" si="49"/>
        <v>0.5</v>
      </c>
      <c r="AT311" s="414">
        <f t="shared" si="51"/>
        <v>23</v>
      </c>
      <c r="AU311" s="414">
        <f t="shared" si="51"/>
        <v>8</v>
      </c>
      <c r="AV311" s="414">
        <f t="shared" si="52"/>
        <v>184</v>
      </c>
      <c r="AW311" s="415">
        <f t="shared" si="53"/>
        <v>2.717391304347826E-3</v>
      </c>
      <c r="AX311" s="419" t="s">
        <v>309</v>
      </c>
    </row>
    <row r="312" spans="16:50" ht="15.6" x14ac:dyDescent="0.3">
      <c r="P312" s="406" t="s">
        <v>907</v>
      </c>
      <c r="Q312" s="260" t="s">
        <v>938</v>
      </c>
      <c r="R312" s="407" t="s">
        <v>317</v>
      </c>
      <c r="S312" s="260">
        <f t="shared" si="46"/>
        <v>2024</v>
      </c>
      <c r="T312" s="307">
        <v>45495</v>
      </c>
      <c r="U312" s="307">
        <v>45495</v>
      </c>
      <c r="V312" s="334" t="s">
        <v>2072</v>
      </c>
      <c r="W312" s="337" t="s">
        <v>2087</v>
      </c>
      <c r="X312" s="321" t="s">
        <v>843</v>
      </c>
      <c r="Y312" s="340" t="s">
        <v>2088</v>
      </c>
      <c r="Z312" s="261" t="s">
        <v>309</v>
      </c>
      <c r="AA312" s="260" t="s">
        <v>309</v>
      </c>
      <c r="AB312" s="260" t="s">
        <v>309</v>
      </c>
      <c r="AC312" s="426">
        <v>0</v>
      </c>
      <c r="AD312" s="330">
        <v>5</v>
      </c>
      <c r="AE312" s="330"/>
      <c r="AF312" s="410">
        <f t="shared" si="54"/>
        <v>0</v>
      </c>
      <c r="AG312" s="431">
        <v>0</v>
      </c>
      <c r="AH312" s="333">
        <v>5</v>
      </c>
      <c r="AI312" s="333"/>
      <c r="AJ312" s="411">
        <f t="shared" si="47"/>
        <v>0</v>
      </c>
      <c r="AK312" s="426">
        <v>0</v>
      </c>
      <c r="AL312" s="330">
        <v>5</v>
      </c>
      <c r="AM312" s="330"/>
      <c r="AN312" s="410">
        <f t="shared" si="48"/>
        <v>0</v>
      </c>
      <c r="AO312" s="431">
        <v>1</v>
      </c>
      <c r="AP312" s="333">
        <v>8</v>
      </c>
      <c r="AQ312" s="333">
        <v>24</v>
      </c>
      <c r="AR312" s="411">
        <f t="shared" si="50"/>
        <v>5.208333333333333E-3</v>
      </c>
      <c r="AS312" s="413">
        <f t="shared" si="49"/>
        <v>1</v>
      </c>
      <c r="AT312" s="414">
        <f t="shared" si="51"/>
        <v>23</v>
      </c>
      <c r="AU312" s="414">
        <f t="shared" si="51"/>
        <v>24</v>
      </c>
      <c r="AV312" s="414">
        <f t="shared" si="52"/>
        <v>552</v>
      </c>
      <c r="AW312" s="415">
        <f t="shared" si="53"/>
        <v>1.8115942028985507E-3</v>
      </c>
      <c r="AX312" s="419" t="s">
        <v>309</v>
      </c>
    </row>
    <row r="313" spans="16:50" ht="15.6" x14ac:dyDescent="0.3">
      <c r="P313" s="406" t="s">
        <v>907</v>
      </c>
      <c r="Q313" s="260" t="s">
        <v>938</v>
      </c>
      <c r="R313" s="407" t="s">
        <v>317</v>
      </c>
      <c r="S313" s="260">
        <f t="shared" si="46"/>
        <v>2024</v>
      </c>
      <c r="T313" s="307">
        <v>45496</v>
      </c>
      <c r="U313" s="307">
        <v>45496</v>
      </c>
      <c r="V313" s="322" t="s">
        <v>2089</v>
      </c>
      <c r="W313" s="337" t="s">
        <v>897</v>
      </c>
      <c r="X313" s="321" t="s">
        <v>843</v>
      </c>
      <c r="Y313" s="340" t="s">
        <v>2090</v>
      </c>
      <c r="Z313" s="261" t="s">
        <v>309</v>
      </c>
      <c r="AA313" s="260" t="s">
        <v>309</v>
      </c>
      <c r="AB313" s="260" t="s">
        <v>309</v>
      </c>
      <c r="AC313" s="426">
        <v>0</v>
      </c>
      <c r="AD313" s="330">
        <v>5</v>
      </c>
      <c r="AE313" s="330"/>
      <c r="AF313" s="410">
        <f t="shared" si="54"/>
        <v>0</v>
      </c>
      <c r="AG313" s="431">
        <v>0</v>
      </c>
      <c r="AH313" s="333">
        <v>5</v>
      </c>
      <c r="AI313" s="333"/>
      <c r="AJ313" s="411">
        <f t="shared" si="47"/>
        <v>0</v>
      </c>
      <c r="AK313" s="426">
        <v>0</v>
      </c>
      <c r="AL313" s="330">
        <v>5</v>
      </c>
      <c r="AM313" s="330"/>
      <c r="AN313" s="410">
        <f t="shared" si="48"/>
        <v>0</v>
      </c>
      <c r="AO313" s="431">
        <v>1</v>
      </c>
      <c r="AP313" s="333">
        <v>8</v>
      </c>
      <c r="AQ313" s="333">
        <v>24</v>
      </c>
      <c r="AR313" s="411">
        <f t="shared" si="50"/>
        <v>5.208333333333333E-3</v>
      </c>
      <c r="AS313" s="413">
        <f t="shared" si="49"/>
        <v>1</v>
      </c>
      <c r="AT313" s="414">
        <f t="shared" si="51"/>
        <v>23</v>
      </c>
      <c r="AU313" s="414">
        <f t="shared" si="51"/>
        <v>24</v>
      </c>
      <c r="AV313" s="414">
        <f t="shared" si="52"/>
        <v>552</v>
      </c>
      <c r="AW313" s="415">
        <f t="shared" si="53"/>
        <v>1.8115942028985507E-3</v>
      </c>
      <c r="AX313" s="419" t="s">
        <v>309</v>
      </c>
    </row>
    <row r="314" spans="16:50" ht="15.6" x14ac:dyDescent="0.3">
      <c r="P314" s="406" t="s">
        <v>907</v>
      </c>
      <c r="Q314" s="260" t="s">
        <v>938</v>
      </c>
      <c r="R314" s="407" t="s">
        <v>317</v>
      </c>
      <c r="S314" s="260">
        <f t="shared" si="46"/>
        <v>2024</v>
      </c>
      <c r="T314" s="307">
        <v>45498</v>
      </c>
      <c r="U314" s="307">
        <v>45498</v>
      </c>
      <c r="V314" s="322" t="s">
        <v>2089</v>
      </c>
      <c r="W314" s="337" t="s">
        <v>897</v>
      </c>
      <c r="X314" s="321" t="s">
        <v>843</v>
      </c>
      <c r="Y314" s="340" t="s">
        <v>2091</v>
      </c>
      <c r="Z314" s="261" t="s">
        <v>309</v>
      </c>
      <c r="AA314" s="260" t="s">
        <v>309</v>
      </c>
      <c r="AB314" s="260" t="s">
        <v>309</v>
      </c>
      <c r="AC314" s="426">
        <v>0</v>
      </c>
      <c r="AD314" s="330">
        <v>5</v>
      </c>
      <c r="AE314" s="330"/>
      <c r="AF314" s="410">
        <f t="shared" si="54"/>
        <v>0</v>
      </c>
      <c r="AG314" s="431">
        <v>0</v>
      </c>
      <c r="AH314" s="333">
        <v>5</v>
      </c>
      <c r="AI314" s="333"/>
      <c r="AJ314" s="411">
        <f t="shared" si="47"/>
        <v>0</v>
      </c>
      <c r="AK314" s="426">
        <v>0</v>
      </c>
      <c r="AL314" s="330">
        <v>5</v>
      </c>
      <c r="AM314" s="330"/>
      <c r="AN314" s="410">
        <f t="shared" si="48"/>
        <v>0</v>
      </c>
      <c r="AO314" s="431">
        <v>1</v>
      </c>
      <c r="AP314" s="333">
        <v>8</v>
      </c>
      <c r="AQ314" s="333">
        <v>24</v>
      </c>
      <c r="AR314" s="411">
        <f t="shared" si="50"/>
        <v>5.208333333333333E-3</v>
      </c>
      <c r="AS314" s="413">
        <f t="shared" si="49"/>
        <v>1</v>
      </c>
      <c r="AT314" s="414">
        <f t="shared" si="51"/>
        <v>23</v>
      </c>
      <c r="AU314" s="414">
        <f t="shared" si="51"/>
        <v>24</v>
      </c>
      <c r="AV314" s="414">
        <f t="shared" si="52"/>
        <v>552</v>
      </c>
      <c r="AW314" s="415">
        <f t="shared" si="53"/>
        <v>1.8115942028985507E-3</v>
      </c>
      <c r="AX314" s="419" t="s">
        <v>309</v>
      </c>
    </row>
    <row r="315" spans="16:50" ht="43.2" x14ac:dyDescent="0.3">
      <c r="P315" s="406" t="s">
        <v>907</v>
      </c>
      <c r="Q315" s="260" t="s">
        <v>938</v>
      </c>
      <c r="R315" s="407" t="s">
        <v>317</v>
      </c>
      <c r="S315" s="260">
        <f t="shared" ref="S315:S378" si="55">YEAR(T315)</f>
        <v>2024</v>
      </c>
      <c r="T315" s="307">
        <v>45499</v>
      </c>
      <c r="U315" s="307">
        <v>45499</v>
      </c>
      <c r="V315" s="322" t="s">
        <v>964</v>
      </c>
      <c r="W315" s="337" t="s">
        <v>965</v>
      </c>
      <c r="X315" s="321" t="s">
        <v>832</v>
      </c>
      <c r="Y315" s="340" t="s">
        <v>2092</v>
      </c>
      <c r="Z315" s="286" t="s">
        <v>2093</v>
      </c>
      <c r="AA315" s="260"/>
      <c r="AB315" s="260" t="s">
        <v>309</v>
      </c>
      <c r="AC315" s="426">
        <v>0</v>
      </c>
      <c r="AD315" s="330">
        <v>5</v>
      </c>
      <c r="AE315" s="330"/>
      <c r="AF315" s="410">
        <f t="shared" si="54"/>
        <v>0</v>
      </c>
      <c r="AG315" s="431">
        <v>0</v>
      </c>
      <c r="AH315" s="333">
        <v>5</v>
      </c>
      <c r="AI315" s="333"/>
      <c r="AJ315" s="411">
        <f t="shared" si="47"/>
        <v>0</v>
      </c>
      <c r="AK315" s="426">
        <v>0</v>
      </c>
      <c r="AL315" s="330">
        <v>5</v>
      </c>
      <c r="AM315" s="330"/>
      <c r="AN315" s="410">
        <f t="shared" si="48"/>
        <v>0</v>
      </c>
      <c r="AO315" s="431">
        <f>30/60</f>
        <v>0.5</v>
      </c>
      <c r="AP315" s="333">
        <v>8</v>
      </c>
      <c r="AQ315" s="333">
        <v>8</v>
      </c>
      <c r="AR315" s="411">
        <f t="shared" si="50"/>
        <v>7.8125E-3</v>
      </c>
      <c r="AS315" s="413">
        <f t="shared" si="49"/>
        <v>0.5</v>
      </c>
      <c r="AT315" s="414">
        <f t="shared" si="51"/>
        <v>23</v>
      </c>
      <c r="AU315" s="414">
        <f t="shared" si="51"/>
        <v>8</v>
      </c>
      <c r="AV315" s="414">
        <f t="shared" si="52"/>
        <v>184</v>
      </c>
      <c r="AW315" s="415">
        <f t="shared" si="53"/>
        <v>2.717391304347826E-3</v>
      </c>
      <c r="AX315" s="419" t="s">
        <v>309</v>
      </c>
    </row>
    <row r="316" spans="16:50" ht="15.6" x14ac:dyDescent="0.3">
      <c r="P316" s="406" t="s">
        <v>907</v>
      </c>
      <c r="Q316" s="260" t="s">
        <v>938</v>
      </c>
      <c r="R316" s="407" t="s">
        <v>317</v>
      </c>
      <c r="S316" s="260">
        <f t="shared" si="55"/>
        <v>2024</v>
      </c>
      <c r="T316" s="307">
        <v>45499</v>
      </c>
      <c r="U316" s="307">
        <v>45499</v>
      </c>
      <c r="V316" s="322" t="s">
        <v>2094</v>
      </c>
      <c r="W316" s="337" t="s">
        <v>2095</v>
      </c>
      <c r="X316" s="321" t="s">
        <v>832</v>
      </c>
      <c r="Y316" s="340" t="s">
        <v>2096</v>
      </c>
      <c r="Z316" s="261" t="s">
        <v>309</v>
      </c>
      <c r="AA316" s="260" t="s">
        <v>309</v>
      </c>
      <c r="AB316" s="260" t="s">
        <v>309</v>
      </c>
      <c r="AC316" s="426">
        <v>0</v>
      </c>
      <c r="AD316" s="330">
        <v>5</v>
      </c>
      <c r="AE316" s="330"/>
      <c r="AF316" s="410">
        <f t="shared" si="54"/>
        <v>0</v>
      </c>
      <c r="AG316" s="431">
        <v>0</v>
      </c>
      <c r="AH316" s="333">
        <v>5</v>
      </c>
      <c r="AI316" s="333"/>
      <c r="AJ316" s="411">
        <f t="shared" si="47"/>
        <v>0</v>
      </c>
      <c r="AK316" s="426">
        <v>0</v>
      </c>
      <c r="AL316" s="330">
        <v>5</v>
      </c>
      <c r="AM316" s="330"/>
      <c r="AN316" s="410">
        <f t="shared" si="48"/>
        <v>0</v>
      </c>
      <c r="AO316" s="431">
        <f t="shared" ref="AO316:AO321" si="56">15/60</f>
        <v>0.25</v>
      </c>
      <c r="AP316" s="333">
        <v>8</v>
      </c>
      <c r="AQ316" s="333">
        <v>8</v>
      </c>
      <c r="AR316" s="411">
        <f t="shared" si="50"/>
        <v>3.90625E-3</v>
      </c>
      <c r="AS316" s="413">
        <f t="shared" si="49"/>
        <v>0.25</v>
      </c>
      <c r="AT316" s="414">
        <f t="shared" si="51"/>
        <v>23</v>
      </c>
      <c r="AU316" s="414">
        <f t="shared" si="51"/>
        <v>8</v>
      </c>
      <c r="AV316" s="414">
        <f t="shared" si="52"/>
        <v>184</v>
      </c>
      <c r="AW316" s="415">
        <f t="shared" si="53"/>
        <v>1.358695652173913E-3</v>
      </c>
      <c r="AX316" s="419" t="s">
        <v>309</v>
      </c>
    </row>
    <row r="317" spans="16:50" ht="15.6" x14ac:dyDescent="0.3">
      <c r="P317" s="406" t="s">
        <v>907</v>
      </c>
      <c r="Q317" s="260" t="s">
        <v>938</v>
      </c>
      <c r="R317" s="407" t="s">
        <v>317</v>
      </c>
      <c r="S317" s="260">
        <f t="shared" si="55"/>
        <v>2024</v>
      </c>
      <c r="T317" s="307">
        <v>45500</v>
      </c>
      <c r="U317" s="307">
        <v>45500</v>
      </c>
      <c r="V317" s="334" t="s">
        <v>1111</v>
      </c>
      <c r="W317" s="337" t="s">
        <v>1112</v>
      </c>
      <c r="X317" s="321" t="s">
        <v>843</v>
      </c>
      <c r="Y317" s="340" t="s">
        <v>2097</v>
      </c>
      <c r="Z317" s="261" t="s">
        <v>309</v>
      </c>
      <c r="AA317" s="260" t="s">
        <v>309</v>
      </c>
      <c r="AB317" s="260" t="s">
        <v>309</v>
      </c>
      <c r="AC317" s="426">
        <v>0</v>
      </c>
      <c r="AD317" s="330">
        <v>5</v>
      </c>
      <c r="AE317" s="330"/>
      <c r="AF317" s="410">
        <f t="shared" si="54"/>
        <v>0</v>
      </c>
      <c r="AG317" s="431">
        <v>0</v>
      </c>
      <c r="AH317" s="333">
        <v>5</v>
      </c>
      <c r="AI317" s="333"/>
      <c r="AJ317" s="411">
        <f t="shared" si="47"/>
        <v>0</v>
      </c>
      <c r="AK317" s="426">
        <v>0</v>
      </c>
      <c r="AL317" s="330">
        <v>5</v>
      </c>
      <c r="AM317" s="330"/>
      <c r="AN317" s="410">
        <f t="shared" si="48"/>
        <v>0</v>
      </c>
      <c r="AO317" s="431">
        <f t="shared" si="56"/>
        <v>0.25</v>
      </c>
      <c r="AP317" s="333">
        <v>8</v>
      </c>
      <c r="AQ317" s="333">
        <v>24</v>
      </c>
      <c r="AR317" s="411">
        <f t="shared" si="50"/>
        <v>1.3020833333333333E-3</v>
      </c>
      <c r="AS317" s="413">
        <f t="shared" si="49"/>
        <v>0.25</v>
      </c>
      <c r="AT317" s="414">
        <f t="shared" si="51"/>
        <v>23</v>
      </c>
      <c r="AU317" s="414">
        <f t="shared" si="51"/>
        <v>24</v>
      </c>
      <c r="AV317" s="414">
        <f t="shared" si="52"/>
        <v>552</v>
      </c>
      <c r="AW317" s="415">
        <f t="shared" si="53"/>
        <v>4.5289855072463769E-4</v>
      </c>
      <c r="AX317" s="419" t="s">
        <v>309</v>
      </c>
    </row>
    <row r="318" spans="16:50" ht="15.6" x14ac:dyDescent="0.3">
      <c r="P318" s="406" t="s">
        <v>907</v>
      </c>
      <c r="Q318" s="260" t="s">
        <v>938</v>
      </c>
      <c r="R318" s="407" t="s">
        <v>317</v>
      </c>
      <c r="S318" s="260">
        <f t="shared" si="55"/>
        <v>2024</v>
      </c>
      <c r="T318" s="307">
        <v>45500</v>
      </c>
      <c r="U318" s="307">
        <v>45500</v>
      </c>
      <c r="V318" s="334" t="s">
        <v>1660</v>
      </c>
      <c r="W318" s="337" t="s">
        <v>1661</v>
      </c>
      <c r="X318" s="321" t="s">
        <v>843</v>
      </c>
      <c r="Y318" s="340" t="s">
        <v>2097</v>
      </c>
      <c r="Z318" s="261" t="s">
        <v>309</v>
      </c>
      <c r="AA318" s="260" t="s">
        <v>309</v>
      </c>
      <c r="AB318" s="260" t="s">
        <v>309</v>
      </c>
      <c r="AC318" s="426">
        <v>0</v>
      </c>
      <c r="AD318" s="330">
        <v>5</v>
      </c>
      <c r="AE318" s="330"/>
      <c r="AF318" s="410">
        <f t="shared" si="54"/>
        <v>0</v>
      </c>
      <c r="AG318" s="431">
        <v>0</v>
      </c>
      <c r="AH318" s="333">
        <v>5</v>
      </c>
      <c r="AI318" s="333"/>
      <c r="AJ318" s="411">
        <f t="shared" si="47"/>
        <v>0</v>
      </c>
      <c r="AK318" s="426">
        <v>0</v>
      </c>
      <c r="AL318" s="330">
        <v>5</v>
      </c>
      <c r="AM318" s="330"/>
      <c r="AN318" s="410">
        <f t="shared" si="48"/>
        <v>0</v>
      </c>
      <c r="AO318" s="431">
        <f t="shared" si="56"/>
        <v>0.25</v>
      </c>
      <c r="AP318" s="333">
        <v>8</v>
      </c>
      <c r="AQ318" s="333">
        <v>24</v>
      </c>
      <c r="AR318" s="411">
        <f t="shared" si="50"/>
        <v>1.3020833333333333E-3</v>
      </c>
      <c r="AS318" s="413">
        <f t="shared" si="49"/>
        <v>0.25</v>
      </c>
      <c r="AT318" s="414">
        <f t="shared" si="51"/>
        <v>23</v>
      </c>
      <c r="AU318" s="414">
        <f t="shared" si="51"/>
        <v>24</v>
      </c>
      <c r="AV318" s="414">
        <f t="shared" si="52"/>
        <v>552</v>
      </c>
      <c r="AW318" s="415">
        <f t="shared" si="53"/>
        <v>4.5289855072463769E-4</v>
      </c>
      <c r="AX318" s="419" t="s">
        <v>309</v>
      </c>
    </row>
    <row r="319" spans="16:50" ht="15.6" x14ac:dyDescent="0.3">
      <c r="P319" s="406" t="s">
        <v>907</v>
      </c>
      <c r="Q319" s="260" t="s">
        <v>938</v>
      </c>
      <c r="R319" s="407" t="s">
        <v>317</v>
      </c>
      <c r="S319" s="260">
        <f t="shared" si="55"/>
        <v>2024</v>
      </c>
      <c r="T319" s="307">
        <v>45500</v>
      </c>
      <c r="U319" s="307">
        <v>45500</v>
      </c>
      <c r="V319" s="334" t="s">
        <v>973</v>
      </c>
      <c r="W319" s="337" t="s">
        <v>974</v>
      </c>
      <c r="X319" s="321" t="s">
        <v>843</v>
      </c>
      <c r="Y319" s="340" t="s">
        <v>2097</v>
      </c>
      <c r="Z319" s="261" t="s">
        <v>309</v>
      </c>
      <c r="AA319" s="260" t="s">
        <v>309</v>
      </c>
      <c r="AB319" s="260" t="s">
        <v>309</v>
      </c>
      <c r="AC319" s="426">
        <v>0</v>
      </c>
      <c r="AD319" s="330">
        <v>5</v>
      </c>
      <c r="AE319" s="330"/>
      <c r="AF319" s="410">
        <f t="shared" si="54"/>
        <v>0</v>
      </c>
      <c r="AG319" s="431">
        <v>0</v>
      </c>
      <c r="AH319" s="333">
        <v>5</v>
      </c>
      <c r="AI319" s="333"/>
      <c r="AJ319" s="411">
        <f t="shared" si="47"/>
        <v>0</v>
      </c>
      <c r="AK319" s="426">
        <v>0</v>
      </c>
      <c r="AL319" s="330">
        <v>5</v>
      </c>
      <c r="AM319" s="330"/>
      <c r="AN319" s="410">
        <f t="shared" si="48"/>
        <v>0</v>
      </c>
      <c r="AO319" s="431">
        <f t="shared" si="56"/>
        <v>0.25</v>
      </c>
      <c r="AP319" s="333">
        <v>8</v>
      </c>
      <c r="AQ319" s="333">
        <v>24</v>
      </c>
      <c r="AR319" s="411">
        <f t="shared" si="50"/>
        <v>1.3020833333333333E-3</v>
      </c>
      <c r="AS319" s="413">
        <f t="shared" si="49"/>
        <v>0.25</v>
      </c>
      <c r="AT319" s="414">
        <f t="shared" si="51"/>
        <v>23</v>
      </c>
      <c r="AU319" s="414">
        <f t="shared" si="51"/>
        <v>24</v>
      </c>
      <c r="AV319" s="414">
        <f t="shared" si="52"/>
        <v>552</v>
      </c>
      <c r="AW319" s="415">
        <f t="shared" si="53"/>
        <v>4.5289855072463769E-4</v>
      </c>
      <c r="AX319" s="419" t="s">
        <v>309</v>
      </c>
    </row>
    <row r="320" spans="16:50" ht="15.6" x14ac:dyDescent="0.3">
      <c r="P320" s="406" t="s">
        <v>907</v>
      </c>
      <c r="Q320" s="260" t="s">
        <v>938</v>
      </c>
      <c r="R320" s="407" t="s">
        <v>317</v>
      </c>
      <c r="S320" s="260">
        <f t="shared" si="55"/>
        <v>2024</v>
      </c>
      <c r="T320" s="307">
        <v>45500</v>
      </c>
      <c r="U320" s="307">
        <v>45500</v>
      </c>
      <c r="V320" s="334" t="s">
        <v>939</v>
      </c>
      <c r="W320" s="337" t="s">
        <v>940</v>
      </c>
      <c r="X320" s="321" t="s">
        <v>843</v>
      </c>
      <c r="Y320" s="340" t="s">
        <v>2097</v>
      </c>
      <c r="Z320" s="261" t="s">
        <v>309</v>
      </c>
      <c r="AA320" s="260" t="s">
        <v>309</v>
      </c>
      <c r="AB320" s="260" t="s">
        <v>309</v>
      </c>
      <c r="AC320" s="426">
        <v>0</v>
      </c>
      <c r="AD320" s="330">
        <v>5</v>
      </c>
      <c r="AE320" s="330"/>
      <c r="AF320" s="410">
        <f t="shared" si="54"/>
        <v>0</v>
      </c>
      <c r="AG320" s="431">
        <v>0</v>
      </c>
      <c r="AH320" s="333">
        <v>5</v>
      </c>
      <c r="AI320" s="333"/>
      <c r="AJ320" s="411">
        <f t="shared" si="47"/>
        <v>0</v>
      </c>
      <c r="AK320" s="426">
        <v>0</v>
      </c>
      <c r="AL320" s="330">
        <v>5</v>
      </c>
      <c r="AM320" s="330"/>
      <c r="AN320" s="410">
        <f t="shared" si="48"/>
        <v>0</v>
      </c>
      <c r="AO320" s="431">
        <f t="shared" si="56"/>
        <v>0.25</v>
      </c>
      <c r="AP320" s="333">
        <v>8</v>
      </c>
      <c r="AQ320" s="333">
        <v>24</v>
      </c>
      <c r="AR320" s="411">
        <f t="shared" si="50"/>
        <v>1.3020833333333333E-3</v>
      </c>
      <c r="AS320" s="413">
        <f t="shared" si="49"/>
        <v>0.25</v>
      </c>
      <c r="AT320" s="414">
        <f t="shared" si="51"/>
        <v>23</v>
      </c>
      <c r="AU320" s="414">
        <f t="shared" si="51"/>
        <v>24</v>
      </c>
      <c r="AV320" s="414">
        <f t="shared" si="52"/>
        <v>552</v>
      </c>
      <c r="AW320" s="415">
        <f t="shared" si="53"/>
        <v>4.5289855072463769E-4</v>
      </c>
      <c r="AX320" s="419" t="s">
        <v>309</v>
      </c>
    </row>
    <row r="321" spans="16:50" ht="15.6" x14ac:dyDescent="0.3">
      <c r="P321" s="406" t="s">
        <v>907</v>
      </c>
      <c r="Q321" s="260" t="s">
        <v>938</v>
      </c>
      <c r="R321" s="407" t="s">
        <v>317</v>
      </c>
      <c r="S321" s="260">
        <f t="shared" si="55"/>
        <v>2024</v>
      </c>
      <c r="T321" s="307">
        <v>45502</v>
      </c>
      <c r="U321" s="307">
        <v>45502</v>
      </c>
      <c r="V321" s="325" t="s">
        <v>2098</v>
      </c>
      <c r="W321" s="337" t="s">
        <v>2099</v>
      </c>
      <c r="X321" s="321" t="s">
        <v>843</v>
      </c>
      <c r="Y321" s="340" t="s">
        <v>2100</v>
      </c>
      <c r="Z321" s="261" t="s">
        <v>309</v>
      </c>
      <c r="AA321" s="260" t="s">
        <v>309</v>
      </c>
      <c r="AB321" s="260" t="s">
        <v>309</v>
      </c>
      <c r="AC321" s="426">
        <v>0</v>
      </c>
      <c r="AD321" s="330">
        <v>5</v>
      </c>
      <c r="AE321" s="330"/>
      <c r="AF321" s="410">
        <f t="shared" si="54"/>
        <v>0</v>
      </c>
      <c r="AG321" s="431">
        <v>0</v>
      </c>
      <c r="AH321" s="333">
        <v>5</v>
      </c>
      <c r="AI321" s="333"/>
      <c r="AJ321" s="411">
        <f t="shared" si="47"/>
        <v>0</v>
      </c>
      <c r="AK321" s="426">
        <v>0</v>
      </c>
      <c r="AL321" s="330">
        <v>5</v>
      </c>
      <c r="AM321" s="330"/>
      <c r="AN321" s="410">
        <f t="shared" si="48"/>
        <v>0</v>
      </c>
      <c r="AO321" s="431">
        <f t="shared" si="56"/>
        <v>0.25</v>
      </c>
      <c r="AP321" s="333">
        <v>8</v>
      </c>
      <c r="AQ321" s="333">
        <v>24</v>
      </c>
      <c r="AR321" s="411">
        <f t="shared" si="50"/>
        <v>1.3020833333333333E-3</v>
      </c>
      <c r="AS321" s="413">
        <f t="shared" si="49"/>
        <v>0.25</v>
      </c>
      <c r="AT321" s="414">
        <f t="shared" si="51"/>
        <v>23</v>
      </c>
      <c r="AU321" s="414">
        <f t="shared" si="51"/>
        <v>24</v>
      </c>
      <c r="AV321" s="414">
        <f t="shared" si="52"/>
        <v>552</v>
      </c>
      <c r="AW321" s="415">
        <f t="shared" si="53"/>
        <v>4.5289855072463769E-4</v>
      </c>
      <c r="AX321" s="419" t="s">
        <v>309</v>
      </c>
    </row>
    <row r="322" spans="16:50" ht="28.8" x14ac:dyDescent="0.3">
      <c r="P322" s="406" t="s">
        <v>907</v>
      </c>
      <c r="Q322" s="260" t="s">
        <v>938</v>
      </c>
      <c r="R322" s="407" t="s">
        <v>317</v>
      </c>
      <c r="S322" s="260">
        <f t="shared" si="55"/>
        <v>2024</v>
      </c>
      <c r="T322" s="307">
        <v>45503</v>
      </c>
      <c r="U322" s="307">
        <v>45503</v>
      </c>
      <c r="V322" s="421" t="s">
        <v>2084</v>
      </c>
      <c r="W322" s="337" t="s">
        <v>2085</v>
      </c>
      <c r="X322" s="321" t="s">
        <v>277</v>
      </c>
      <c r="Y322" s="340" t="s">
        <v>2101</v>
      </c>
      <c r="Z322" s="261" t="s">
        <v>2102</v>
      </c>
      <c r="AA322" s="260">
        <v>1</v>
      </c>
      <c r="AB322" s="260" t="s">
        <v>853</v>
      </c>
      <c r="AC322" s="426">
        <v>0</v>
      </c>
      <c r="AD322" s="330">
        <v>5</v>
      </c>
      <c r="AE322" s="330"/>
      <c r="AF322" s="410">
        <f t="shared" si="54"/>
        <v>0</v>
      </c>
      <c r="AG322" s="431">
        <v>0</v>
      </c>
      <c r="AH322" s="333">
        <v>5</v>
      </c>
      <c r="AI322" s="333"/>
      <c r="AJ322" s="411">
        <f t="shared" si="47"/>
        <v>0</v>
      </c>
      <c r="AK322" s="426">
        <v>0</v>
      </c>
      <c r="AL322" s="330">
        <v>5</v>
      </c>
      <c r="AM322" s="330"/>
      <c r="AN322" s="410">
        <f t="shared" si="48"/>
        <v>0</v>
      </c>
      <c r="AO322" s="431">
        <v>1</v>
      </c>
      <c r="AP322" s="333">
        <v>8</v>
      </c>
      <c r="AQ322" s="333">
        <v>8</v>
      </c>
      <c r="AR322" s="411">
        <f t="shared" si="50"/>
        <v>1.5625E-2</v>
      </c>
      <c r="AS322" s="413">
        <f t="shared" si="49"/>
        <v>1</v>
      </c>
      <c r="AT322" s="414">
        <f t="shared" si="51"/>
        <v>23</v>
      </c>
      <c r="AU322" s="414">
        <f t="shared" si="51"/>
        <v>8</v>
      </c>
      <c r="AV322" s="414">
        <f t="shared" si="52"/>
        <v>184</v>
      </c>
      <c r="AW322" s="415">
        <f t="shared" si="53"/>
        <v>5.434782608695652E-3</v>
      </c>
      <c r="AX322" s="419" t="s">
        <v>309</v>
      </c>
    </row>
    <row r="323" spans="16:50" ht="22.8" x14ac:dyDescent="0.3">
      <c r="P323" s="406" t="s">
        <v>907</v>
      </c>
      <c r="Q323" s="260" t="s">
        <v>938</v>
      </c>
      <c r="R323" s="407" t="s">
        <v>317</v>
      </c>
      <c r="S323" s="260">
        <f t="shared" si="55"/>
        <v>2024</v>
      </c>
      <c r="T323" s="307">
        <v>45503</v>
      </c>
      <c r="U323" s="307">
        <v>45503</v>
      </c>
      <c r="V323" s="334" t="s">
        <v>1114</v>
      </c>
      <c r="W323" s="337" t="s">
        <v>1115</v>
      </c>
      <c r="X323" s="321" t="s">
        <v>843</v>
      </c>
      <c r="Y323" s="340" t="s">
        <v>2103</v>
      </c>
      <c r="Z323" s="261" t="s">
        <v>309</v>
      </c>
      <c r="AA323" s="260" t="s">
        <v>309</v>
      </c>
      <c r="AB323" s="260" t="s">
        <v>309</v>
      </c>
      <c r="AC323" s="426">
        <v>0</v>
      </c>
      <c r="AD323" s="330">
        <v>5</v>
      </c>
      <c r="AE323" s="330"/>
      <c r="AF323" s="410">
        <f t="shared" si="54"/>
        <v>0</v>
      </c>
      <c r="AG323" s="431">
        <v>0</v>
      </c>
      <c r="AH323" s="333">
        <v>5</v>
      </c>
      <c r="AI323" s="333"/>
      <c r="AJ323" s="411">
        <f t="shared" si="47"/>
        <v>0</v>
      </c>
      <c r="AK323" s="426">
        <v>0</v>
      </c>
      <c r="AL323" s="330">
        <v>5</v>
      </c>
      <c r="AM323" s="330"/>
      <c r="AN323" s="410">
        <f t="shared" si="48"/>
        <v>0</v>
      </c>
      <c r="AO323" s="431">
        <v>1</v>
      </c>
      <c r="AP323" s="333">
        <v>8</v>
      </c>
      <c r="AQ323" s="333">
        <v>24</v>
      </c>
      <c r="AR323" s="411">
        <f t="shared" si="50"/>
        <v>5.208333333333333E-3</v>
      </c>
      <c r="AS323" s="413">
        <f t="shared" si="49"/>
        <v>1</v>
      </c>
      <c r="AT323" s="414">
        <f t="shared" si="51"/>
        <v>23</v>
      </c>
      <c r="AU323" s="414">
        <f t="shared" si="51"/>
        <v>24</v>
      </c>
      <c r="AV323" s="414">
        <f t="shared" si="52"/>
        <v>552</v>
      </c>
      <c r="AW323" s="415">
        <f t="shared" si="53"/>
        <v>1.8115942028985507E-3</v>
      </c>
      <c r="AX323" s="419" t="s">
        <v>309</v>
      </c>
    </row>
    <row r="324" spans="16:50" ht="22.8" x14ac:dyDescent="0.3">
      <c r="P324" s="406" t="s">
        <v>907</v>
      </c>
      <c r="Q324" s="260" t="s">
        <v>938</v>
      </c>
      <c r="R324" s="407" t="s">
        <v>317</v>
      </c>
      <c r="S324" s="260">
        <f t="shared" si="55"/>
        <v>2024</v>
      </c>
      <c r="T324" s="307">
        <v>45504</v>
      </c>
      <c r="U324" s="307">
        <v>45504</v>
      </c>
      <c r="V324" s="421" t="s">
        <v>2084</v>
      </c>
      <c r="W324" s="337" t="s">
        <v>2085</v>
      </c>
      <c r="X324" s="321" t="s">
        <v>277</v>
      </c>
      <c r="Y324" s="342" t="s">
        <v>1656</v>
      </c>
      <c r="Z324" s="261" t="s">
        <v>2104</v>
      </c>
      <c r="AA324" s="260">
        <v>2</v>
      </c>
      <c r="AB324" s="260" t="s">
        <v>2105</v>
      </c>
      <c r="AC324" s="426">
        <v>0</v>
      </c>
      <c r="AD324" s="330">
        <v>5</v>
      </c>
      <c r="AE324" s="330"/>
      <c r="AF324" s="410">
        <f t="shared" si="54"/>
        <v>0</v>
      </c>
      <c r="AG324" s="431">
        <v>0</v>
      </c>
      <c r="AH324" s="333">
        <v>5</v>
      </c>
      <c r="AI324" s="333"/>
      <c r="AJ324" s="411">
        <f t="shared" si="47"/>
        <v>0</v>
      </c>
      <c r="AK324" s="426">
        <v>0</v>
      </c>
      <c r="AL324" s="330">
        <v>5</v>
      </c>
      <c r="AM324" s="330"/>
      <c r="AN324" s="410">
        <f t="shared" si="48"/>
        <v>0</v>
      </c>
      <c r="AO324" s="431">
        <f>30/60</f>
        <v>0.5</v>
      </c>
      <c r="AP324" s="333">
        <v>8</v>
      </c>
      <c r="AQ324" s="333">
        <v>8</v>
      </c>
      <c r="AR324" s="411">
        <f t="shared" si="50"/>
        <v>7.8125E-3</v>
      </c>
      <c r="AS324" s="413">
        <f t="shared" si="49"/>
        <v>0.5</v>
      </c>
      <c r="AT324" s="414">
        <f t="shared" si="51"/>
        <v>23</v>
      </c>
      <c r="AU324" s="414">
        <f t="shared" si="51"/>
        <v>8</v>
      </c>
      <c r="AV324" s="414">
        <f t="shared" si="52"/>
        <v>184</v>
      </c>
      <c r="AW324" s="415">
        <f t="shared" si="53"/>
        <v>2.717391304347826E-3</v>
      </c>
      <c r="AX324" s="466" t="s">
        <v>309</v>
      </c>
    </row>
    <row r="325" spans="16:50" ht="28.8" x14ac:dyDescent="0.3">
      <c r="P325" s="406" t="s">
        <v>812</v>
      </c>
      <c r="Q325" s="260" t="s">
        <v>930</v>
      </c>
      <c r="R325" s="407" t="s">
        <v>318</v>
      </c>
      <c r="S325" s="260">
        <f t="shared" si="55"/>
        <v>2024</v>
      </c>
      <c r="T325" s="307">
        <v>45510</v>
      </c>
      <c r="U325" s="307">
        <v>45510</v>
      </c>
      <c r="V325" s="408" t="s">
        <v>2324</v>
      </c>
      <c r="W325" s="337" t="s">
        <v>2325</v>
      </c>
      <c r="X325" s="321" t="s">
        <v>825</v>
      </c>
      <c r="Y325" s="339" t="s">
        <v>2326</v>
      </c>
      <c r="Z325" s="338" t="s">
        <v>309</v>
      </c>
      <c r="AA325" s="311" t="s">
        <v>309</v>
      </c>
      <c r="AB325" s="311" t="s">
        <v>309</v>
      </c>
      <c r="AC325" s="409">
        <v>0.5</v>
      </c>
      <c r="AD325" s="260">
        <v>7</v>
      </c>
      <c r="AE325" s="260">
        <v>16</v>
      </c>
      <c r="AF325" s="410">
        <f t="shared" si="54"/>
        <v>4.464285714285714E-3</v>
      </c>
      <c r="AG325" s="409">
        <v>0</v>
      </c>
      <c r="AH325" s="260">
        <v>5</v>
      </c>
      <c r="AI325" s="260"/>
      <c r="AJ325" s="411">
        <f t="shared" si="47"/>
        <v>0</v>
      </c>
      <c r="AK325" s="409">
        <v>0</v>
      </c>
      <c r="AL325" s="412">
        <v>5</v>
      </c>
      <c r="AM325" s="409"/>
      <c r="AN325" s="410">
        <f t="shared" si="48"/>
        <v>0</v>
      </c>
      <c r="AO325" s="409">
        <v>0</v>
      </c>
      <c r="AP325" s="412">
        <v>5</v>
      </c>
      <c r="AQ325" s="260"/>
      <c r="AR325" s="411">
        <f t="shared" si="50"/>
        <v>0</v>
      </c>
      <c r="AS325" s="413">
        <f t="shared" si="49"/>
        <v>0.5</v>
      </c>
      <c r="AT325" s="414">
        <f t="shared" si="51"/>
        <v>22</v>
      </c>
      <c r="AU325" s="414">
        <f t="shared" si="51"/>
        <v>16</v>
      </c>
      <c r="AV325" s="414">
        <f t="shared" si="52"/>
        <v>352</v>
      </c>
      <c r="AW325" s="415">
        <f t="shared" si="53"/>
        <v>1.4204545454545455E-3</v>
      </c>
      <c r="AX325" s="416" t="s">
        <v>309</v>
      </c>
    </row>
    <row r="326" spans="16:50" ht="28.8" x14ac:dyDescent="0.3">
      <c r="P326" s="406" t="s">
        <v>812</v>
      </c>
      <c r="Q326" s="260" t="s">
        <v>930</v>
      </c>
      <c r="R326" s="407" t="s">
        <v>318</v>
      </c>
      <c r="S326" s="260">
        <f t="shared" si="55"/>
        <v>2024</v>
      </c>
      <c r="T326" s="307">
        <v>45510</v>
      </c>
      <c r="U326" s="307">
        <v>45510</v>
      </c>
      <c r="V326" s="320" t="s">
        <v>2327</v>
      </c>
      <c r="W326" s="337" t="s">
        <v>2328</v>
      </c>
      <c r="X326" s="321" t="s">
        <v>815</v>
      </c>
      <c r="Y326" s="310" t="s">
        <v>2329</v>
      </c>
      <c r="Z326" s="338" t="s">
        <v>309</v>
      </c>
      <c r="AA326" s="311" t="s">
        <v>309</v>
      </c>
      <c r="AB326" s="311" t="s">
        <v>309</v>
      </c>
      <c r="AC326" s="409">
        <v>0.5</v>
      </c>
      <c r="AD326" s="260">
        <v>7</v>
      </c>
      <c r="AE326" s="260">
        <v>8</v>
      </c>
      <c r="AF326" s="410">
        <f t="shared" si="54"/>
        <v>8.9285714285714281E-3</v>
      </c>
      <c r="AG326" s="409">
        <v>0</v>
      </c>
      <c r="AH326" s="260">
        <v>5</v>
      </c>
      <c r="AI326" s="260"/>
      <c r="AJ326" s="411">
        <f t="shared" ref="AJ326:AJ390" si="57">IFERROR(AG326/(AH326*AI326),0)</f>
        <v>0</v>
      </c>
      <c r="AK326" s="409">
        <v>0</v>
      </c>
      <c r="AL326" s="412">
        <v>5</v>
      </c>
      <c r="AM326" s="409"/>
      <c r="AN326" s="410">
        <f t="shared" ref="AN326:AN390" si="58">IFERROR(AK326/(AL326*AM326),0)</f>
        <v>0</v>
      </c>
      <c r="AO326" s="409">
        <v>0</v>
      </c>
      <c r="AP326" s="412">
        <v>5</v>
      </c>
      <c r="AQ326" s="260"/>
      <c r="AR326" s="411">
        <f t="shared" si="50"/>
        <v>0</v>
      </c>
      <c r="AS326" s="413">
        <f t="shared" ref="AS326:AS389" si="59">SUM(AC326,AG326,AK326,AO326,)</f>
        <v>0.5</v>
      </c>
      <c r="AT326" s="414">
        <f t="shared" si="51"/>
        <v>22</v>
      </c>
      <c r="AU326" s="414">
        <f t="shared" si="51"/>
        <v>8</v>
      </c>
      <c r="AV326" s="414">
        <f t="shared" si="52"/>
        <v>176</v>
      </c>
      <c r="AW326" s="415">
        <f t="shared" si="53"/>
        <v>2.840909090909091E-3</v>
      </c>
      <c r="AX326" s="416" t="s">
        <v>309</v>
      </c>
    </row>
    <row r="327" spans="16:50" ht="15.6" x14ac:dyDescent="0.3">
      <c r="P327" s="406" t="s">
        <v>812</v>
      </c>
      <c r="Q327" s="260" t="s">
        <v>930</v>
      </c>
      <c r="R327" s="407" t="s">
        <v>318</v>
      </c>
      <c r="S327" s="260">
        <f t="shared" si="55"/>
        <v>2024</v>
      </c>
      <c r="T327" s="307">
        <v>45511</v>
      </c>
      <c r="U327" s="307">
        <v>45511</v>
      </c>
      <c r="V327" s="408" t="s">
        <v>2330</v>
      </c>
      <c r="W327" s="417" t="s">
        <v>919</v>
      </c>
      <c r="X327" s="321" t="s">
        <v>2331</v>
      </c>
      <c r="Y327" s="339" t="s">
        <v>2332</v>
      </c>
      <c r="Z327" s="338" t="s">
        <v>309</v>
      </c>
      <c r="AA327" s="311" t="s">
        <v>309</v>
      </c>
      <c r="AB327" s="311" t="s">
        <v>309</v>
      </c>
      <c r="AC327" s="409">
        <v>0.5</v>
      </c>
      <c r="AD327" s="260">
        <v>7</v>
      </c>
      <c r="AE327" s="260">
        <v>16</v>
      </c>
      <c r="AF327" s="410">
        <f t="shared" si="54"/>
        <v>4.464285714285714E-3</v>
      </c>
      <c r="AG327" s="409">
        <v>0</v>
      </c>
      <c r="AH327" s="260">
        <v>5</v>
      </c>
      <c r="AI327" s="260"/>
      <c r="AJ327" s="411">
        <f t="shared" si="57"/>
        <v>0</v>
      </c>
      <c r="AK327" s="409">
        <v>0</v>
      </c>
      <c r="AL327" s="412">
        <v>5</v>
      </c>
      <c r="AM327" s="409"/>
      <c r="AN327" s="410">
        <f t="shared" si="58"/>
        <v>0</v>
      </c>
      <c r="AO327" s="409">
        <v>0</v>
      </c>
      <c r="AP327" s="412">
        <v>5</v>
      </c>
      <c r="AQ327" s="260"/>
      <c r="AR327" s="411">
        <f t="shared" ref="AR327:AR391" si="60">IFERROR(AO327/(AP327*AQ327),0)</f>
        <v>0</v>
      </c>
      <c r="AS327" s="413">
        <f t="shared" si="59"/>
        <v>0.5</v>
      </c>
      <c r="AT327" s="414">
        <f t="shared" si="51"/>
        <v>22</v>
      </c>
      <c r="AU327" s="414">
        <f t="shared" si="51"/>
        <v>16</v>
      </c>
      <c r="AV327" s="414">
        <f t="shared" si="52"/>
        <v>352</v>
      </c>
      <c r="AW327" s="415">
        <f t="shared" si="53"/>
        <v>1.4204545454545455E-3</v>
      </c>
      <c r="AX327" s="416" t="s">
        <v>309</v>
      </c>
    </row>
    <row r="328" spans="16:50" ht="15.6" x14ac:dyDescent="0.3">
      <c r="P328" s="406" t="s">
        <v>812</v>
      </c>
      <c r="Q328" s="260" t="s">
        <v>930</v>
      </c>
      <c r="R328" s="407" t="s">
        <v>318</v>
      </c>
      <c r="S328" s="260">
        <f t="shared" si="55"/>
        <v>2024</v>
      </c>
      <c r="T328" s="307">
        <v>45512</v>
      </c>
      <c r="U328" s="307">
        <v>45512</v>
      </c>
      <c r="V328" s="327" t="s">
        <v>2333</v>
      </c>
      <c r="W328" s="337" t="s">
        <v>2334</v>
      </c>
      <c r="X328" s="321" t="s">
        <v>917</v>
      </c>
      <c r="Y328" s="340" t="s">
        <v>2335</v>
      </c>
      <c r="Z328" s="338" t="s">
        <v>309</v>
      </c>
      <c r="AA328" s="311" t="s">
        <v>309</v>
      </c>
      <c r="AB328" s="311" t="s">
        <v>309</v>
      </c>
      <c r="AC328" s="409">
        <v>0.5</v>
      </c>
      <c r="AD328" s="260">
        <v>7</v>
      </c>
      <c r="AE328" s="260">
        <v>8</v>
      </c>
      <c r="AF328" s="410">
        <f t="shared" si="54"/>
        <v>8.9285714285714281E-3</v>
      </c>
      <c r="AG328" s="409">
        <v>0</v>
      </c>
      <c r="AH328" s="260">
        <v>5</v>
      </c>
      <c r="AI328" s="260"/>
      <c r="AJ328" s="411">
        <f t="shared" si="57"/>
        <v>0</v>
      </c>
      <c r="AK328" s="409">
        <v>0</v>
      </c>
      <c r="AL328" s="412">
        <v>5</v>
      </c>
      <c r="AM328" s="409"/>
      <c r="AN328" s="410">
        <f t="shared" si="58"/>
        <v>0</v>
      </c>
      <c r="AO328" s="409">
        <v>0</v>
      </c>
      <c r="AP328" s="412">
        <v>5</v>
      </c>
      <c r="AQ328" s="260"/>
      <c r="AR328" s="411">
        <f t="shared" si="60"/>
        <v>0</v>
      </c>
      <c r="AS328" s="413">
        <f t="shared" si="59"/>
        <v>0.5</v>
      </c>
      <c r="AT328" s="414">
        <f t="shared" si="51"/>
        <v>22</v>
      </c>
      <c r="AU328" s="414">
        <f t="shared" si="51"/>
        <v>8</v>
      </c>
      <c r="AV328" s="414">
        <f t="shared" si="52"/>
        <v>176</v>
      </c>
      <c r="AW328" s="415">
        <f t="shared" si="53"/>
        <v>2.840909090909091E-3</v>
      </c>
      <c r="AX328" s="416" t="s">
        <v>309</v>
      </c>
    </row>
    <row r="329" spans="16:50" ht="28.8" x14ac:dyDescent="0.3">
      <c r="P329" s="406" t="s">
        <v>854</v>
      </c>
      <c r="Q329" s="260" t="s">
        <v>930</v>
      </c>
      <c r="R329" s="407" t="s">
        <v>318</v>
      </c>
      <c r="S329" s="260">
        <f t="shared" si="55"/>
        <v>2024</v>
      </c>
      <c r="T329" s="307">
        <v>45519</v>
      </c>
      <c r="U329" s="307">
        <v>45519</v>
      </c>
      <c r="V329" s="326" t="s">
        <v>952</v>
      </c>
      <c r="W329" s="337" t="s">
        <v>953</v>
      </c>
      <c r="X329" s="321" t="s">
        <v>2331</v>
      </c>
      <c r="Y329" s="339" t="s">
        <v>2336</v>
      </c>
      <c r="Z329" s="338" t="s">
        <v>309</v>
      </c>
      <c r="AA329" s="311" t="s">
        <v>309</v>
      </c>
      <c r="AB329" s="311" t="s">
        <v>309</v>
      </c>
      <c r="AC329" s="409">
        <v>0</v>
      </c>
      <c r="AD329" s="260">
        <v>7</v>
      </c>
      <c r="AE329" s="260"/>
      <c r="AF329" s="410">
        <f t="shared" si="54"/>
        <v>0</v>
      </c>
      <c r="AG329" s="409">
        <v>0.5</v>
      </c>
      <c r="AH329" s="260">
        <v>5</v>
      </c>
      <c r="AI329" s="260">
        <v>16</v>
      </c>
      <c r="AJ329" s="411">
        <f t="shared" si="57"/>
        <v>6.2500000000000003E-3</v>
      </c>
      <c r="AK329" s="409">
        <v>0</v>
      </c>
      <c r="AL329" s="412">
        <v>5</v>
      </c>
      <c r="AM329" s="409"/>
      <c r="AN329" s="410">
        <f t="shared" si="58"/>
        <v>0</v>
      </c>
      <c r="AO329" s="409">
        <v>0</v>
      </c>
      <c r="AP329" s="412">
        <v>5</v>
      </c>
      <c r="AQ329" s="260"/>
      <c r="AR329" s="411">
        <f t="shared" si="60"/>
        <v>0</v>
      </c>
      <c r="AS329" s="413">
        <f t="shared" si="59"/>
        <v>0.5</v>
      </c>
      <c r="AT329" s="414">
        <f t="shared" si="51"/>
        <v>22</v>
      </c>
      <c r="AU329" s="414">
        <f t="shared" si="51"/>
        <v>16</v>
      </c>
      <c r="AV329" s="414">
        <f t="shared" si="52"/>
        <v>352</v>
      </c>
      <c r="AW329" s="415">
        <f t="shared" si="53"/>
        <v>1.4204545454545455E-3</v>
      </c>
      <c r="AX329" s="416" t="s">
        <v>2357</v>
      </c>
    </row>
    <row r="330" spans="16:50" ht="28.8" x14ac:dyDescent="0.3">
      <c r="P330" s="406" t="s">
        <v>854</v>
      </c>
      <c r="Q330" s="260" t="s">
        <v>930</v>
      </c>
      <c r="R330" s="407" t="s">
        <v>318</v>
      </c>
      <c r="S330" s="260">
        <f t="shared" si="55"/>
        <v>2024</v>
      </c>
      <c r="T330" s="307">
        <v>45520</v>
      </c>
      <c r="U330" s="307">
        <v>45520</v>
      </c>
      <c r="V330" s="322" t="s">
        <v>1956</v>
      </c>
      <c r="W330" s="337" t="s">
        <v>1957</v>
      </c>
      <c r="X330" s="321" t="s">
        <v>1958</v>
      </c>
      <c r="Y330" s="341" t="s">
        <v>2337</v>
      </c>
      <c r="Z330" s="338" t="s">
        <v>309</v>
      </c>
      <c r="AA330" s="311" t="s">
        <v>309</v>
      </c>
      <c r="AB330" s="311" t="s">
        <v>309</v>
      </c>
      <c r="AC330" s="409">
        <v>0</v>
      </c>
      <c r="AD330" s="260">
        <v>7</v>
      </c>
      <c r="AE330" s="260"/>
      <c r="AF330" s="410">
        <f t="shared" si="54"/>
        <v>0</v>
      </c>
      <c r="AG330" s="409">
        <v>2</v>
      </c>
      <c r="AH330" s="260">
        <v>5</v>
      </c>
      <c r="AI330" s="260">
        <v>8</v>
      </c>
      <c r="AJ330" s="411">
        <f t="shared" si="57"/>
        <v>0.05</v>
      </c>
      <c r="AK330" s="409">
        <v>0</v>
      </c>
      <c r="AL330" s="412">
        <v>5</v>
      </c>
      <c r="AM330" s="409"/>
      <c r="AN330" s="410">
        <f t="shared" si="58"/>
        <v>0</v>
      </c>
      <c r="AO330" s="409">
        <v>0</v>
      </c>
      <c r="AP330" s="412">
        <v>5</v>
      </c>
      <c r="AQ330" s="260"/>
      <c r="AR330" s="411">
        <f t="shared" si="60"/>
        <v>0</v>
      </c>
      <c r="AS330" s="413">
        <f t="shared" si="59"/>
        <v>2</v>
      </c>
      <c r="AT330" s="414">
        <f t="shared" si="51"/>
        <v>22</v>
      </c>
      <c r="AU330" s="414">
        <f t="shared" si="51"/>
        <v>8</v>
      </c>
      <c r="AV330" s="414">
        <f t="shared" si="52"/>
        <v>176</v>
      </c>
      <c r="AW330" s="415">
        <f t="shared" si="53"/>
        <v>1.1363636363636364E-2</v>
      </c>
      <c r="AX330" s="416" t="s">
        <v>309</v>
      </c>
    </row>
    <row r="331" spans="16:50" ht="15.6" x14ac:dyDescent="0.3">
      <c r="P331" s="406" t="s">
        <v>891</v>
      </c>
      <c r="Q331" s="260" t="s">
        <v>930</v>
      </c>
      <c r="R331" s="407" t="s">
        <v>318</v>
      </c>
      <c r="S331" s="260">
        <f t="shared" si="55"/>
        <v>2024</v>
      </c>
      <c r="T331" s="307">
        <v>45523</v>
      </c>
      <c r="U331" s="307">
        <v>45523</v>
      </c>
      <c r="V331" s="418" t="s">
        <v>2338</v>
      </c>
      <c r="W331" s="337" t="s">
        <v>2021</v>
      </c>
      <c r="X331" s="321" t="s">
        <v>815</v>
      </c>
      <c r="Y331" s="341" t="s">
        <v>2339</v>
      </c>
      <c r="Z331" s="338" t="s">
        <v>309</v>
      </c>
      <c r="AA331" s="311" t="s">
        <v>309</v>
      </c>
      <c r="AB331" s="311" t="s">
        <v>309</v>
      </c>
      <c r="AC331" s="409">
        <v>0</v>
      </c>
      <c r="AD331" s="260">
        <v>7</v>
      </c>
      <c r="AE331" s="260"/>
      <c r="AF331" s="410">
        <f t="shared" si="54"/>
        <v>0</v>
      </c>
      <c r="AG331" s="409">
        <v>0</v>
      </c>
      <c r="AH331" s="260">
        <v>5</v>
      </c>
      <c r="AI331" s="260"/>
      <c r="AJ331" s="411">
        <f t="shared" si="57"/>
        <v>0</v>
      </c>
      <c r="AK331" s="409">
        <v>0.5</v>
      </c>
      <c r="AL331" s="412">
        <v>5</v>
      </c>
      <c r="AM331" s="412">
        <v>8</v>
      </c>
      <c r="AN331" s="410">
        <f t="shared" si="58"/>
        <v>1.2500000000000001E-2</v>
      </c>
      <c r="AO331" s="409">
        <v>0</v>
      </c>
      <c r="AP331" s="412">
        <v>5</v>
      </c>
      <c r="AQ331" s="260"/>
      <c r="AR331" s="411">
        <f t="shared" si="60"/>
        <v>0</v>
      </c>
      <c r="AS331" s="413">
        <f t="shared" si="59"/>
        <v>0.5</v>
      </c>
      <c r="AT331" s="414">
        <f t="shared" si="51"/>
        <v>22</v>
      </c>
      <c r="AU331" s="414">
        <f t="shared" si="51"/>
        <v>8</v>
      </c>
      <c r="AV331" s="414">
        <f t="shared" si="52"/>
        <v>176</v>
      </c>
      <c r="AW331" s="415">
        <f t="shared" si="53"/>
        <v>2.840909090909091E-3</v>
      </c>
      <c r="AX331" s="416" t="s">
        <v>309</v>
      </c>
    </row>
    <row r="332" spans="16:50" ht="15.6" x14ac:dyDescent="0.3">
      <c r="P332" s="406" t="s">
        <v>891</v>
      </c>
      <c r="Q332" s="260" t="s">
        <v>930</v>
      </c>
      <c r="R332" s="407" t="s">
        <v>318</v>
      </c>
      <c r="S332" s="260">
        <f t="shared" si="55"/>
        <v>2024</v>
      </c>
      <c r="T332" s="307">
        <v>45524</v>
      </c>
      <c r="U332" s="307">
        <v>45524</v>
      </c>
      <c r="V332" s="320" t="s">
        <v>2340</v>
      </c>
      <c r="W332" s="337" t="s">
        <v>2341</v>
      </c>
      <c r="X332" s="321" t="s">
        <v>815</v>
      </c>
      <c r="Y332" s="341" t="s">
        <v>2342</v>
      </c>
      <c r="Z332" s="338" t="s">
        <v>309</v>
      </c>
      <c r="AA332" s="311" t="s">
        <v>309</v>
      </c>
      <c r="AB332" s="311" t="s">
        <v>309</v>
      </c>
      <c r="AC332" s="409">
        <v>0</v>
      </c>
      <c r="AD332" s="260">
        <v>7</v>
      </c>
      <c r="AE332" s="260"/>
      <c r="AF332" s="410">
        <f t="shared" si="54"/>
        <v>0</v>
      </c>
      <c r="AG332" s="409">
        <v>0</v>
      </c>
      <c r="AH332" s="260">
        <v>5</v>
      </c>
      <c r="AI332" s="260"/>
      <c r="AJ332" s="411">
        <f t="shared" si="57"/>
        <v>0</v>
      </c>
      <c r="AK332" s="409">
        <v>0.5</v>
      </c>
      <c r="AL332" s="412">
        <v>5</v>
      </c>
      <c r="AM332" s="412">
        <v>8</v>
      </c>
      <c r="AN332" s="410">
        <f t="shared" si="58"/>
        <v>1.2500000000000001E-2</v>
      </c>
      <c r="AO332" s="409">
        <v>0</v>
      </c>
      <c r="AP332" s="412">
        <v>5</v>
      </c>
      <c r="AQ332" s="260"/>
      <c r="AR332" s="411">
        <f t="shared" si="60"/>
        <v>0</v>
      </c>
      <c r="AS332" s="413">
        <f t="shared" si="59"/>
        <v>0.5</v>
      </c>
      <c r="AT332" s="414">
        <f t="shared" si="51"/>
        <v>22</v>
      </c>
      <c r="AU332" s="414">
        <f t="shared" si="51"/>
        <v>8</v>
      </c>
      <c r="AV332" s="414">
        <f t="shared" si="52"/>
        <v>176</v>
      </c>
      <c r="AW332" s="415">
        <f t="shared" si="53"/>
        <v>2.840909090909091E-3</v>
      </c>
      <c r="AX332" s="416" t="s">
        <v>2358</v>
      </c>
    </row>
    <row r="333" spans="16:50" ht="28.8" x14ac:dyDescent="0.3">
      <c r="P333" s="406" t="s">
        <v>891</v>
      </c>
      <c r="Q333" s="260" t="s">
        <v>930</v>
      </c>
      <c r="R333" s="407" t="s">
        <v>318</v>
      </c>
      <c r="S333" s="260">
        <f t="shared" si="55"/>
        <v>2024</v>
      </c>
      <c r="T333" s="307">
        <v>45524</v>
      </c>
      <c r="U333" s="307">
        <v>45524</v>
      </c>
      <c r="V333" s="320" t="s">
        <v>1091</v>
      </c>
      <c r="W333" s="337" t="s">
        <v>1092</v>
      </c>
      <c r="X333" s="321" t="s">
        <v>815</v>
      </c>
      <c r="Y333" s="310" t="s">
        <v>2343</v>
      </c>
      <c r="Z333" s="405" t="s">
        <v>2344</v>
      </c>
      <c r="AA333" s="345" t="s">
        <v>1038</v>
      </c>
      <c r="AB333" s="345" t="s">
        <v>927</v>
      </c>
      <c r="AC333" s="409">
        <v>0</v>
      </c>
      <c r="AD333" s="260">
        <v>7</v>
      </c>
      <c r="AE333" s="260"/>
      <c r="AF333" s="410">
        <f t="shared" si="54"/>
        <v>0</v>
      </c>
      <c r="AG333" s="409">
        <v>0</v>
      </c>
      <c r="AH333" s="260">
        <v>5</v>
      </c>
      <c r="AI333" s="260"/>
      <c r="AJ333" s="411">
        <f t="shared" si="57"/>
        <v>0</v>
      </c>
      <c r="AK333" s="409">
        <v>1</v>
      </c>
      <c r="AL333" s="412">
        <v>5</v>
      </c>
      <c r="AM333" s="412">
        <v>8</v>
      </c>
      <c r="AN333" s="410">
        <f t="shared" si="58"/>
        <v>2.5000000000000001E-2</v>
      </c>
      <c r="AO333" s="409">
        <v>0</v>
      </c>
      <c r="AP333" s="412">
        <v>5</v>
      </c>
      <c r="AQ333" s="260"/>
      <c r="AR333" s="411">
        <f t="shared" si="60"/>
        <v>0</v>
      </c>
      <c r="AS333" s="413">
        <f t="shared" si="59"/>
        <v>1</v>
      </c>
      <c r="AT333" s="414">
        <f t="shared" si="51"/>
        <v>22</v>
      </c>
      <c r="AU333" s="414">
        <f t="shared" si="51"/>
        <v>8</v>
      </c>
      <c r="AV333" s="414">
        <f t="shared" si="52"/>
        <v>176</v>
      </c>
      <c r="AW333" s="415">
        <f t="shared" si="53"/>
        <v>5.681818181818182E-3</v>
      </c>
      <c r="AX333" s="416" t="s">
        <v>2358</v>
      </c>
    </row>
    <row r="334" spans="16:50" ht="15.6" x14ac:dyDescent="0.3">
      <c r="P334" s="406" t="s">
        <v>891</v>
      </c>
      <c r="Q334" s="260" t="s">
        <v>930</v>
      </c>
      <c r="R334" s="407" t="s">
        <v>318</v>
      </c>
      <c r="S334" s="260">
        <f t="shared" si="55"/>
        <v>2024</v>
      </c>
      <c r="T334" s="307">
        <v>45525</v>
      </c>
      <c r="U334" s="307">
        <v>45525</v>
      </c>
      <c r="V334" s="320" t="s">
        <v>1532</v>
      </c>
      <c r="W334" s="337" t="s">
        <v>1533</v>
      </c>
      <c r="X334" s="321" t="s">
        <v>815</v>
      </c>
      <c r="Y334" s="339" t="s">
        <v>2345</v>
      </c>
      <c r="Z334" s="338" t="s">
        <v>309</v>
      </c>
      <c r="AA334" s="311" t="s">
        <v>309</v>
      </c>
      <c r="AB334" s="311" t="s">
        <v>309</v>
      </c>
      <c r="AC334" s="409">
        <v>0</v>
      </c>
      <c r="AD334" s="260">
        <v>7</v>
      </c>
      <c r="AE334" s="260"/>
      <c r="AF334" s="410">
        <f t="shared" si="54"/>
        <v>0</v>
      </c>
      <c r="AG334" s="409">
        <v>0</v>
      </c>
      <c r="AH334" s="260">
        <v>5</v>
      </c>
      <c r="AI334" s="260"/>
      <c r="AJ334" s="411">
        <f t="shared" si="57"/>
        <v>0</v>
      </c>
      <c r="AK334" s="409">
        <v>0.75</v>
      </c>
      <c r="AL334" s="412">
        <v>5</v>
      </c>
      <c r="AM334" s="412">
        <v>8</v>
      </c>
      <c r="AN334" s="410">
        <f t="shared" si="58"/>
        <v>1.8749999999999999E-2</v>
      </c>
      <c r="AO334" s="409">
        <v>0</v>
      </c>
      <c r="AP334" s="412">
        <v>5</v>
      </c>
      <c r="AQ334" s="260"/>
      <c r="AR334" s="411">
        <f t="shared" si="60"/>
        <v>0</v>
      </c>
      <c r="AS334" s="413">
        <f t="shared" si="59"/>
        <v>0.75</v>
      </c>
      <c r="AT334" s="414">
        <f t="shared" si="51"/>
        <v>22</v>
      </c>
      <c r="AU334" s="414">
        <f t="shared" si="51"/>
        <v>8</v>
      </c>
      <c r="AV334" s="414">
        <f t="shared" si="52"/>
        <v>176</v>
      </c>
      <c r="AW334" s="415">
        <f t="shared" si="53"/>
        <v>4.261363636363636E-3</v>
      </c>
      <c r="AX334" s="416" t="s">
        <v>2358</v>
      </c>
    </row>
    <row r="335" spans="16:50" ht="15.6" x14ac:dyDescent="0.3">
      <c r="P335" s="406" t="s">
        <v>891</v>
      </c>
      <c r="Q335" s="260" t="s">
        <v>930</v>
      </c>
      <c r="R335" s="407" t="s">
        <v>318</v>
      </c>
      <c r="S335" s="260">
        <f t="shared" si="55"/>
        <v>2024</v>
      </c>
      <c r="T335" s="307">
        <v>45526</v>
      </c>
      <c r="U335" s="307">
        <v>45526</v>
      </c>
      <c r="V335" s="408" t="s">
        <v>2346</v>
      </c>
      <c r="W335" s="337" t="s">
        <v>2347</v>
      </c>
      <c r="X335" s="321" t="s">
        <v>825</v>
      </c>
      <c r="Y335" s="339" t="s">
        <v>2348</v>
      </c>
      <c r="Z335" s="338" t="s">
        <v>2349</v>
      </c>
      <c r="AA335" s="311">
        <v>1</v>
      </c>
      <c r="AB335" s="345" t="s">
        <v>853</v>
      </c>
      <c r="AC335" s="409">
        <v>0</v>
      </c>
      <c r="AD335" s="260">
        <v>7</v>
      </c>
      <c r="AE335" s="260"/>
      <c r="AF335" s="410">
        <f t="shared" si="54"/>
        <v>0</v>
      </c>
      <c r="AG335" s="409">
        <v>0</v>
      </c>
      <c r="AH335" s="260">
        <v>5</v>
      </c>
      <c r="AI335" s="260"/>
      <c r="AJ335" s="411">
        <f t="shared" si="57"/>
        <v>0</v>
      </c>
      <c r="AK335" s="409">
        <v>0.16666666666666666</v>
      </c>
      <c r="AL335" s="412">
        <v>5</v>
      </c>
      <c r="AM335" s="412">
        <v>16</v>
      </c>
      <c r="AN335" s="410">
        <f t="shared" si="58"/>
        <v>2.0833333333333333E-3</v>
      </c>
      <c r="AO335" s="409">
        <v>0</v>
      </c>
      <c r="AP335" s="412">
        <v>5</v>
      </c>
      <c r="AQ335" s="260"/>
      <c r="AR335" s="411">
        <f t="shared" si="60"/>
        <v>0</v>
      </c>
      <c r="AS335" s="413">
        <f t="shared" si="59"/>
        <v>0.16666666666666666</v>
      </c>
      <c r="AT335" s="414">
        <f t="shared" si="51"/>
        <v>22</v>
      </c>
      <c r="AU335" s="414">
        <f t="shared" si="51"/>
        <v>16</v>
      </c>
      <c r="AV335" s="414">
        <f t="shared" si="52"/>
        <v>352</v>
      </c>
      <c r="AW335" s="415">
        <f t="shared" si="53"/>
        <v>4.7348484848484844E-4</v>
      </c>
      <c r="AX335" s="416" t="s">
        <v>309</v>
      </c>
    </row>
    <row r="336" spans="16:50" ht="15.6" x14ac:dyDescent="0.3">
      <c r="P336" s="406" t="s">
        <v>891</v>
      </c>
      <c r="Q336" s="260" t="s">
        <v>930</v>
      </c>
      <c r="R336" s="407" t="s">
        <v>318</v>
      </c>
      <c r="S336" s="260">
        <f t="shared" si="55"/>
        <v>2024</v>
      </c>
      <c r="T336" s="307">
        <v>45526</v>
      </c>
      <c r="U336" s="307">
        <v>45526</v>
      </c>
      <c r="V336" s="323" t="s">
        <v>2350</v>
      </c>
      <c r="W336" s="337" t="s">
        <v>2351</v>
      </c>
      <c r="X336" s="321" t="s">
        <v>910</v>
      </c>
      <c r="Y336" s="339" t="s">
        <v>2352</v>
      </c>
      <c r="Z336" s="338" t="s">
        <v>309</v>
      </c>
      <c r="AA336" s="311" t="s">
        <v>309</v>
      </c>
      <c r="AB336" s="311" t="s">
        <v>309</v>
      </c>
      <c r="AC336" s="409">
        <v>0</v>
      </c>
      <c r="AD336" s="260">
        <v>7</v>
      </c>
      <c r="AE336" s="260"/>
      <c r="AF336" s="410">
        <f t="shared" si="54"/>
        <v>0</v>
      </c>
      <c r="AG336" s="409">
        <v>0</v>
      </c>
      <c r="AH336" s="260">
        <v>5</v>
      </c>
      <c r="AI336" s="260"/>
      <c r="AJ336" s="411">
        <f t="shared" si="57"/>
        <v>0</v>
      </c>
      <c r="AK336" s="409">
        <v>1.5</v>
      </c>
      <c r="AL336" s="412">
        <v>5</v>
      </c>
      <c r="AM336" s="412">
        <v>8</v>
      </c>
      <c r="AN336" s="410">
        <f t="shared" si="58"/>
        <v>3.7499999999999999E-2</v>
      </c>
      <c r="AO336" s="409">
        <v>0</v>
      </c>
      <c r="AP336" s="412">
        <v>5</v>
      </c>
      <c r="AQ336" s="260"/>
      <c r="AR336" s="411">
        <f t="shared" si="60"/>
        <v>0</v>
      </c>
      <c r="AS336" s="413">
        <f t="shared" si="59"/>
        <v>1.5</v>
      </c>
      <c r="AT336" s="414">
        <f t="shared" si="51"/>
        <v>22</v>
      </c>
      <c r="AU336" s="414">
        <f t="shared" si="51"/>
        <v>8</v>
      </c>
      <c r="AV336" s="414">
        <f t="shared" si="52"/>
        <v>176</v>
      </c>
      <c r="AW336" s="415">
        <f t="shared" si="53"/>
        <v>8.5227272727272721E-3</v>
      </c>
      <c r="AX336" s="416" t="s">
        <v>309</v>
      </c>
    </row>
    <row r="337" spans="16:50" ht="28.8" x14ac:dyDescent="0.3">
      <c r="P337" s="406" t="s">
        <v>907</v>
      </c>
      <c r="Q337" s="260" t="s">
        <v>930</v>
      </c>
      <c r="R337" s="407" t="s">
        <v>318</v>
      </c>
      <c r="S337" s="260">
        <f t="shared" si="55"/>
        <v>2024</v>
      </c>
      <c r="T337" s="307">
        <v>45530</v>
      </c>
      <c r="U337" s="307">
        <v>45530</v>
      </c>
      <c r="V337" s="322" t="s">
        <v>872</v>
      </c>
      <c r="W337" s="337" t="s">
        <v>873</v>
      </c>
      <c r="X337" s="321" t="s">
        <v>832</v>
      </c>
      <c r="Y337" s="310" t="s">
        <v>2353</v>
      </c>
      <c r="Z337" s="338" t="s">
        <v>2354</v>
      </c>
      <c r="AA337" s="311">
        <v>1</v>
      </c>
      <c r="AB337" s="311" t="s">
        <v>853</v>
      </c>
      <c r="AC337" s="409">
        <v>0</v>
      </c>
      <c r="AD337" s="260">
        <v>7</v>
      </c>
      <c r="AE337" s="260"/>
      <c r="AF337" s="410">
        <f t="shared" si="54"/>
        <v>0</v>
      </c>
      <c r="AG337" s="409">
        <v>0</v>
      </c>
      <c r="AH337" s="260">
        <v>5</v>
      </c>
      <c r="AI337" s="260"/>
      <c r="AJ337" s="411">
        <f t="shared" si="57"/>
        <v>0</v>
      </c>
      <c r="AK337" s="409">
        <v>0</v>
      </c>
      <c r="AL337" s="412">
        <v>5</v>
      </c>
      <c r="AM337" s="412"/>
      <c r="AN337" s="410">
        <f t="shared" si="58"/>
        <v>0</v>
      </c>
      <c r="AO337" s="409">
        <v>0.25</v>
      </c>
      <c r="AP337" s="412">
        <v>5</v>
      </c>
      <c r="AQ337" s="260">
        <v>8</v>
      </c>
      <c r="AR337" s="411">
        <f t="shared" si="60"/>
        <v>6.2500000000000003E-3</v>
      </c>
      <c r="AS337" s="413">
        <f t="shared" si="59"/>
        <v>0.25</v>
      </c>
      <c r="AT337" s="414">
        <f t="shared" si="51"/>
        <v>22</v>
      </c>
      <c r="AU337" s="414">
        <f t="shared" si="51"/>
        <v>8</v>
      </c>
      <c r="AV337" s="414">
        <f t="shared" si="52"/>
        <v>176</v>
      </c>
      <c r="AW337" s="415">
        <f t="shared" si="53"/>
        <v>1.4204545454545455E-3</v>
      </c>
      <c r="AX337" s="416" t="s">
        <v>309</v>
      </c>
    </row>
    <row r="338" spans="16:50" ht="15.6" x14ac:dyDescent="0.3">
      <c r="P338" s="406" t="s">
        <v>907</v>
      </c>
      <c r="Q338" s="260" t="s">
        <v>930</v>
      </c>
      <c r="R338" s="407" t="s">
        <v>318</v>
      </c>
      <c r="S338" s="260">
        <f t="shared" si="55"/>
        <v>2024</v>
      </c>
      <c r="T338" s="307">
        <v>45532</v>
      </c>
      <c r="U338" s="307">
        <v>45532</v>
      </c>
      <c r="V338" s="320" t="s">
        <v>1076</v>
      </c>
      <c r="W338" s="337" t="s">
        <v>863</v>
      </c>
      <c r="X338" s="321" t="s">
        <v>815</v>
      </c>
      <c r="Y338" s="339" t="s">
        <v>2355</v>
      </c>
      <c r="Z338" s="338" t="s">
        <v>2356</v>
      </c>
      <c r="AA338" s="311">
        <v>1</v>
      </c>
      <c r="AB338" s="311" t="s">
        <v>853</v>
      </c>
      <c r="AC338" s="409">
        <v>0</v>
      </c>
      <c r="AD338" s="260">
        <v>7</v>
      </c>
      <c r="AE338" s="260"/>
      <c r="AF338" s="410">
        <f t="shared" si="54"/>
        <v>0</v>
      </c>
      <c r="AG338" s="409">
        <v>0</v>
      </c>
      <c r="AH338" s="260">
        <v>5</v>
      </c>
      <c r="AI338" s="260"/>
      <c r="AJ338" s="411">
        <f t="shared" si="57"/>
        <v>0</v>
      </c>
      <c r="AK338" s="409">
        <v>0</v>
      </c>
      <c r="AL338" s="412">
        <v>5</v>
      </c>
      <c r="AM338" s="412"/>
      <c r="AN338" s="410">
        <f t="shared" si="58"/>
        <v>0</v>
      </c>
      <c r="AO338" s="409">
        <v>8.3333333333333329E-2</v>
      </c>
      <c r="AP338" s="412">
        <v>5</v>
      </c>
      <c r="AQ338" s="260">
        <v>8</v>
      </c>
      <c r="AR338" s="411">
        <f t="shared" si="60"/>
        <v>2.0833333333333333E-3</v>
      </c>
      <c r="AS338" s="413">
        <f t="shared" si="59"/>
        <v>8.3333333333333329E-2</v>
      </c>
      <c r="AT338" s="414">
        <f t="shared" si="51"/>
        <v>22</v>
      </c>
      <c r="AU338" s="414">
        <f t="shared" si="51"/>
        <v>8</v>
      </c>
      <c r="AV338" s="414">
        <f t="shared" si="52"/>
        <v>176</v>
      </c>
      <c r="AW338" s="415">
        <f t="shared" si="53"/>
        <v>4.7348484848484844E-4</v>
      </c>
      <c r="AX338" s="416" t="s">
        <v>309</v>
      </c>
    </row>
    <row r="339" spans="16:50" ht="15.6" x14ac:dyDescent="0.3">
      <c r="P339" s="406" t="s">
        <v>812</v>
      </c>
      <c r="Q339" s="260" t="s">
        <v>938</v>
      </c>
      <c r="R339" s="407" t="s">
        <v>318</v>
      </c>
      <c r="S339" s="260">
        <f t="shared" si="55"/>
        <v>2024</v>
      </c>
      <c r="T339" s="307">
        <v>45505</v>
      </c>
      <c r="U339" s="307">
        <v>45505</v>
      </c>
      <c r="V339" s="326" t="s">
        <v>957</v>
      </c>
      <c r="W339" s="337" t="s">
        <v>958</v>
      </c>
      <c r="X339" s="321" t="s">
        <v>837</v>
      </c>
      <c r="Y339" s="340" t="s">
        <v>2359</v>
      </c>
      <c r="Z339" s="261" t="s">
        <v>2360</v>
      </c>
      <c r="AA339" s="260">
        <v>6</v>
      </c>
      <c r="AB339" s="260" t="s">
        <v>853</v>
      </c>
      <c r="AC339" s="409">
        <v>0.25</v>
      </c>
      <c r="AD339" s="260">
        <v>7</v>
      </c>
      <c r="AE339" s="260">
        <v>16</v>
      </c>
      <c r="AF339" s="410">
        <f t="shared" si="54"/>
        <v>2.232142857142857E-3</v>
      </c>
      <c r="AG339" s="409">
        <v>0</v>
      </c>
      <c r="AH339" s="412">
        <v>5</v>
      </c>
      <c r="AI339" s="260"/>
      <c r="AJ339" s="411">
        <f t="shared" si="57"/>
        <v>0</v>
      </c>
      <c r="AK339" s="409">
        <v>0</v>
      </c>
      <c r="AL339" s="412">
        <v>5</v>
      </c>
      <c r="AM339" s="260"/>
      <c r="AN339" s="410">
        <f t="shared" si="58"/>
        <v>0</v>
      </c>
      <c r="AO339" s="409">
        <v>0</v>
      </c>
      <c r="AP339" s="412">
        <v>5</v>
      </c>
      <c r="AQ339" s="260"/>
      <c r="AR339" s="411">
        <f t="shared" si="60"/>
        <v>0</v>
      </c>
      <c r="AS339" s="413">
        <f t="shared" si="59"/>
        <v>0.25</v>
      </c>
      <c r="AT339" s="414">
        <f t="shared" si="51"/>
        <v>22</v>
      </c>
      <c r="AU339" s="414">
        <f t="shared" si="51"/>
        <v>16</v>
      </c>
      <c r="AV339" s="414">
        <f t="shared" si="52"/>
        <v>352</v>
      </c>
      <c r="AW339" s="415">
        <f t="shared" si="53"/>
        <v>7.1022727272727275E-4</v>
      </c>
      <c r="AX339" s="419" t="s">
        <v>309</v>
      </c>
    </row>
    <row r="340" spans="16:50" ht="15.6" x14ac:dyDescent="0.3">
      <c r="P340" s="406" t="s">
        <v>812</v>
      </c>
      <c r="Q340" s="260" t="s">
        <v>938</v>
      </c>
      <c r="R340" s="407" t="s">
        <v>318</v>
      </c>
      <c r="S340" s="260">
        <f t="shared" si="55"/>
        <v>2024</v>
      </c>
      <c r="T340" s="307">
        <v>45505</v>
      </c>
      <c r="U340" s="307">
        <v>45505</v>
      </c>
      <c r="V340" s="326" t="s">
        <v>2361</v>
      </c>
      <c r="W340" s="337" t="s">
        <v>2362</v>
      </c>
      <c r="X340" s="321" t="s">
        <v>837</v>
      </c>
      <c r="Y340" s="340" t="s">
        <v>2359</v>
      </c>
      <c r="Z340" s="261" t="s">
        <v>2360</v>
      </c>
      <c r="AA340" s="260">
        <v>6</v>
      </c>
      <c r="AB340" s="260" t="s">
        <v>853</v>
      </c>
      <c r="AC340" s="409">
        <v>0.25</v>
      </c>
      <c r="AD340" s="260">
        <v>7</v>
      </c>
      <c r="AE340" s="260">
        <v>16</v>
      </c>
      <c r="AF340" s="410">
        <f t="shared" si="54"/>
        <v>2.232142857142857E-3</v>
      </c>
      <c r="AG340" s="409">
        <v>0</v>
      </c>
      <c r="AH340" s="412">
        <v>5</v>
      </c>
      <c r="AI340" s="260"/>
      <c r="AJ340" s="411">
        <f t="shared" si="57"/>
        <v>0</v>
      </c>
      <c r="AK340" s="409">
        <v>0</v>
      </c>
      <c r="AL340" s="412">
        <v>5</v>
      </c>
      <c r="AM340" s="260"/>
      <c r="AN340" s="410">
        <f t="shared" si="58"/>
        <v>0</v>
      </c>
      <c r="AO340" s="409">
        <v>0</v>
      </c>
      <c r="AP340" s="412">
        <v>5</v>
      </c>
      <c r="AQ340" s="260"/>
      <c r="AR340" s="411">
        <f t="shared" si="60"/>
        <v>0</v>
      </c>
      <c r="AS340" s="413">
        <f t="shared" si="59"/>
        <v>0.25</v>
      </c>
      <c r="AT340" s="414">
        <f t="shared" si="51"/>
        <v>22</v>
      </c>
      <c r="AU340" s="414">
        <f t="shared" si="51"/>
        <v>16</v>
      </c>
      <c r="AV340" s="414">
        <f t="shared" si="52"/>
        <v>352</v>
      </c>
      <c r="AW340" s="415">
        <f t="shared" si="53"/>
        <v>7.1022727272727275E-4</v>
      </c>
      <c r="AX340" s="419" t="s">
        <v>309</v>
      </c>
    </row>
    <row r="341" spans="16:50" ht="15.6" x14ac:dyDescent="0.3">
      <c r="P341" s="406" t="s">
        <v>812</v>
      </c>
      <c r="Q341" s="260" t="s">
        <v>938</v>
      </c>
      <c r="R341" s="407" t="s">
        <v>318</v>
      </c>
      <c r="S341" s="260">
        <f t="shared" si="55"/>
        <v>2024</v>
      </c>
      <c r="T341" s="307">
        <v>45510</v>
      </c>
      <c r="U341" s="307">
        <v>45510</v>
      </c>
      <c r="V341" s="326" t="s">
        <v>2363</v>
      </c>
      <c r="W341" s="337" t="s">
        <v>2364</v>
      </c>
      <c r="X341" s="321" t="s">
        <v>837</v>
      </c>
      <c r="Y341" s="340" t="s">
        <v>2365</v>
      </c>
      <c r="Z341" s="261" t="s">
        <v>2360</v>
      </c>
      <c r="AA341" s="260">
        <v>6</v>
      </c>
      <c r="AB341" s="260" t="s">
        <v>853</v>
      </c>
      <c r="AC341" s="409">
        <v>1</v>
      </c>
      <c r="AD341" s="260">
        <v>7</v>
      </c>
      <c r="AE341" s="260">
        <v>16</v>
      </c>
      <c r="AF341" s="410">
        <f t="shared" si="54"/>
        <v>8.9285714285714281E-3</v>
      </c>
      <c r="AG341" s="409">
        <v>0</v>
      </c>
      <c r="AH341" s="412">
        <v>5</v>
      </c>
      <c r="AI341" s="260"/>
      <c r="AJ341" s="411">
        <f t="shared" si="57"/>
        <v>0</v>
      </c>
      <c r="AK341" s="409">
        <v>0</v>
      </c>
      <c r="AL341" s="412">
        <v>5</v>
      </c>
      <c r="AM341" s="260"/>
      <c r="AN341" s="410">
        <f t="shared" si="58"/>
        <v>0</v>
      </c>
      <c r="AO341" s="409">
        <v>0</v>
      </c>
      <c r="AP341" s="412">
        <v>5</v>
      </c>
      <c r="AQ341" s="260"/>
      <c r="AR341" s="411">
        <f t="shared" si="60"/>
        <v>0</v>
      </c>
      <c r="AS341" s="413">
        <f t="shared" si="59"/>
        <v>1</v>
      </c>
      <c r="AT341" s="414">
        <f t="shared" si="51"/>
        <v>22</v>
      </c>
      <c r="AU341" s="414">
        <f t="shared" si="51"/>
        <v>16</v>
      </c>
      <c r="AV341" s="414">
        <f t="shared" si="52"/>
        <v>352</v>
      </c>
      <c r="AW341" s="415">
        <f t="shared" si="53"/>
        <v>2.840909090909091E-3</v>
      </c>
      <c r="AX341" s="419" t="s">
        <v>309</v>
      </c>
    </row>
    <row r="342" spans="16:50" ht="15.6" x14ac:dyDescent="0.3">
      <c r="P342" s="406" t="s">
        <v>812</v>
      </c>
      <c r="Q342" s="260" t="s">
        <v>938</v>
      </c>
      <c r="R342" s="407" t="s">
        <v>318</v>
      </c>
      <c r="S342" s="260">
        <f t="shared" si="55"/>
        <v>2024</v>
      </c>
      <c r="T342" s="307">
        <v>45511</v>
      </c>
      <c r="U342" s="307">
        <v>45511</v>
      </c>
      <c r="V342" s="322" t="s">
        <v>2089</v>
      </c>
      <c r="W342" s="337" t="s">
        <v>897</v>
      </c>
      <c r="X342" s="321" t="s">
        <v>843</v>
      </c>
      <c r="Y342" s="340" t="s">
        <v>2366</v>
      </c>
      <c r="Z342" s="261" t="s">
        <v>309</v>
      </c>
      <c r="AA342" s="260" t="s">
        <v>309</v>
      </c>
      <c r="AB342" s="260" t="s">
        <v>309</v>
      </c>
      <c r="AC342" s="409">
        <v>0.33333333333333331</v>
      </c>
      <c r="AD342" s="260">
        <v>7</v>
      </c>
      <c r="AE342" s="260">
        <v>24</v>
      </c>
      <c r="AF342" s="410">
        <f t="shared" si="54"/>
        <v>1.984126984126984E-3</v>
      </c>
      <c r="AG342" s="409">
        <v>0</v>
      </c>
      <c r="AH342" s="412">
        <v>5</v>
      </c>
      <c r="AI342" s="260"/>
      <c r="AJ342" s="411">
        <f t="shared" si="57"/>
        <v>0</v>
      </c>
      <c r="AK342" s="409">
        <v>0</v>
      </c>
      <c r="AL342" s="412">
        <v>5</v>
      </c>
      <c r="AM342" s="260"/>
      <c r="AN342" s="410">
        <f t="shared" si="58"/>
        <v>0</v>
      </c>
      <c r="AO342" s="409">
        <v>0</v>
      </c>
      <c r="AP342" s="412">
        <v>5</v>
      </c>
      <c r="AQ342" s="260"/>
      <c r="AR342" s="411">
        <f t="shared" si="60"/>
        <v>0</v>
      </c>
      <c r="AS342" s="413">
        <f t="shared" si="59"/>
        <v>0.33333333333333331</v>
      </c>
      <c r="AT342" s="414">
        <f t="shared" ref="AT342:AU405" si="61">SUM(AD342,AH342,AL342,AP342)</f>
        <v>22</v>
      </c>
      <c r="AU342" s="414">
        <f t="shared" si="61"/>
        <v>24</v>
      </c>
      <c r="AV342" s="414">
        <f t="shared" si="52"/>
        <v>528</v>
      </c>
      <c r="AW342" s="415">
        <f t="shared" si="53"/>
        <v>6.3131313131313126E-4</v>
      </c>
      <c r="AX342" s="419" t="s">
        <v>309</v>
      </c>
    </row>
    <row r="343" spans="16:50" ht="22.8" x14ac:dyDescent="0.3">
      <c r="P343" s="406" t="s">
        <v>812</v>
      </c>
      <c r="Q343" s="260" t="s">
        <v>938</v>
      </c>
      <c r="R343" s="407" t="s">
        <v>318</v>
      </c>
      <c r="S343" s="260">
        <f t="shared" si="55"/>
        <v>2024</v>
      </c>
      <c r="T343" s="307">
        <v>45428</v>
      </c>
      <c r="U343" s="307">
        <v>45512</v>
      </c>
      <c r="V343" s="335" t="s">
        <v>1672</v>
      </c>
      <c r="W343" s="420" t="s">
        <v>1673</v>
      </c>
      <c r="X343" s="321" t="s">
        <v>1674</v>
      </c>
      <c r="Y343" s="417" t="s">
        <v>2367</v>
      </c>
      <c r="Z343" s="261" t="s">
        <v>1601</v>
      </c>
      <c r="AA343" s="260">
        <v>2</v>
      </c>
      <c r="AB343" s="260" t="s">
        <v>1022</v>
      </c>
      <c r="AC343" s="409">
        <v>0</v>
      </c>
      <c r="AD343" s="260">
        <v>7</v>
      </c>
      <c r="AE343" s="260"/>
      <c r="AF343" s="410">
        <f t="shared" si="54"/>
        <v>0</v>
      </c>
      <c r="AG343" s="409">
        <v>3</v>
      </c>
      <c r="AH343" s="412">
        <v>5</v>
      </c>
      <c r="AI343" s="260">
        <v>8</v>
      </c>
      <c r="AJ343" s="411">
        <f t="shared" si="57"/>
        <v>7.4999999999999997E-2</v>
      </c>
      <c r="AK343" s="409">
        <v>0</v>
      </c>
      <c r="AL343" s="412">
        <v>5</v>
      </c>
      <c r="AM343" s="260"/>
      <c r="AN343" s="410">
        <f t="shared" si="58"/>
        <v>0</v>
      </c>
      <c r="AO343" s="409">
        <v>0</v>
      </c>
      <c r="AP343" s="412">
        <v>5</v>
      </c>
      <c r="AQ343" s="260"/>
      <c r="AR343" s="411">
        <f t="shared" si="60"/>
        <v>0</v>
      </c>
      <c r="AS343" s="413">
        <f t="shared" si="59"/>
        <v>3</v>
      </c>
      <c r="AT343" s="414">
        <f t="shared" si="61"/>
        <v>22</v>
      </c>
      <c r="AU343" s="414">
        <f t="shared" si="61"/>
        <v>8</v>
      </c>
      <c r="AV343" s="414">
        <f t="shared" si="52"/>
        <v>176</v>
      </c>
      <c r="AW343" s="415">
        <f t="shared" si="53"/>
        <v>1.7045454545454544E-2</v>
      </c>
      <c r="AX343" s="419"/>
    </row>
    <row r="344" spans="16:50" ht="22.8" x14ac:dyDescent="0.3">
      <c r="P344" s="406" t="s">
        <v>854</v>
      </c>
      <c r="Q344" s="260" t="s">
        <v>938</v>
      </c>
      <c r="R344" s="407" t="s">
        <v>318</v>
      </c>
      <c r="S344" s="260">
        <f t="shared" si="55"/>
        <v>2024</v>
      </c>
      <c r="T344" s="307">
        <v>45517</v>
      </c>
      <c r="U344" s="307">
        <v>45517</v>
      </c>
      <c r="V344" s="322" t="s">
        <v>964</v>
      </c>
      <c r="W344" s="337" t="s">
        <v>965</v>
      </c>
      <c r="X344" s="321" t="s">
        <v>832</v>
      </c>
      <c r="Y344" s="340" t="s">
        <v>2368</v>
      </c>
      <c r="Z344" s="261" t="s">
        <v>2369</v>
      </c>
      <c r="AA344" s="260">
        <v>1</v>
      </c>
      <c r="AB344" s="260" t="s">
        <v>853</v>
      </c>
      <c r="AC344" s="409">
        <v>0</v>
      </c>
      <c r="AD344" s="260">
        <v>7</v>
      </c>
      <c r="AE344" s="260"/>
      <c r="AF344" s="410">
        <f t="shared" si="54"/>
        <v>0</v>
      </c>
      <c r="AG344" s="409">
        <v>0.25</v>
      </c>
      <c r="AH344" s="412">
        <v>5</v>
      </c>
      <c r="AI344" s="260">
        <v>8</v>
      </c>
      <c r="AJ344" s="411">
        <f t="shared" si="57"/>
        <v>6.2500000000000003E-3</v>
      </c>
      <c r="AK344" s="409">
        <v>0</v>
      </c>
      <c r="AL344" s="412">
        <v>5</v>
      </c>
      <c r="AM344" s="260"/>
      <c r="AN344" s="410">
        <f t="shared" si="58"/>
        <v>0</v>
      </c>
      <c r="AO344" s="409">
        <v>0</v>
      </c>
      <c r="AP344" s="412">
        <v>5</v>
      </c>
      <c r="AQ344" s="260"/>
      <c r="AR344" s="411">
        <f t="shared" si="60"/>
        <v>0</v>
      </c>
      <c r="AS344" s="413">
        <f t="shared" si="59"/>
        <v>0.25</v>
      </c>
      <c r="AT344" s="414">
        <f t="shared" si="61"/>
        <v>22</v>
      </c>
      <c r="AU344" s="414">
        <f t="shared" si="61"/>
        <v>8</v>
      </c>
      <c r="AV344" s="414">
        <f t="shared" si="52"/>
        <v>176</v>
      </c>
      <c r="AW344" s="415">
        <f t="shared" si="53"/>
        <v>1.4204545454545455E-3</v>
      </c>
      <c r="AX344" s="419" t="s">
        <v>309</v>
      </c>
    </row>
    <row r="345" spans="16:50" ht="15.6" x14ac:dyDescent="0.3">
      <c r="P345" s="406" t="s">
        <v>854</v>
      </c>
      <c r="Q345" s="260" t="s">
        <v>938</v>
      </c>
      <c r="R345" s="407" t="s">
        <v>318</v>
      </c>
      <c r="S345" s="260">
        <f t="shared" si="55"/>
        <v>2024</v>
      </c>
      <c r="T345" s="307">
        <v>45518</v>
      </c>
      <c r="U345" s="307">
        <v>45518</v>
      </c>
      <c r="V345" s="320" t="s">
        <v>849</v>
      </c>
      <c r="W345" s="337" t="s">
        <v>850</v>
      </c>
      <c r="X345" s="321" t="s">
        <v>815</v>
      </c>
      <c r="Y345" s="340" t="s">
        <v>2370</v>
      </c>
      <c r="Z345" s="261" t="s">
        <v>309</v>
      </c>
      <c r="AA345" s="260" t="s">
        <v>309</v>
      </c>
      <c r="AB345" s="260" t="s">
        <v>309</v>
      </c>
      <c r="AC345" s="409">
        <v>0</v>
      </c>
      <c r="AD345" s="260">
        <v>7</v>
      </c>
      <c r="AE345" s="260"/>
      <c r="AF345" s="410">
        <f t="shared" si="54"/>
        <v>0</v>
      </c>
      <c r="AG345" s="409">
        <v>1</v>
      </c>
      <c r="AH345" s="412">
        <v>5</v>
      </c>
      <c r="AI345" s="260">
        <v>8</v>
      </c>
      <c r="AJ345" s="411">
        <f t="shared" si="57"/>
        <v>2.5000000000000001E-2</v>
      </c>
      <c r="AK345" s="409">
        <v>0</v>
      </c>
      <c r="AL345" s="412">
        <v>5</v>
      </c>
      <c r="AM345" s="260"/>
      <c r="AN345" s="410">
        <f t="shared" si="58"/>
        <v>0</v>
      </c>
      <c r="AO345" s="409">
        <v>0</v>
      </c>
      <c r="AP345" s="412">
        <v>5</v>
      </c>
      <c r="AQ345" s="260"/>
      <c r="AR345" s="411">
        <f t="shared" si="60"/>
        <v>0</v>
      </c>
      <c r="AS345" s="413">
        <f t="shared" si="59"/>
        <v>1</v>
      </c>
      <c r="AT345" s="414">
        <f t="shared" si="61"/>
        <v>22</v>
      </c>
      <c r="AU345" s="414">
        <f t="shared" si="61"/>
        <v>8</v>
      </c>
      <c r="AV345" s="414">
        <f t="shared" si="52"/>
        <v>176</v>
      </c>
      <c r="AW345" s="415">
        <f t="shared" si="53"/>
        <v>5.681818181818182E-3</v>
      </c>
      <c r="AX345" s="419" t="s">
        <v>309</v>
      </c>
    </row>
    <row r="346" spans="16:50" ht="15.6" x14ac:dyDescent="0.3">
      <c r="P346" s="406" t="s">
        <v>891</v>
      </c>
      <c r="Q346" s="260" t="s">
        <v>938</v>
      </c>
      <c r="R346" s="407" t="s">
        <v>318</v>
      </c>
      <c r="S346" s="260">
        <f t="shared" si="55"/>
        <v>2024</v>
      </c>
      <c r="T346" s="307">
        <v>45523</v>
      </c>
      <c r="U346" s="307">
        <v>45523</v>
      </c>
      <c r="V346" s="326" t="s">
        <v>957</v>
      </c>
      <c r="W346" s="337" t="s">
        <v>958</v>
      </c>
      <c r="X346" s="321" t="s">
        <v>837</v>
      </c>
      <c r="Y346" s="340" t="s">
        <v>2359</v>
      </c>
      <c r="Z346" s="261" t="s">
        <v>2360</v>
      </c>
      <c r="AA346" s="260">
        <v>6</v>
      </c>
      <c r="AB346" s="260" t="s">
        <v>853</v>
      </c>
      <c r="AC346" s="409">
        <v>0</v>
      </c>
      <c r="AD346" s="260">
        <v>7</v>
      </c>
      <c r="AE346" s="260"/>
      <c r="AF346" s="410">
        <f t="shared" si="54"/>
        <v>0</v>
      </c>
      <c r="AG346" s="409">
        <v>0</v>
      </c>
      <c r="AH346" s="412">
        <v>5</v>
      </c>
      <c r="AI346" s="260"/>
      <c r="AJ346" s="411">
        <f t="shared" si="57"/>
        <v>0</v>
      </c>
      <c r="AK346" s="409">
        <v>0.33333333333333331</v>
      </c>
      <c r="AL346" s="412">
        <v>5</v>
      </c>
      <c r="AM346" s="260">
        <v>16</v>
      </c>
      <c r="AN346" s="410">
        <f t="shared" si="58"/>
        <v>4.1666666666666666E-3</v>
      </c>
      <c r="AO346" s="409">
        <v>0</v>
      </c>
      <c r="AP346" s="412">
        <v>5</v>
      </c>
      <c r="AQ346" s="260"/>
      <c r="AR346" s="411">
        <f t="shared" si="60"/>
        <v>0</v>
      </c>
      <c r="AS346" s="413">
        <f t="shared" si="59"/>
        <v>0.33333333333333331</v>
      </c>
      <c r="AT346" s="414">
        <f t="shared" si="61"/>
        <v>22</v>
      </c>
      <c r="AU346" s="414">
        <f t="shared" si="61"/>
        <v>16</v>
      </c>
      <c r="AV346" s="414">
        <f t="shared" si="52"/>
        <v>352</v>
      </c>
      <c r="AW346" s="415">
        <f t="shared" si="53"/>
        <v>9.4696969696969689E-4</v>
      </c>
      <c r="AX346" s="419" t="s">
        <v>309</v>
      </c>
    </row>
    <row r="347" spans="16:50" ht="15.6" x14ac:dyDescent="0.3">
      <c r="P347" s="406" t="s">
        <v>891</v>
      </c>
      <c r="Q347" s="260" t="s">
        <v>938</v>
      </c>
      <c r="R347" s="407" t="s">
        <v>318</v>
      </c>
      <c r="S347" s="260">
        <f t="shared" si="55"/>
        <v>2024</v>
      </c>
      <c r="T347" s="307">
        <v>45523</v>
      </c>
      <c r="U347" s="307">
        <v>45523</v>
      </c>
      <c r="V347" s="326" t="s">
        <v>1858</v>
      </c>
      <c r="W347" s="337" t="s">
        <v>1859</v>
      </c>
      <c r="X347" s="321" t="s">
        <v>837</v>
      </c>
      <c r="Y347" s="340" t="s">
        <v>2359</v>
      </c>
      <c r="Z347" s="261" t="s">
        <v>2360</v>
      </c>
      <c r="AA347" s="260">
        <v>6</v>
      </c>
      <c r="AB347" s="260" t="s">
        <v>853</v>
      </c>
      <c r="AC347" s="409">
        <v>0</v>
      </c>
      <c r="AD347" s="260">
        <v>7</v>
      </c>
      <c r="AE347" s="260"/>
      <c r="AF347" s="410">
        <f t="shared" si="54"/>
        <v>0</v>
      </c>
      <c r="AG347" s="409">
        <v>0</v>
      </c>
      <c r="AH347" s="412">
        <v>5</v>
      </c>
      <c r="AI347" s="260"/>
      <c r="AJ347" s="411">
        <f t="shared" si="57"/>
        <v>0</v>
      </c>
      <c r="AK347" s="409">
        <v>0.33333333333333331</v>
      </c>
      <c r="AL347" s="412">
        <v>5</v>
      </c>
      <c r="AM347" s="260">
        <v>16</v>
      </c>
      <c r="AN347" s="410">
        <f t="shared" si="58"/>
        <v>4.1666666666666666E-3</v>
      </c>
      <c r="AO347" s="409">
        <v>0</v>
      </c>
      <c r="AP347" s="412">
        <v>5</v>
      </c>
      <c r="AQ347" s="260"/>
      <c r="AR347" s="411">
        <f t="shared" si="60"/>
        <v>0</v>
      </c>
      <c r="AS347" s="413">
        <f t="shared" si="59"/>
        <v>0.33333333333333331</v>
      </c>
      <c r="AT347" s="414">
        <f t="shared" si="61"/>
        <v>22</v>
      </c>
      <c r="AU347" s="414">
        <f t="shared" si="61"/>
        <v>16</v>
      </c>
      <c r="AV347" s="414">
        <f t="shared" si="52"/>
        <v>352</v>
      </c>
      <c r="AW347" s="415">
        <f t="shared" si="53"/>
        <v>9.4696969696969689E-4</v>
      </c>
      <c r="AX347" s="419" t="s">
        <v>309</v>
      </c>
    </row>
    <row r="348" spans="16:50" ht="28.8" x14ac:dyDescent="0.3">
      <c r="P348" s="406" t="s">
        <v>891</v>
      </c>
      <c r="Q348" s="260" t="s">
        <v>938</v>
      </c>
      <c r="R348" s="407" t="s">
        <v>318</v>
      </c>
      <c r="S348" s="260">
        <f t="shared" si="55"/>
        <v>2024</v>
      </c>
      <c r="T348" s="307">
        <v>45524</v>
      </c>
      <c r="U348" s="307">
        <v>45524</v>
      </c>
      <c r="V348" s="326" t="s">
        <v>1858</v>
      </c>
      <c r="W348" s="337" t="s">
        <v>1859</v>
      </c>
      <c r="X348" s="321" t="s">
        <v>837</v>
      </c>
      <c r="Y348" s="310" t="s">
        <v>2371</v>
      </c>
      <c r="Z348" s="286" t="s">
        <v>2372</v>
      </c>
      <c r="AA348" s="329" t="s">
        <v>1038</v>
      </c>
      <c r="AB348" s="329" t="s">
        <v>927</v>
      </c>
      <c r="AC348" s="409">
        <v>0</v>
      </c>
      <c r="AD348" s="260">
        <v>7</v>
      </c>
      <c r="AE348" s="260"/>
      <c r="AF348" s="410">
        <f t="shared" si="54"/>
        <v>0</v>
      </c>
      <c r="AG348" s="409">
        <v>0</v>
      </c>
      <c r="AH348" s="412">
        <v>5</v>
      </c>
      <c r="AI348" s="260"/>
      <c r="AJ348" s="411">
        <f t="shared" si="57"/>
        <v>0</v>
      </c>
      <c r="AK348" s="409">
        <v>3</v>
      </c>
      <c r="AL348" s="412">
        <v>5</v>
      </c>
      <c r="AM348" s="260">
        <v>8</v>
      </c>
      <c r="AN348" s="410">
        <f t="shared" si="58"/>
        <v>7.4999999999999997E-2</v>
      </c>
      <c r="AO348" s="409">
        <v>0</v>
      </c>
      <c r="AP348" s="412">
        <v>5</v>
      </c>
      <c r="AQ348" s="260"/>
      <c r="AR348" s="411">
        <f t="shared" si="60"/>
        <v>0</v>
      </c>
      <c r="AS348" s="413">
        <f t="shared" si="59"/>
        <v>3</v>
      </c>
      <c r="AT348" s="414">
        <f t="shared" si="61"/>
        <v>22</v>
      </c>
      <c r="AU348" s="414">
        <f t="shared" si="61"/>
        <v>8</v>
      </c>
      <c r="AV348" s="414">
        <f t="shared" si="52"/>
        <v>176</v>
      </c>
      <c r="AW348" s="415">
        <f t="shared" si="53"/>
        <v>1.7045454545454544E-2</v>
      </c>
      <c r="AX348" s="419" t="s">
        <v>309</v>
      </c>
    </row>
    <row r="349" spans="16:50" ht="28.8" x14ac:dyDescent="0.3">
      <c r="P349" s="406" t="s">
        <v>891</v>
      </c>
      <c r="Q349" s="260" t="s">
        <v>938</v>
      </c>
      <c r="R349" s="407" t="s">
        <v>318</v>
      </c>
      <c r="S349" s="260">
        <f t="shared" si="55"/>
        <v>2024</v>
      </c>
      <c r="T349" s="307">
        <v>45525</v>
      </c>
      <c r="U349" s="307">
        <v>45525</v>
      </c>
      <c r="V349" s="320" t="s">
        <v>1091</v>
      </c>
      <c r="W349" s="337" t="s">
        <v>1092</v>
      </c>
      <c r="X349" s="321" t="s">
        <v>815</v>
      </c>
      <c r="Y349" s="340" t="s">
        <v>2373</v>
      </c>
      <c r="Z349" s="405" t="s">
        <v>2344</v>
      </c>
      <c r="AA349" s="345" t="s">
        <v>1038</v>
      </c>
      <c r="AB349" s="345" t="s">
        <v>927</v>
      </c>
      <c r="AC349" s="409">
        <v>0</v>
      </c>
      <c r="AD349" s="260">
        <v>7</v>
      </c>
      <c r="AE349" s="260"/>
      <c r="AF349" s="410">
        <f t="shared" si="54"/>
        <v>0</v>
      </c>
      <c r="AG349" s="409">
        <v>0</v>
      </c>
      <c r="AH349" s="412">
        <v>5</v>
      </c>
      <c r="AI349" s="260"/>
      <c r="AJ349" s="411">
        <f t="shared" si="57"/>
        <v>0</v>
      </c>
      <c r="AK349" s="409">
        <v>1.5</v>
      </c>
      <c r="AL349" s="412">
        <v>5</v>
      </c>
      <c r="AM349" s="260">
        <v>8</v>
      </c>
      <c r="AN349" s="410">
        <f t="shared" si="58"/>
        <v>3.7499999999999999E-2</v>
      </c>
      <c r="AO349" s="409">
        <v>0</v>
      </c>
      <c r="AP349" s="412">
        <v>5</v>
      </c>
      <c r="AQ349" s="260"/>
      <c r="AR349" s="411">
        <f t="shared" si="60"/>
        <v>0</v>
      </c>
      <c r="AS349" s="413">
        <f t="shared" si="59"/>
        <v>1.5</v>
      </c>
      <c r="AT349" s="414">
        <f t="shared" si="61"/>
        <v>22</v>
      </c>
      <c r="AU349" s="414">
        <f t="shared" si="61"/>
        <v>8</v>
      </c>
      <c r="AV349" s="414">
        <f t="shared" si="52"/>
        <v>176</v>
      </c>
      <c r="AW349" s="415">
        <f t="shared" si="53"/>
        <v>8.5227272727272721E-3</v>
      </c>
      <c r="AX349" s="419" t="s">
        <v>309</v>
      </c>
    </row>
    <row r="350" spans="16:50" ht="28.8" x14ac:dyDescent="0.3">
      <c r="P350" s="406" t="s">
        <v>891</v>
      </c>
      <c r="Q350" s="260" t="s">
        <v>938</v>
      </c>
      <c r="R350" s="407" t="s">
        <v>318</v>
      </c>
      <c r="S350" s="260">
        <f t="shared" si="55"/>
        <v>2024</v>
      </c>
      <c r="T350" s="307">
        <v>45526</v>
      </c>
      <c r="U350" s="307">
        <v>45526</v>
      </c>
      <c r="V350" s="328" t="s">
        <v>975</v>
      </c>
      <c r="W350" s="337" t="s">
        <v>976</v>
      </c>
      <c r="X350" s="321" t="s">
        <v>815</v>
      </c>
      <c r="Y350" s="340" t="s">
        <v>2374</v>
      </c>
      <c r="Z350" s="261" t="s">
        <v>309</v>
      </c>
      <c r="AA350" s="260" t="s">
        <v>309</v>
      </c>
      <c r="AB350" s="260" t="s">
        <v>309</v>
      </c>
      <c r="AC350" s="409">
        <v>0</v>
      </c>
      <c r="AD350" s="260">
        <v>7</v>
      </c>
      <c r="AE350" s="260"/>
      <c r="AF350" s="410">
        <f t="shared" si="54"/>
        <v>0</v>
      </c>
      <c r="AG350" s="409">
        <v>0</v>
      </c>
      <c r="AH350" s="412">
        <v>5</v>
      </c>
      <c r="AI350" s="260"/>
      <c r="AJ350" s="411">
        <f t="shared" si="57"/>
        <v>0</v>
      </c>
      <c r="AK350" s="409">
        <v>0.5</v>
      </c>
      <c r="AL350" s="412">
        <v>5</v>
      </c>
      <c r="AM350" s="260">
        <v>8</v>
      </c>
      <c r="AN350" s="410">
        <f t="shared" si="58"/>
        <v>1.2500000000000001E-2</v>
      </c>
      <c r="AO350" s="409">
        <v>0</v>
      </c>
      <c r="AP350" s="412">
        <v>5</v>
      </c>
      <c r="AQ350" s="260"/>
      <c r="AR350" s="411">
        <f t="shared" si="60"/>
        <v>0</v>
      </c>
      <c r="AS350" s="413">
        <f t="shared" si="59"/>
        <v>0.5</v>
      </c>
      <c r="AT350" s="414">
        <f t="shared" si="61"/>
        <v>22</v>
      </c>
      <c r="AU350" s="414">
        <f t="shared" si="61"/>
        <v>8</v>
      </c>
      <c r="AV350" s="414">
        <f t="shared" si="52"/>
        <v>176</v>
      </c>
      <c r="AW350" s="415">
        <f t="shared" si="53"/>
        <v>2.840909090909091E-3</v>
      </c>
      <c r="AX350" s="419" t="s">
        <v>309</v>
      </c>
    </row>
    <row r="351" spans="16:50" ht="28.8" x14ac:dyDescent="0.3">
      <c r="P351" s="406" t="s">
        <v>891</v>
      </c>
      <c r="Q351" s="260" t="s">
        <v>938</v>
      </c>
      <c r="R351" s="407" t="s">
        <v>318</v>
      </c>
      <c r="S351" s="260">
        <f t="shared" si="55"/>
        <v>2024</v>
      </c>
      <c r="T351" s="307">
        <v>45526</v>
      </c>
      <c r="U351" s="307">
        <v>45526</v>
      </c>
      <c r="V351" s="334" t="s">
        <v>2375</v>
      </c>
      <c r="W351" s="337" t="s">
        <v>2376</v>
      </c>
      <c r="X351" s="321" t="s">
        <v>843</v>
      </c>
      <c r="Y351" s="340" t="s">
        <v>2377</v>
      </c>
      <c r="Z351" s="261" t="s">
        <v>2378</v>
      </c>
      <c r="AA351" s="260">
        <v>2</v>
      </c>
      <c r="AB351" s="260" t="s">
        <v>853</v>
      </c>
      <c r="AC351" s="409">
        <v>0</v>
      </c>
      <c r="AD351" s="260">
        <v>7</v>
      </c>
      <c r="AE351" s="260"/>
      <c r="AF351" s="410">
        <f t="shared" si="54"/>
        <v>0</v>
      </c>
      <c r="AG351" s="409">
        <v>0</v>
      </c>
      <c r="AH351" s="412">
        <v>5</v>
      </c>
      <c r="AI351" s="260"/>
      <c r="AJ351" s="411">
        <f t="shared" si="57"/>
        <v>0</v>
      </c>
      <c r="AK351" s="409">
        <v>0.5</v>
      </c>
      <c r="AL351" s="412">
        <v>5</v>
      </c>
      <c r="AM351" s="260">
        <v>24</v>
      </c>
      <c r="AN351" s="410">
        <f t="shared" si="58"/>
        <v>4.1666666666666666E-3</v>
      </c>
      <c r="AO351" s="409">
        <v>0</v>
      </c>
      <c r="AP351" s="412">
        <v>5</v>
      </c>
      <c r="AQ351" s="260"/>
      <c r="AR351" s="411">
        <f t="shared" si="60"/>
        <v>0</v>
      </c>
      <c r="AS351" s="413">
        <f t="shared" si="59"/>
        <v>0.5</v>
      </c>
      <c r="AT351" s="414">
        <f t="shared" si="61"/>
        <v>22</v>
      </c>
      <c r="AU351" s="414">
        <f t="shared" si="61"/>
        <v>24</v>
      </c>
      <c r="AV351" s="414">
        <f t="shared" si="52"/>
        <v>528</v>
      </c>
      <c r="AW351" s="415">
        <f t="shared" si="53"/>
        <v>9.46969696969697E-4</v>
      </c>
      <c r="AX351" s="419" t="s">
        <v>309</v>
      </c>
    </row>
    <row r="352" spans="16:50" ht="15.6" x14ac:dyDescent="0.3">
      <c r="P352" s="406" t="s">
        <v>891</v>
      </c>
      <c r="Q352" s="260" t="s">
        <v>938</v>
      </c>
      <c r="R352" s="407" t="s">
        <v>318</v>
      </c>
      <c r="S352" s="260">
        <f t="shared" si="55"/>
        <v>2024</v>
      </c>
      <c r="T352" s="307">
        <v>45527</v>
      </c>
      <c r="U352" s="307">
        <v>45527</v>
      </c>
      <c r="V352" s="334" t="s">
        <v>2379</v>
      </c>
      <c r="W352" s="337" t="s">
        <v>2380</v>
      </c>
      <c r="X352" s="321" t="s">
        <v>843</v>
      </c>
      <c r="Y352" s="340" t="s">
        <v>2381</v>
      </c>
      <c r="Z352" s="261" t="s">
        <v>2382</v>
      </c>
      <c r="AA352" s="260">
        <v>1</v>
      </c>
      <c r="AB352" s="260" t="s">
        <v>853</v>
      </c>
      <c r="AC352" s="409">
        <v>0</v>
      </c>
      <c r="AD352" s="260">
        <v>7</v>
      </c>
      <c r="AE352" s="260"/>
      <c r="AF352" s="410">
        <f t="shared" si="54"/>
        <v>0</v>
      </c>
      <c r="AG352" s="409">
        <v>0</v>
      </c>
      <c r="AH352" s="412">
        <v>5</v>
      </c>
      <c r="AI352" s="260"/>
      <c r="AJ352" s="411">
        <f t="shared" si="57"/>
        <v>0</v>
      </c>
      <c r="AK352" s="409">
        <v>0.5</v>
      </c>
      <c r="AL352" s="412">
        <v>5</v>
      </c>
      <c r="AM352" s="260">
        <v>24</v>
      </c>
      <c r="AN352" s="410">
        <f t="shared" si="58"/>
        <v>4.1666666666666666E-3</v>
      </c>
      <c r="AO352" s="409">
        <v>0</v>
      </c>
      <c r="AP352" s="412">
        <v>5</v>
      </c>
      <c r="AQ352" s="260"/>
      <c r="AR352" s="411">
        <f t="shared" si="60"/>
        <v>0</v>
      </c>
      <c r="AS352" s="413">
        <f t="shared" si="59"/>
        <v>0.5</v>
      </c>
      <c r="AT352" s="414">
        <f t="shared" si="61"/>
        <v>22</v>
      </c>
      <c r="AU352" s="414">
        <f t="shared" si="61"/>
        <v>24</v>
      </c>
      <c r="AV352" s="414">
        <f t="shared" si="52"/>
        <v>528</v>
      </c>
      <c r="AW352" s="415">
        <f t="shared" si="53"/>
        <v>9.46969696969697E-4</v>
      </c>
      <c r="AX352" s="419" t="s">
        <v>309</v>
      </c>
    </row>
    <row r="353" spans="11:50" ht="28.8" x14ac:dyDescent="0.3">
      <c r="P353" s="406" t="s">
        <v>907</v>
      </c>
      <c r="Q353" s="260" t="s">
        <v>938</v>
      </c>
      <c r="R353" s="407" t="s">
        <v>318</v>
      </c>
      <c r="S353" s="260">
        <f t="shared" si="55"/>
        <v>2024</v>
      </c>
      <c r="T353" s="307">
        <v>45530</v>
      </c>
      <c r="U353" s="307">
        <v>45530</v>
      </c>
      <c r="V353" s="421" t="s">
        <v>1530</v>
      </c>
      <c r="W353" s="337" t="s">
        <v>2383</v>
      </c>
      <c r="X353" s="321" t="s">
        <v>843</v>
      </c>
      <c r="Y353" s="340" t="s">
        <v>2384</v>
      </c>
      <c r="Z353" s="261" t="s">
        <v>2385</v>
      </c>
      <c r="AA353" s="260">
        <v>1</v>
      </c>
      <c r="AB353" s="260" t="s">
        <v>853</v>
      </c>
      <c r="AC353" s="409">
        <v>0</v>
      </c>
      <c r="AD353" s="260">
        <v>7</v>
      </c>
      <c r="AE353" s="260"/>
      <c r="AF353" s="410">
        <f t="shared" si="54"/>
        <v>0</v>
      </c>
      <c r="AG353" s="409">
        <v>0</v>
      </c>
      <c r="AH353" s="412">
        <v>5</v>
      </c>
      <c r="AI353" s="260"/>
      <c r="AJ353" s="411">
        <f t="shared" si="57"/>
        <v>0</v>
      </c>
      <c r="AK353" s="409">
        <v>0</v>
      </c>
      <c r="AL353" s="412">
        <v>5</v>
      </c>
      <c r="AM353" s="260"/>
      <c r="AN353" s="410">
        <f t="shared" si="58"/>
        <v>0</v>
      </c>
      <c r="AO353" s="409">
        <v>1</v>
      </c>
      <c r="AP353" s="412">
        <v>5</v>
      </c>
      <c r="AQ353" s="260">
        <v>24</v>
      </c>
      <c r="AR353" s="411">
        <f t="shared" si="60"/>
        <v>8.3333333333333332E-3</v>
      </c>
      <c r="AS353" s="413">
        <f t="shared" si="59"/>
        <v>1</v>
      </c>
      <c r="AT353" s="414">
        <f t="shared" si="61"/>
        <v>22</v>
      </c>
      <c r="AU353" s="414">
        <f t="shared" si="61"/>
        <v>24</v>
      </c>
      <c r="AV353" s="414">
        <f t="shared" si="52"/>
        <v>528</v>
      </c>
      <c r="AW353" s="415">
        <f t="shared" si="53"/>
        <v>1.893939393939394E-3</v>
      </c>
      <c r="AX353" s="419" t="s">
        <v>309</v>
      </c>
    </row>
    <row r="354" spans="11:50" ht="28.8" x14ac:dyDescent="0.3">
      <c r="P354" s="406" t="s">
        <v>907</v>
      </c>
      <c r="Q354" s="260" t="s">
        <v>938</v>
      </c>
      <c r="R354" s="407" t="s">
        <v>318</v>
      </c>
      <c r="S354" s="260">
        <f t="shared" si="55"/>
        <v>2024</v>
      </c>
      <c r="T354" s="307">
        <v>45530</v>
      </c>
      <c r="U354" s="307">
        <v>45530</v>
      </c>
      <c r="V354" s="320" t="s">
        <v>1069</v>
      </c>
      <c r="W354" s="337" t="s">
        <v>1070</v>
      </c>
      <c r="X354" s="321" t="s">
        <v>815</v>
      </c>
      <c r="Y354" s="340" t="s">
        <v>2386</v>
      </c>
      <c r="Z354" s="261" t="s">
        <v>309</v>
      </c>
      <c r="AA354" s="260" t="s">
        <v>309</v>
      </c>
      <c r="AB354" s="260" t="s">
        <v>309</v>
      </c>
      <c r="AC354" s="409">
        <v>0</v>
      </c>
      <c r="AD354" s="260">
        <v>7</v>
      </c>
      <c r="AE354" s="260"/>
      <c r="AF354" s="410">
        <f t="shared" si="54"/>
        <v>0</v>
      </c>
      <c r="AG354" s="409">
        <v>0</v>
      </c>
      <c r="AH354" s="412">
        <v>5</v>
      </c>
      <c r="AI354" s="260"/>
      <c r="AJ354" s="411">
        <f t="shared" si="57"/>
        <v>0</v>
      </c>
      <c r="AK354" s="409">
        <v>0</v>
      </c>
      <c r="AL354" s="412">
        <v>5</v>
      </c>
      <c r="AM354" s="260"/>
      <c r="AN354" s="410">
        <f t="shared" si="58"/>
        <v>0</v>
      </c>
      <c r="AO354" s="409">
        <v>1</v>
      </c>
      <c r="AP354" s="412">
        <v>5</v>
      </c>
      <c r="AQ354" s="260">
        <v>8</v>
      </c>
      <c r="AR354" s="411">
        <f t="shared" si="60"/>
        <v>2.5000000000000001E-2</v>
      </c>
      <c r="AS354" s="413">
        <f t="shared" si="59"/>
        <v>1</v>
      </c>
      <c r="AT354" s="414">
        <f t="shared" si="61"/>
        <v>22</v>
      </c>
      <c r="AU354" s="414">
        <f t="shared" si="61"/>
        <v>8</v>
      </c>
      <c r="AV354" s="414">
        <f t="shared" si="52"/>
        <v>176</v>
      </c>
      <c r="AW354" s="415">
        <f t="shared" si="53"/>
        <v>5.681818181818182E-3</v>
      </c>
      <c r="AX354" s="419" t="s">
        <v>309</v>
      </c>
    </row>
    <row r="355" spans="11:50" ht="43.2" x14ac:dyDescent="0.3">
      <c r="P355" s="406" t="s">
        <v>907</v>
      </c>
      <c r="Q355" s="260" t="s">
        <v>938</v>
      </c>
      <c r="R355" s="407" t="s">
        <v>318</v>
      </c>
      <c r="S355" s="260">
        <f t="shared" si="55"/>
        <v>2024</v>
      </c>
      <c r="T355" s="307">
        <v>45530</v>
      </c>
      <c r="U355" s="307">
        <v>45530</v>
      </c>
      <c r="V355" s="320" t="s">
        <v>1097</v>
      </c>
      <c r="W355" s="337" t="s">
        <v>1092</v>
      </c>
      <c r="X355" s="321" t="s">
        <v>815</v>
      </c>
      <c r="Y355" s="310" t="s">
        <v>2387</v>
      </c>
      <c r="Z355" s="405" t="s">
        <v>2388</v>
      </c>
      <c r="AA355" s="345" t="s">
        <v>1599</v>
      </c>
      <c r="AB355" s="345" t="s">
        <v>1600</v>
      </c>
      <c r="AC355" s="409">
        <v>0</v>
      </c>
      <c r="AD355" s="260">
        <v>7</v>
      </c>
      <c r="AE355" s="260"/>
      <c r="AF355" s="410">
        <f t="shared" si="54"/>
        <v>0</v>
      </c>
      <c r="AG355" s="409">
        <v>0</v>
      </c>
      <c r="AH355" s="412">
        <v>5</v>
      </c>
      <c r="AI355" s="260"/>
      <c r="AJ355" s="411">
        <f t="shared" si="57"/>
        <v>0</v>
      </c>
      <c r="AK355" s="409">
        <v>0</v>
      </c>
      <c r="AL355" s="412">
        <v>5</v>
      </c>
      <c r="AM355" s="260"/>
      <c r="AN355" s="410">
        <f t="shared" si="58"/>
        <v>0</v>
      </c>
      <c r="AO355" s="409">
        <v>1</v>
      </c>
      <c r="AP355" s="412">
        <v>5</v>
      </c>
      <c r="AQ355" s="260">
        <v>8</v>
      </c>
      <c r="AR355" s="411">
        <f t="shared" si="60"/>
        <v>2.5000000000000001E-2</v>
      </c>
      <c r="AS355" s="413">
        <f t="shared" si="59"/>
        <v>1</v>
      </c>
      <c r="AT355" s="414">
        <f t="shared" si="61"/>
        <v>22</v>
      </c>
      <c r="AU355" s="414">
        <f t="shared" si="61"/>
        <v>8</v>
      </c>
      <c r="AV355" s="414">
        <f t="shared" si="52"/>
        <v>176</v>
      </c>
      <c r="AW355" s="415">
        <f t="shared" si="53"/>
        <v>5.681818181818182E-3</v>
      </c>
      <c r="AX355" s="419" t="s">
        <v>309</v>
      </c>
    </row>
    <row r="356" spans="11:50" ht="28.8" x14ac:dyDescent="0.3">
      <c r="P356" s="406" t="s">
        <v>907</v>
      </c>
      <c r="Q356" s="260" t="s">
        <v>938</v>
      </c>
      <c r="R356" s="407" t="s">
        <v>318</v>
      </c>
      <c r="S356" s="260">
        <f t="shared" si="55"/>
        <v>2024</v>
      </c>
      <c r="T356" s="307">
        <v>45531</v>
      </c>
      <c r="U356" s="307">
        <v>45531</v>
      </c>
      <c r="V356" s="335" t="s">
        <v>2389</v>
      </c>
      <c r="W356" s="420" t="s">
        <v>2390</v>
      </c>
      <c r="X356" s="321" t="s">
        <v>2391</v>
      </c>
      <c r="Y356" s="340" t="s">
        <v>2392</v>
      </c>
      <c r="Z356" s="286" t="s">
        <v>2393</v>
      </c>
      <c r="AA356" s="329" t="s">
        <v>1032</v>
      </c>
      <c r="AB356" s="329" t="s">
        <v>927</v>
      </c>
      <c r="AC356" s="409">
        <v>0</v>
      </c>
      <c r="AD356" s="260">
        <v>7</v>
      </c>
      <c r="AE356" s="260"/>
      <c r="AF356" s="410">
        <f t="shared" si="54"/>
        <v>0</v>
      </c>
      <c r="AG356" s="409">
        <v>0</v>
      </c>
      <c r="AH356" s="412">
        <v>5</v>
      </c>
      <c r="AI356" s="260"/>
      <c r="AJ356" s="411">
        <f t="shared" si="57"/>
        <v>0</v>
      </c>
      <c r="AK356" s="409">
        <v>0</v>
      </c>
      <c r="AL356" s="412">
        <v>5</v>
      </c>
      <c r="AM356" s="260"/>
      <c r="AN356" s="410">
        <f t="shared" si="58"/>
        <v>0</v>
      </c>
      <c r="AO356" s="409">
        <v>2</v>
      </c>
      <c r="AP356" s="412">
        <v>5</v>
      </c>
      <c r="AQ356" s="260">
        <v>8</v>
      </c>
      <c r="AR356" s="411">
        <f t="shared" si="60"/>
        <v>0.05</v>
      </c>
      <c r="AS356" s="413">
        <f t="shared" si="59"/>
        <v>2</v>
      </c>
      <c r="AT356" s="414">
        <f t="shared" si="61"/>
        <v>22</v>
      </c>
      <c r="AU356" s="414">
        <f t="shared" si="61"/>
        <v>8</v>
      </c>
      <c r="AV356" s="414">
        <f t="shared" si="52"/>
        <v>176</v>
      </c>
      <c r="AW356" s="415">
        <f t="shared" si="53"/>
        <v>1.1363636363636364E-2</v>
      </c>
      <c r="AX356" s="419" t="s">
        <v>309</v>
      </c>
    </row>
    <row r="357" spans="11:50" ht="28.8" x14ac:dyDescent="0.3">
      <c r="N357" s="498"/>
      <c r="P357" s="482" t="s">
        <v>907</v>
      </c>
      <c r="Q357" s="347" t="s">
        <v>938</v>
      </c>
      <c r="R357" s="483" t="s">
        <v>318</v>
      </c>
      <c r="S357" s="347">
        <f t="shared" si="55"/>
        <v>2024</v>
      </c>
      <c r="T357" s="484">
        <v>45534</v>
      </c>
      <c r="U357" s="484">
        <v>45534</v>
      </c>
      <c r="V357" s="485" t="s">
        <v>941</v>
      </c>
      <c r="W357" s="486" t="s">
        <v>2394</v>
      </c>
      <c r="X357" s="487" t="s">
        <v>843</v>
      </c>
      <c r="Y357" s="488" t="s">
        <v>2395</v>
      </c>
      <c r="Z357" s="346" t="s">
        <v>309</v>
      </c>
      <c r="AA357" s="347" t="s">
        <v>309</v>
      </c>
      <c r="AB357" s="347" t="s">
        <v>309</v>
      </c>
      <c r="AC357" s="489">
        <v>0</v>
      </c>
      <c r="AD357" s="347">
        <v>7</v>
      </c>
      <c r="AE357" s="347"/>
      <c r="AF357" s="490">
        <f t="shared" si="54"/>
        <v>0</v>
      </c>
      <c r="AG357" s="489">
        <v>0</v>
      </c>
      <c r="AH357" s="491">
        <v>5</v>
      </c>
      <c r="AI357" s="347"/>
      <c r="AJ357" s="492">
        <f t="shared" si="57"/>
        <v>0</v>
      </c>
      <c r="AK357" s="489">
        <v>0</v>
      </c>
      <c r="AL357" s="491">
        <v>5</v>
      </c>
      <c r="AM357" s="347"/>
      <c r="AN357" s="490">
        <f t="shared" si="58"/>
        <v>0</v>
      </c>
      <c r="AO357" s="489">
        <v>0.5</v>
      </c>
      <c r="AP357" s="491">
        <v>5</v>
      </c>
      <c r="AQ357" s="347">
        <v>24</v>
      </c>
      <c r="AR357" s="492">
        <f t="shared" si="60"/>
        <v>4.1666666666666666E-3</v>
      </c>
      <c r="AS357" s="413">
        <f t="shared" si="59"/>
        <v>0.5</v>
      </c>
      <c r="AT357" s="414">
        <f t="shared" si="61"/>
        <v>22</v>
      </c>
      <c r="AU357" s="414">
        <f t="shared" si="61"/>
        <v>24</v>
      </c>
      <c r="AV357" s="493">
        <f t="shared" si="52"/>
        <v>528</v>
      </c>
      <c r="AW357" s="494">
        <f t="shared" si="53"/>
        <v>9.46969696969697E-4</v>
      </c>
      <c r="AX357" s="495" t="s">
        <v>309</v>
      </c>
    </row>
    <row r="358" spans="11:50" ht="22.8" x14ac:dyDescent="0.3">
      <c r="K358" s="499"/>
      <c r="L358" s="499"/>
      <c r="M358" s="500"/>
      <c r="N358" s="501"/>
      <c r="P358" s="406" t="s">
        <v>812</v>
      </c>
      <c r="Q358" s="260" t="s">
        <v>930</v>
      </c>
      <c r="R358" s="407" t="s">
        <v>319</v>
      </c>
      <c r="S358" s="260">
        <f t="shared" si="55"/>
        <v>2024</v>
      </c>
      <c r="T358" s="307">
        <v>45537</v>
      </c>
      <c r="U358" s="307">
        <v>45537</v>
      </c>
      <c r="V358" s="326" t="s">
        <v>2405</v>
      </c>
      <c r="W358" s="337" t="s">
        <v>2406</v>
      </c>
      <c r="X358" s="321" t="s">
        <v>885</v>
      </c>
      <c r="Y358" s="339" t="s">
        <v>2407</v>
      </c>
      <c r="Z358" s="338" t="s">
        <v>309</v>
      </c>
      <c r="AA358" s="311" t="s">
        <v>309</v>
      </c>
      <c r="AB358" s="311" t="s">
        <v>309</v>
      </c>
      <c r="AC358" s="409">
        <v>0.25</v>
      </c>
      <c r="AD358" s="260">
        <v>5</v>
      </c>
      <c r="AE358" s="260">
        <v>16</v>
      </c>
      <c r="AF358" s="410">
        <f t="shared" si="54"/>
        <v>3.1250000000000002E-3</v>
      </c>
      <c r="AG358" s="409">
        <v>0</v>
      </c>
      <c r="AH358" s="260">
        <v>5</v>
      </c>
      <c r="AI358" s="260"/>
      <c r="AJ358" s="411">
        <f t="shared" si="57"/>
        <v>0</v>
      </c>
      <c r="AK358" s="409">
        <v>0</v>
      </c>
      <c r="AL358" s="260">
        <v>4</v>
      </c>
      <c r="AM358" s="260"/>
      <c r="AN358" s="410">
        <f t="shared" si="58"/>
        <v>0</v>
      </c>
      <c r="AO358" s="409">
        <v>0</v>
      </c>
      <c r="AP358" s="260">
        <v>6</v>
      </c>
      <c r="AQ358" s="260"/>
      <c r="AR358" s="411">
        <f t="shared" si="60"/>
        <v>0</v>
      </c>
      <c r="AS358" s="413">
        <f t="shared" si="59"/>
        <v>0.25</v>
      </c>
      <c r="AT358" s="414">
        <f t="shared" si="61"/>
        <v>20</v>
      </c>
      <c r="AU358" s="414">
        <f t="shared" si="61"/>
        <v>16</v>
      </c>
      <c r="AV358" s="414">
        <f t="shared" si="52"/>
        <v>320</v>
      </c>
      <c r="AW358" s="415">
        <f t="shared" si="53"/>
        <v>7.8125000000000004E-4</v>
      </c>
      <c r="AX358" s="478" t="s">
        <v>1970</v>
      </c>
    </row>
    <row r="359" spans="11:50" ht="15.6" x14ac:dyDescent="0.3">
      <c r="K359" s="499"/>
      <c r="L359" s="499"/>
      <c r="M359" s="502"/>
      <c r="N359" s="501"/>
      <c r="P359" s="406" t="s">
        <v>812</v>
      </c>
      <c r="Q359" s="260" t="s">
        <v>930</v>
      </c>
      <c r="R359" s="407" t="s">
        <v>319</v>
      </c>
      <c r="S359" s="260">
        <f t="shared" si="55"/>
        <v>2024</v>
      </c>
      <c r="T359" s="307">
        <v>45538</v>
      </c>
      <c r="U359" s="307">
        <v>45538</v>
      </c>
      <c r="V359" s="320" t="s">
        <v>813</v>
      </c>
      <c r="W359" s="337" t="s">
        <v>814</v>
      </c>
      <c r="X359" s="321" t="s">
        <v>815</v>
      </c>
      <c r="Y359" s="310" t="s">
        <v>2408</v>
      </c>
      <c r="Z359" s="338" t="s">
        <v>2409</v>
      </c>
      <c r="AA359" s="311">
        <v>1</v>
      </c>
      <c r="AB359" s="311" t="s">
        <v>868</v>
      </c>
      <c r="AC359" s="409">
        <v>0.33333333333333331</v>
      </c>
      <c r="AD359" s="260">
        <v>5</v>
      </c>
      <c r="AE359" s="260">
        <v>8</v>
      </c>
      <c r="AF359" s="410">
        <f t="shared" si="54"/>
        <v>8.3333333333333332E-3</v>
      </c>
      <c r="AG359" s="409">
        <v>0</v>
      </c>
      <c r="AH359" s="260">
        <v>5</v>
      </c>
      <c r="AI359" s="260"/>
      <c r="AJ359" s="411">
        <f t="shared" si="57"/>
        <v>0</v>
      </c>
      <c r="AK359" s="409">
        <v>0</v>
      </c>
      <c r="AL359" s="260">
        <v>4</v>
      </c>
      <c r="AM359" s="260"/>
      <c r="AN359" s="410">
        <f t="shared" si="58"/>
        <v>0</v>
      </c>
      <c r="AO359" s="409">
        <v>0</v>
      </c>
      <c r="AP359" s="260">
        <v>6</v>
      </c>
      <c r="AQ359" s="260"/>
      <c r="AR359" s="411">
        <f t="shared" si="60"/>
        <v>0</v>
      </c>
      <c r="AS359" s="413">
        <f t="shared" si="59"/>
        <v>0.33333333333333331</v>
      </c>
      <c r="AT359" s="414">
        <f t="shared" si="61"/>
        <v>20</v>
      </c>
      <c r="AU359" s="414">
        <f t="shared" si="61"/>
        <v>8</v>
      </c>
      <c r="AV359" s="414">
        <f t="shared" ref="AV359:AV422" si="62">AT359*AU359</f>
        <v>160</v>
      </c>
      <c r="AW359" s="415">
        <f t="shared" ref="AW359:AW422" si="63">AS359/(AT359*AU359)</f>
        <v>2.0833333333333333E-3</v>
      </c>
      <c r="AX359" s="478" t="s">
        <v>2358</v>
      </c>
    </row>
    <row r="360" spans="11:50" ht="28.8" x14ac:dyDescent="0.3">
      <c r="K360" s="499"/>
      <c r="L360" s="499"/>
      <c r="M360" s="500"/>
      <c r="N360" s="501"/>
      <c r="P360" s="406" t="s">
        <v>812</v>
      </c>
      <c r="Q360" s="260" t="s">
        <v>930</v>
      </c>
      <c r="R360" s="407" t="s">
        <v>319</v>
      </c>
      <c r="S360" s="260">
        <f t="shared" si="55"/>
        <v>2024</v>
      </c>
      <c r="T360" s="307">
        <v>45538</v>
      </c>
      <c r="U360" s="307">
        <v>45538</v>
      </c>
      <c r="V360" s="324" t="s">
        <v>2410</v>
      </c>
      <c r="W360" s="337" t="s">
        <v>2411</v>
      </c>
      <c r="X360" s="321" t="s">
        <v>954</v>
      </c>
      <c r="Y360" s="310" t="s">
        <v>2412</v>
      </c>
      <c r="Z360" s="338" t="s">
        <v>309</v>
      </c>
      <c r="AA360" s="311" t="s">
        <v>309</v>
      </c>
      <c r="AB360" s="311" t="s">
        <v>309</v>
      </c>
      <c r="AC360" s="409">
        <v>0.25</v>
      </c>
      <c r="AD360" s="260">
        <v>5</v>
      </c>
      <c r="AE360" s="260">
        <v>8</v>
      </c>
      <c r="AF360" s="410">
        <f t="shared" si="54"/>
        <v>6.2500000000000003E-3</v>
      </c>
      <c r="AG360" s="409">
        <v>0</v>
      </c>
      <c r="AH360" s="260">
        <v>5</v>
      </c>
      <c r="AI360" s="260"/>
      <c r="AJ360" s="411">
        <f t="shared" si="57"/>
        <v>0</v>
      </c>
      <c r="AK360" s="409">
        <v>0</v>
      </c>
      <c r="AL360" s="260">
        <v>4</v>
      </c>
      <c r="AM360" s="260"/>
      <c r="AN360" s="410">
        <f t="shared" si="58"/>
        <v>0</v>
      </c>
      <c r="AO360" s="409">
        <v>0</v>
      </c>
      <c r="AP360" s="260">
        <v>6</v>
      </c>
      <c r="AQ360" s="260"/>
      <c r="AR360" s="411">
        <f t="shared" si="60"/>
        <v>0</v>
      </c>
      <c r="AS360" s="413">
        <f t="shared" si="59"/>
        <v>0.25</v>
      </c>
      <c r="AT360" s="414">
        <f t="shared" si="61"/>
        <v>20</v>
      </c>
      <c r="AU360" s="414">
        <f t="shared" si="61"/>
        <v>8</v>
      </c>
      <c r="AV360" s="414">
        <f t="shared" si="62"/>
        <v>160</v>
      </c>
      <c r="AW360" s="415">
        <f t="shared" si="63"/>
        <v>1.5625000000000001E-3</v>
      </c>
      <c r="AX360" s="478" t="s">
        <v>2458</v>
      </c>
    </row>
    <row r="361" spans="11:50" ht="15.6" x14ac:dyDescent="0.3">
      <c r="K361" s="499"/>
      <c r="L361" s="499"/>
      <c r="M361" s="500"/>
      <c r="N361" s="501"/>
      <c r="P361" s="406" t="s">
        <v>812</v>
      </c>
      <c r="Q361" s="260" t="s">
        <v>930</v>
      </c>
      <c r="R361" s="407" t="s">
        <v>319</v>
      </c>
      <c r="S361" s="260">
        <f t="shared" si="55"/>
        <v>2024</v>
      </c>
      <c r="T361" s="307">
        <v>45539</v>
      </c>
      <c r="U361" s="307">
        <v>45539</v>
      </c>
      <c r="V361" s="322" t="s">
        <v>990</v>
      </c>
      <c r="W361" s="337" t="s">
        <v>991</v>
      </c>
      <c r="X361" s="321" t="s">
        <v>1958</v>
      </c>
      <c r="Y361" s="310" t="s">
        <v>2413</v>
      </c>
      <c r="Z361" s="338" t="s">
        <v>2414</v>
      </c>
      <c r="AA361" s="311">
        <v>1</v>
      </c>
      <c r="AB361" s="311" t="s">
        <v>868</v>
      </c>
      <c r="AC361" s="409">
        <v>1</v>
      </c>
      <c r="AD361" s="260">
        <v>5</v>
      </c>
      <c r="AE361" s="260">
        <v>8</v>
      </c>
      <c r="AF361" s="410">
        <f t="shared" ref="AF361:AF424" si="64">IFERROR(AC361/(AD361*AE361),0)</f>
        <v>2.5000000000000001E-2</v>
      </c>
      <c r="AG361" s="409">
        <v>0</v>
      </c>
      <c r="AH361" s="260">
        <v>5</v>
      </c>
      <c r="AI361" s="260"/>
      <c r="AJ361" s="411">
        <f t="shared" si="57"/>
        <v>0</v>
      </c>
      <c r="AK361" s="409">
        <v>0</v>
      </c>
      <c r="AL361" s="260">
        <v>4</v>
      </c>
      <c r="AM361" s="260"/>
      <c r="AN361" s="410">
        <f t="shared" si="58"/>
        <v>0</v>
      </c>
      <c r="AO361" s="409">
        <v>0</v>
      </c>
      <c r="AP361" s="260">
        <v>6</v>
      </c>
      <c r="AQ361" s="260"/>
      <c r="AR361" s="411">
        <f t="shared" si="60"/>
        <v>0</v>
      </c>
      <c r="AS361" s="413">
        <f t="shared" si="59"/>
        <v>1</v>
      </c>
      <c r="AT361" s="414">
        <f t="shared" si="61"/>
        <v>20</v>
      </c>
      <c r="AU361" s="414">
        <f t="shared" si="61"/>
        <v>8</v>
      </c>
      <c r="AV361" s="414">
        <f t="shared" si="62"/>
        <v>160</v>
      </c>
      <c r="AW361" s="415">
        <f t="shared" si="63"/>
        <v>6.2500000000000003E-3</v>
      </c>
      <c r="AX361" s="478" t="s">
        <v>2459</v>
      </c>
    </row>
    <row r="362" spans="11:50" ht="15.6" x14ac:dyDescent="0.3">
      <c r="K362" s="499"/>
      <c r="L362" s="499"/>
      <c r="M362" s="502"/>
      <c r="N362" s="501"/>
      <c r="P362" s="406" t="s">
        <v>812</v>
      </c>
      <c r="Q362" s="260" t="s">
        <v>930</v>
      </c>
      <c r="R362" s="407" t="s">
        <v>319</v>
      </c>
      <c r="S362" s="260">
        <f t="shared" si="55"/>
        <v>2024</v>
      </c>
      <c r="T362" s="307">
        <v>45539</v>
      </c>
      <c r="U362" s="307">
        <v>45539</v>
      </c>
      <c r="V362" s="320" t="s">
        <v>827</v>
      </c>
      <c r="W362" s="337" t="s">
        <v>828</v>
      </c>
      <c r="X362" s="321" t="s">
        <v>815</v>
      </c>
      <c r="Y362" s="310" t="s">
        <v>2415</v>
      </c>
      <c r="Z362" s="338" t="s">
        <v>309</v>
      </c>
      <c r="AA362" s="311" t="s">
        <v>309</v>
      </c>
      <c r="AB362" s="311" t="s">
        <v>309</v>
      </c>
      <c r="AC362" s="409">
        <v>0.25</v>
      </c>
      <c r="AD362" s="260">
        <v>5</v>
      </c>
      <c r="AE362" s="260">
        <v>8</v>
      </c>
      <c r="AF362" s="410">
        <f t="shared" si="64"/>
        <v>6.2500000000000003E-3</v>
      </c>
      <c r="AG362" s="409">
        <v>0</v>
      </c>
      <c r="AH362" s="260">
        <v>5</v>
      </c>
      <c r="AI362" s="260"/>
      <c r="AJ362" s="411">
        <f t="shared" si="57"/>
        <v>0</v>
      </c>
      <c r="AK362" s="409">
        <v>0</v>
      </c>
      <c r="AL362" s="260">
        <v>4</v>
      </c>
      <c r="AM362" s="260"/>
      <c r="AN362" s="410">
        <f t="shared" si="58"/>
        <v>0</v>
      </c>
      <c r="AO362" s="409">
        <v>0</v>
      </c>
      <c r="AP362" s="260">
        <v>6</v>
      </c>
      <c r="AQ362" s="260"/>
      <c r="AR362" s="411">
        <f t="shared" si="60"/>
        <v>0</v>
      </c>
      <c r="AS362" s="413">
        <f t="shared" si="59"/>
        <v>0.25</v>
      </c>
      <c r="AT362" s="414">
        <f t="shared" si="61"/>
        <v>20</v>
      </c>
      <c r="AU362" s="414">
        <f t="shared" si="61"/>
        <v>8</v>
      </c>
      <c r="AV362" s="414">
        <f t="shared" si="62"/>
        <v>160</v>
      </c>
      <c r="AW362" s="415">
        <f t="shared" si="63"/>
        <v>1.5625000000000001E-3</v>
      </c>
      <c r="AX362" s="478" t="s">
        <v>2358</v>
      </c>
    </row>
    <row r="363" spans="11:50" ht="15.6" x14ac:dyDescent="0.3">
      <c r="K363" s="499"/>
      <c r="L363" s="499"/>
      <c r="M363" s="500"/>
      <c r="N363" s="501"/>
      <c r="P363" s="468" t="s">
        <v>812</v>
      </c>
      <c r="Q363" s="260" t="s">
        <v>930</v>
      </c>
      <c r="R363" s="407" t="s">
        <v>319</v>
      </c>
      <c r="S363" s="260">
        <f t="shared" si="55"/>
        <v>2024</v>
      </c>
      <c r="T363" s="307">
        <v>45539</v>
      </c>
      <c r="U363" s="307">
        <v>45539</v>
      </c>
      <c r="V363" s="328" t="s">
        <v>1944</v>
      </c>
      <c r="W363" s="337" t="s">
        <v>1945</v>
      </c>
      <c r="X363" s="321" t="s">
        <v>832</v>
      </c>
      <c r="Y363" s="310" t="s">
        <v>2416</v>
      </c>
      <c r="Z363" s="338" t="s">
        <v>309</v>
      </c>
      <c r="AA363" s="311" t="s">
        <v>309</v>
      </c>
      <c r="AB363" s="311" t="s">
        <v>309</v>
      </c>
      <c r="AC363" s="409">
        <v>0.45</v>
      </c>
      <c r="AD363" s="260">
        <v>5</v>
      </c>
      <c r="AE363" s="260">
        <v>8</v>
      </c>
      <c r="AF363" s="410">
        <f t="shared" si="64"/>
        <v>1.125E-2</v>
      </c>
      <c r="AG363" s="409">
        <v>0</v>
      </c>
      <c r="AH363" s="260">
        <v>5</v>
      </c>
      <c r="AI363" s="260"/>
      <c r="AJ363" s="411">
        <f t="shared" si="57"/>
        <v>0</v>
      </c>
      <c r="AK363" s="409">
        <v>0</v>
      </c>
      <c r="AL363" s="260">
        <v>4</v>
      </c>
      <c r="AM363" s="260"/>
      <c r="AN363" s="410">
        <f t="shared" si="58"/>
        <v>0</v>
      </c>
      <c r="AO363" s="409">
        <v>0</v>
      </c>
      <c r="AP363" s="260">
        <v>6</v>
      </c>
      <c r="AQ363" s="260"/>
      <c r="AR363" s="411">
        <f t="shared" si="60"/>
        <v>0</v>
      </c>
      <c r="AS363" s="413">
        <f t="shared" si="59"/>
        <v>0.45</v>
      </c>
      <c r="AT363" s="414">
        <f t="shared" si="61"/>
        <v>20</v>
      </c>
      <c r="AU363" s="414">
        <f t="shared" si="61"/>
        <v>8</v>
      </c>
      <c r="AV363" s="414">
        <f t="shared" si="62"/>
        <v>160</v>
      </c>
      <c r="AW363" s="415">
        <f t="shared" si="63"/>
        <v>2.8124999999999999E-3</v>
      </c>
      <c r="AX363" s="478" t="s">
        <v>2358</v>
      </c>
    </row>
    <row r="364" spans="11:50" ht="15.6" x14ac:dyDescent="0.3">
      <c r="K364" s="499"/>
      <c r="L364" s="499"/>
      <c r="M364" s="502"/>
      <c r="N364" s="501"/>
      <c r="P364" s="468" t="s">
        <v>812</v>
      </c>
      <c r="Q364" s="260" t="s">
        <v>930</v>
      </c>
      <c r="R364" s="407" t="s">
        <v>319</v>
      </c>
      <c r="S364" s="260">
        <f t="shared" si="55"/>
        <v>2024</v>
      </c>
      <c r="T364" s="307">
        <v>45541</v>
      </c>
      <c r="U364" s="307">
        <v>45541</v>
      </c>
      <c r="V364" s="320" t="s">
        <v>2327</v>
      </c>
      <c r="W364" s="337" t="s">
        <v>2328</v>
      </c>
      <c r="X364" s="321" t="s">
        <v>815</v>
      </c>
      <c r="Y364" s="310" t="s">
        <v>2417</v>
      </c>
      <c r="Z364" s="338" t="s">
        <v>309</v>
      </c>
      <c r="AA364" s="311" t="s">
        <v>309</v>
      </c>
      <c r="AB364" s="311" t="s">
        <v>309</v>
      </c>
      <c r="AC364" s="409">
        <v>1</v>
      </c>
      <c r="AD364" s="260">
        <v>5</v>
      </c>
      <c r="AE364" s="260">
        <v>8</v>
      </c>
      <c r="AF364" s="410">
        <f t="shared" si="64"/>
        <v>2.5000000000000001E-2</v>
      </c>
      <c r="AG364" s="409">
        <v>0</v>
      </c>
      <c r="AH364" s="260">
        <v>5</v>
      </c>
      <c r="AI364" s="260"/>
      <c r="AJ364" s="411">
        <f t="shared" si="57"/>
        <v>0</v>
      </c>
      <c r="AK364" s="409">
        <v>0</v>
      </c>
      <c r="AL364" s="260">
        <v>4</v>
      </c>
      <c r="AM364" s="260"/>
      <c r="AN364" s="410">
        <f t="shared" si="58"/>
        <v>0</v>
      </c>
      <c r="AO364" s="409">
        <v>0</v>
      </c>
      <c r="AP364" s="260">
        <v>6</v>
      </c>
      <c r="AQ364" s="260"/>
      <c r="AR364" s="411">
        <f t="shared" si="60"/>
        <v>0</v>
      </c>
      <c r="AS364" s="413">
        <f t="shared" si="59"/>
        <v>1</v>
      </c>
      <c r="AT364" s="414">
        <f t="shared" si="61"/>
        <v>20</v>
      </c>
      <c r="AU364" s="414">
        <f t="shared" si="61"/>
        <v>8</v>
      </c>
      <c r="AV364" s="414">
        <f t="shared" si="62"/>
        <v>160</v>
      </c>
      <c r="AW364" s="415">
        <f t="shared" si="63"/>
        <v>6.2500000000000003E-3</v>
      </c>
      <c r="AX364" s="478" t="s">
        <v>2358</v>
      </c>
    </row>
    <row r="365" spans="11:50" ht="15.6" x14ac:dyDescent="0.3">
      <c r="K365" s="499"/>
      <c r="L365" s="499"/>
      <c r="M365" s="500"/>
      <c r="N365" s="501"/>
      <c r="P365" s="468" t="s">
        <v>812</v>
      </c>
      <c r="Q365" s="260" t="s">
        <v>930</v>
      </c>
      <c r="R365" s="407" t="s">
        <v>319</v>
      </c>
      <c r="S365" s="260">
        <f t="shared" si="55"/>
        <v>2024</v>
      </c>
      <c r="T365" s="307">
        <v>45541</v>
      </c>
      <c r="U365" s="307">
        <v>45541</v>
      </c>
      <c r="V365" s="408" t="s">
        <v>2324</v>
      </c>
      <c r="W365" s="337" t="s">
        <v>2325</v>
      </c>
      <c r="X365" s="321" t="s">
        <v>825</v>
      </c>
      <c r="Y365" s="310" t="s">
        <v>2418</v>
      </c>
      <c r="Z365" s="338" t="s">
        <v>309</v>
      </c>
      <c r="AA365" s="311" t="s">
        <v>309</v>
      </c>
      <c r="AB365" s="311" t="s">
        <v>309</v>
      </c>
      <c r="AC365" s="409">
        <v>2</v>
      </c>
      <c r="AD365" s="260">
        <v>5</v>
      </c>
      <c r="AE365" s="260">
        <v>16</v>
      </c>
      <c r="AF365" s="410">
        <f t="shared" si="64"/>
        <v>2.5000000000000001E-2</v>
      </c>
      <c r="AG365" s="409">
        <v>0</v>
      </c>
      <c r="AH365" s="260">
        <v>5</v>
      </c>
      <c r="AI365" s="260"/>
      <c r="AJ365" s="411">
        <f t="shared" si="57"/>
        <v>0</v>
      </c>
      <c r="AK365" s="409">
        <v>0</v>
      </c>
      <c r="AL365" s="260">
        <v>4</v>
      </c>
      <c r="AM365" s="260"/>
      <c r="AN365" s="410">
        <f t="shared" si="58"/>
        <v>0</v>
      </c>
      <c r="AO365" s="409">
        <v>0</v>
      </c>
      <c r="AP365" s="260">
        <v>6</v>
      </c>
      <c r="AQ365" s="260"/>
      <c r="AR365" s="411">
        <f t="shared" si="60"/>
        <v>0</v>
      </c>
      <c r="AS365" s="413">
        <f t="shared" si="59"/>
        <v>2</v>
      </c>
      <c r="AT365" s="414">
        <f t="shared" si="61"/>
        <v>20</v>
      </c>
      <c r="AU365" s="414">
        <f t="shared" si="61"/>
        <v>16</v>
      </c>
      <c r="AV365" s="414">
        <f t="shared" si="62"/>
        <v>320</v>
      </c>
      <c r="AW365" s="415">
        <f t="shared" si="63"/>
        <v>6.2500000000000003E-3</v>
      </c>
      <c r="AX365" s="478" t="s">
        <v>309</v>
      </c>
    </row>
    <row r="366" spans="11:50" ht="28.8" x14ac:dyDescent="0.3">
      <c r="K366" s="499"/>
      <c r="L366" s="499"/>
      <c r="M366" s="500"/>
      <c r="N366" s="501"/>
      <c r="P366" s="468" t="s">
        <v>812</v>
      </c>
      <c r="Q366" s="260" t="s">
        <v>930</v>
      </c>
      <c r="R366" s="407" t="s">
        <v>319</v>
      </c>
      <c r="S366" s="260">
        <f t="shared" si="55"/>
        <v>2024</v>
      </c>
      <c r="T366" s="307">
        <v>45541</v>
      </c>
      <c r="U366" s="307">
        <v>45541</v>
      </c>
      <c r="V366" s="326" t="s">
        <v>834</v>
      </c>
      <c r="W366" s="337" t="s">
        <v>835</v>
      </c>
      <c r="X366" s="321" t="s">
        <v>837</v>
      </c>
      <c r="Y366" s="310" t="s">
        <v>2419</v>
      </c>
      <c r="Z366" s="338" t="s">
        <v>309</v>
      </c>
      <c r="AA366" s="311" t="s">
        <v>309</v>
      </c>
      <c r="AB366" s="311" t="s">
        <v>309</v>
      </c>
      <c r="AC366" s="409">
        <v>0.5</v>
      </c>
      <c r="AD366" s="260">
        <v>5</v>
      </c>
      <c r="AE366" s="260">
        <v>16</v>
      </c>
      <c r="AF366" s="410">
        <f t="shared" si="64"/>
        <v>6.2500000000000003E-3</v>
      </c>
      <c r="AG366" s="409">
        <v>0</v>
      </c>
      <c r="AH366" s="260">
        <v>5</v>
      </c>
      <c r="AI366" s="260"/>
      <c r="AJ366" s="411">
        <f t="shared" si="57"/>
        <v>0</v>
      </c>
      <c r="AK366" s="409">
        <v>0</v>
      </c>
      <c r="AL366" s="260">
        <v>4</v>
      </c>
      <c r="AM366" s="260"/>
      <c r="AN366" s="410">
        <f t="shared" si="58"/>
        <v>0</v>
      </c>
      <c r="AO366" s="409">
        <v>0</v>
      </c>
      <c r="AP366" s="260">
        <v>6</v>
      </c>
      <c r="AQ366" s="260"/>
      <c r="AR366" s="411">
        <f t="shared" si="60"/>
        <v>0</v>
      </c>
      <c r="AS366" s="413">
        <f t="shared" si="59"/>
        <v>0.5</v>
      </c>
      <c r="AT366" s="414">
        <f t="shared" si="61"/>
        <v>20</v>
      </c>
      <c r="AU366" s="414">
        <f t="shared" si="61"/>
        <v>16</v>
      </c>
      <c r="AV366" s="414">
        <f t="shared" si="62"/>
        <v>320</v>
      </c>
      <c r="AW366" s="415">
        <f t="shared" si="63"/>
        <v>1.5625000000000001E-3</v>
      </c>
      <c r="AX366" s="478" t="s">
        <v>309</v>
      </c>
    </row>
    <row r="367" spans="11:50" ht="15.6" x14ac:dyDescent="0.3">
      <c r="K367" s="499"/>
      <c r="L367" s="499"/>
      <c r="M367" s="502"/>
      <c r="N367" s="501"/>
      <c r="P367" s="406" t="s">
        <v>812</v>
      </c>
      <c r="Q367" s="260" t="s">
        <v>930</v>
      </c>
      <c r="R367" s="407" t="s">
        <v>319</v>
      </c>
      <c r="S367" s="260">
        <f t="shared" si="55"/>
        <v>2024</v>
      </c>
      <c r="T367" s="307">
        <v>45542</v>
      </c>
      <c r="U367" s="307">
        <v>45542</v>
      </c>
      <c r="V367" s="320" t="s">
        <v>1076</v>
      </c>
      <c r="W367" s="337" t="s">
        <v>863</v>
      </c>
      <c r="X367" s="321" t="s">
        <v>815</v>
      </c>
      <c r="Y367" s="310" t="s">
        <v>2420</v>
      </c>
      <c r="Z367" s="338" t="s">
        <v>309</v>
      </c>
      <c r="AA367" s="311" t="s">
        <v>309</v>
      </c>
      <c r="AB367" s="311" t="s">
        <v>309</v>
      </c>
      <c r="AC367" s="409">
        <v>0.5</v>
      </c>
      <c r="AD367" s="260">
        <v>5</v>
      </c>
      <c r="AE367" s="260">
        <v>8</v>
      </c>
      <c r="AF367" s="410">
        <f t="shared" si="64"/>
        <v>1.2500000000000001E-2</v>
      </c>
      <c r="AG367" s="409">
        <v>0</v>
      </c>
      <c r="AH367" s="260">
        <v>5</v>
      </c>
      <c r="AI367" s="260"/>
      <c r="AJ367" s="411">
        <f t="shared" si="57"/>
        <v>0</v>
      </c>
      <c r="AK367" s="409">
        <v>0</v>
      </c>
      <c r="AL367" s="260">
        <v>4</v>
      </c>
      <c r="AM367" s="260"/>
      <c r="AN367" s="410">
        <f t="shared" si="58"/>
        <v>0</v>
      </c>
      <c r="AO367" s="409">
        <v>0</v>
      </c>
      <c r="AP367" s="260">
        <v>6</v>
      </c>
      <c r="AQ367" s="260"/>
      <c r="AR367" s="411">
        <f t="shared" si="60"/>
        <v>0</v>
      </c>
      <c r="AS367" s="413">
        <f t="shared" si="59"/>
        <v>0.5</v>
      </c>
      <c r="AT367" s="414">
        <f t="shared" si="61"/>
        <v>20</v>
      </c>
      <c r="AU367" s="414">
        <f t="shared" si="61"/>
        <v>8</v>
      </c>
      <c r="AV367" s="414">
        <f t="shared" si="62"/>
        <v>160</v>
      </c>
      <c r="AW367" s="415">
        <f t="shared" si="63"/>
        <v>3.1250000000000002E-3</v>
      </c>
      <c r="AX367" s="478" t="s">
        <v>2358</v>
      </c>
    </row>
    <row r="368" spans="11:50" ht="15.6" x14ac:dyDescent="0.3">
      <c r="K368" s="499"/>
      <c r="L368" s="499"/>
      <c r="M368" s="502"/>
      <c r="N368" s="501"/>
      <c r="P368" s="406" t="s">
        <v>854</v>
      </c>
      <c r="Q368" s="260" t="s">
        <v>930</v>
      </c>
      <c r="R368" s="407" t="s">
        <v>319</v>
      </c>
      <c r="S368" s="260">
        <f t="shared" si="55"/>
        <v>2024</v>
      </c>
      <c r="T368" s="307">
        <v>45544</v>
      </c>
      <c r="U368" s="307">
        <v>45544</v>
      </c>
      <c r="V368" s="320" t="s">
        <v>2327</v>
      </c>
      <c r="W368" s="337" t="s">
        <v>2328</v>
      </c>
      <c r="X368" s="321" t="s">
        <v>815</v>
      </c>
      <c r="Y368" s="310" t="s">
        <v>2421</v>
      </c>
      <c r="Z368" s="338" t="s">
        <v>309</v>
      </c>
      <c r="AA368" s="311" t="s">
        <v>309</v>
      </c>
      <c r="AB368" s="311" t="s">
        <v>309</v>
      </c>
      <c r="AC368" s="409">
        <v>0</v>
      </c>
      <c r="AD368" s="260">
        <v>5</v>
      </c>
      <c r="AE368" s="260"/>
      <c r="AF368" s="410">
        <f t="shared" si="64"/>
        <v>0</v>
      </c>
      <c r="AG368" s="409">
        <v>0.5</v>
      </c>
      <c r="AH368" s="260">
        <v>5</v>
      </c>
      <c r="AI368" s="260">
        <v>8</v>
      </c>
      <c r="AJ368" s="411">
        <f t="shared" si="57"/>
        <v>1.2500000000000001E-2</v>
      </c>
      <c r="AK368" s="409">
        <v>0</v>
      </c>
      <c r="AL368" s="260">
        <v>4</v>
      </c>
      <c r="AM368" s="260"/>
      <c r="AN368" s="410">
        <f t="shared" si="58"/>
        <v>0</v>
      </c>
      <c r="AO368" s="409">
        <v>0</v>
      </c>
      <c r="AP368" s="260">
        <v>6</v>
      </c>
      <c r="AQ368" s="260"/>
      <c r="AR368" s="411">
        <f t="shared" si="60"/>
        <v>0</v>
      </c>
      <c r="AS368" s="413">
        <f t="shared" si="59"/>
        <v>0.5</v>
      </c>
      <c r="AT368" s="414">
        <f t="shared" si="61"/>
        <v>20</v>
      </c>
      <c r="AU368" s="414">
        <f t="shared" si="61"/>
        <v>8</v>
      </c>
      <c r="AV368" s="414">
        <f t="shared" si="62"/>
        <v>160</v>
      </c>
      <c r="AW368" s="415">
        <f t="shared" si="63"/>
        <v>3.1250000000000002E-3</v>
      </c>
      <c r="AX368" s="478" t="s">
        <v>2358</v>
      </c>
    </row>
    <row r="369" spans="11:50" ht="15.6" x14ac:dyDescent="0.3">
      <c r="K369" s="499"/>
      <c r="L369" s="499"/>
      <c r="M369" s="500"/>
      <c r="N369" s="501"/>
      <c r="P369" s="406" t="s">
        <v>854</v>
      </c>
      <c r="Q369" s="260" t="s">
        <v>930</v>
      </c>
      <c r="R369" s="407" t="s">
        <v>319</v>
      </c>
      <c r="S369" s="260">
        <f t="shared" si="55"/>
        <v>2024</v>
      </c>
      <c r="T369" s="307">
        <v>45544</v>
      </c>
      <c r="U369" s="307">
        <v>45544</v>
      </c>
      <c r="V369" s="328" t="s">
        <v>2422</v>
      </c>
      <c r="W369" s="337" t="s">
        <v>2341</v>
      </c>
      <c r="X369" s="321" t="s">
        <v>847</v>
      </c>
      <c r="Y369" s="310" t="s">
        <v>2423</v>
      </c>
      <c r="Z369" s="338" t="s">
        <v>309</v>
      </c>
      <c r="AA369" s="311" t="s">
        <v>309</v>
      </c>
      <c r="AB369" s="311" t="s">
        <v>309</v>
      </c>
      <c r="AC369" s="409">
        <v>0</v>
      </c>
      <c r="AD369" s="260">
        <v>5</v>
      </c>
      <c r="AE369" s="260"/>
      <c r="AF369" s="410">
        <f t="shared" si="64"/>
        <v>0</v>
      </c>
      <c r="AG369" s="409">
        <v>0.16666666666666666</v>
      </c>
      <c r="AH369" s="260">
        <v>5</v>
      </c>
      <c r="AI369" s="260">
        <v>8</v>
      </c>
      <c r="AJ369" s="411">
        <f t="shared" si="57"/>
        <v>4.1666666666666666E-3</v>
      </c>
      <c r="AK369" s="409">
        <v>0</v>
      </c>
      <c r="AL369" s="260">
        <v>4</v>
      </c>
      <c r="AM369" s="260"/>
      <c r="AN369" s="410">
        <f t="shared" si="58"/>
        <v>0</v>
      </c>
      <c r="AO369" s="409">
        <v>0</v>
      </c>
      <c r="AP369" s="260">
        <v>6</v>
      </c>
      <c r="AQ369" s="260"/>
      <c r="AR369" s="411">
        <f t="shared" si="60"/>
        <v>0</v>
      </c>
      <c r="AS369" s="413">
        <f t="shared" si="59"/>
        <v>0.16666666666666666</v>
      </c>
      <c r="AT369" s="414">
        <f t="shared" si="61"/>
        <v>20</v>
      </c>
      <c r="AU369" s="414">
        <f t="shared" si="61"/>
        <v>8</v>
      </c>
      <c r="AV369" s="414">
        <f t="shared" si="62"/>
        <v>160</v>
      </c>
      <c r="AW369" s="415">
        <f t="shared" si="63"/>
        <v>1.0416666666666667E-3</v>
      </c>
      <c r="AX369" s="478" t="s">
        <v>309</v>
      </c>
    </row>
    <row r="370" spans="11:50" ht="15.6" x14ac:dyDescent="0.3">
      <c r="K370" s="499"/>
      <c r="L370" s="499"/>
      <c r="M370" s="502"/>
      <c r="N370" s="501"/>
      <c r="P370" s="406" t="s">
        <v>854</v>
      </c>
      <c r="Q370" s="260" t="s">
        <v>930</v>
      </c>
      <c r="R370" s="407" t="s">
        <v>319</v>
      </c>
      <c r="S370" s="260">
        <f t="shared" si="55"/>
        <v>2024</v>
      </c>
      <c r="T370" s="307">
        <v>45544</v>
      </c>
      <c r="U370" s="307">
        <v>45544</v>
      </c>
      <c r="V370" s="320" t="s">
        <v>1069</v>
      </c>
      <c r="W370" s="337" t="s">
        <v>1070</v>
      </c>
      <c r="X370" s="321" t="s">
        <v>815</v>
      </c>
      <c r="Y370" s="310" t="s">
        <v>2424</v>
      </c>
      <c r="Z370" s="338" t="s">
        <v>309</v>
      </c>
      <c r="AA370" s="311" t="s">
        <v>309</v>
      </c>
      <c r="AB370" s="311" t="s">
        <v>309</v>
      </c>
      <c r="AC370" s="409">
        <v>0</v>
      </c>
      <c r="AD370" s="260">
        <v>5</v>
      </c>
      <c r="AE370" s="260"/>
      <c r="AF370" s="410">
        <f t="shared" si="64"/>
        <v>0</v>
      </c>
      <c r="AG370" s="409">
        <v>0.5</v>
      </c>
      <c r="AH370" s="260">
        <v>5</v>
      </c>
      <c r="AI370" s="260">
        <v>8</v>
      </c>
      <c r="AJ370" s="411">
        <f t="shared" si="57"/>
        <v>1.2500000000000001E-2</v>
      </c>
      <c r="AK370" s="409">
        <v>0</v>
      </c>
      <c r="AL370" s="260">
        <v>4</v>
      </c>
      <c r="AM370" s="260"/>
      <c r="AN370" s="410">
        <f t="shared" si="58"/>
        <v>0</v>
      </c>
      <c r="AO370" s="409">
        <v>0</v>
      </c>
      <c r="AP370" s="260">
        <v>6</v>
      </c>
      <c r="AQ370" s="260"/>
      <c r="AR370" s="411">
        <f t="shared" si="60"/>
        <v>0</v>
      </c>
      <c r="AS370" s="413">
        <f t="shared" si="59"/>
        <v>0.5</v>
      </c>
      <c r="AT370" s="414">
        <f t="shared" si="61"/>
        <v>20</v>
      </c>
      <c r="AU370" s="414">
        <f t="shared" si="61"/>
        <v>8</v>
      </c>
      <c r="AV370" s="414">
        <f t="shared" si="62"/>
        <v>160</v>
      </c>
      <c r="AW370" s="415">
        <f t="shared" si="63"/>
        <v>3.1250000000000002E-3</v>
      </c>
      <c r="AX370" s="478" t="s">
        <v>2460</v>
      </c>
    </row>
    <row r="371" spans="11:50" ht="28.8" x14ac:dyDescent="0.3">
      <c r="K371" s="499"/>
      <c r="L371" s="499"/>
      <c r="M371" s="502"/>
      <c r="N371" s="501"/>
      <c r="P371" s="406" t="s">
        <v>854</v>
      </c>
      <c r="Q371" s="260" t="s">
        <v>930</v>
      </c>
      <c r="R371" s="407" t="s">
        <v>319</v>
      </c>
      <c r="S371" s="260">
        <f t="shared" si="55"/>
        <v>2024</v>
      </c>
      <c r="T371" s="307">
        <v>45544</v>
      </c>
      <c r="U371" s="307">
        <v>45544</v>
      </c>
      <c r="V371" s="320" t="s">
        <v>849</v>
      </c>
      <c r="W371" s="337" t="s">
        <v>850</v>
      </c>
      <c r="X371" s="321" t="s">
        <v>815</v>
      </c>
      <c r="Y371" s="310" t="s">
        <v>2425</v>
      </c>
      <c r="Z371" s="338" t="s">
        <v>309</v>
      </c>
      <c r="AA371" s="311" t="s">
        <v>309</v>
      </c>
      <c r="AB371" s="311" t="s">
        <v>309</v>
      </c>
      <c r="AC371" s="409">
        <v>0</v>
      </c>
      <c r="AD371" s="260">
        <v>5</v>
      </c>
      <c r="AE371" s="260"/>
      <c r="AF371" s="410">
        <f t="shared" si="64"/>
        <v>0</v>
      </c>
      <c r="AG371" s="409">
        <v>7.5</v>
      </c>
      <c r="AH371" s="260">
        <v>5</v>
      </c>
      <c r="AI371" s="260">
        <v>8</v>
      </c>
      <c r="AJ371" s="411">
        <f t="shared" si="57"/>
        <v>0.1875</v>
      </c>
      <c r="AK371" s="409">
        <v>0</v>
      </c>
      <c r="AL371" s="260">
        <v>4</v>
      </c>
      <c r="AM371" s="260"/>
      <c r="AN371" s="410">
        <f t="shared" si="58"/>
        <v>0</v>
      </c>
      <c r="AO371" s="409">
        <v>0</v>
      </c>
      <c r="AP371" s="260">
        <v>6</v>
      </c>
      <c r="AQ371" s="260"/>
      <c r="AR371" s="411">
        <f t="shared" si="60"/>
        <v>0</v>
      </c>
      <c r="AS371" s="413">
        <f t="shared" si="59"/>
        <v>7.5</v>
      </c>
      <c r="AT371" s="414">
        <f t="shared" si="61"/>
        <v>20</v>
      </c>
      <c r="AU371" s="414">
        <f t="shared" si="61"/>
        <v>8</v>
      </c>
      <c r="AV371" s="414">
        <f t="shared" si="62"/>
        <v>160</v>
      </c>
      <c r="AW371" s="415">
        <f t="shared" si="63"/>
        <v>4.6875E-2</v>
      </c>
      <c r="AX371" s="478" t="s">
        <v>309</v>
      </c>
    </row>
    <row r="372" spans="11:50" ht="28.8" x14ac:dyDescent="0.3">
      <c r="K372" s="499"/>
      <c r="L372" s="499"/>
      <c r="M372" s="502"/>
      <c r="N372" s="501"/>
      <c r="P372" s="406" t="s">
        <v>854</v>
      </c>
      <c r="Q372" s="260" t="s">
        <v>930</v>
      </c>
      <c r="R372" s="407" t="s">
        <v>319</v>
      </c>
      <c r="S372" s="260">
        <f t="shared" si="55"/>
        <v>2024</v>
      </c>
      <c r="T372" s="307">
        <v>45545</v>
      </c>
      <c r="U372" s="307">
        <v>45545</v>
      </c>
      <c r="V372" s="320" t="s">
        <v>849</v>
      </c>
      <c r="W372" s="337" t="s">
        <v>850</v>
      </c>
      <c r="X372" s="321" t="s">
        <v>815</v>
      </c>
      <c r="Y372" s="310" t="s">
        <v>2425</v>
      </c>
      <c r="Z372" s="338" t="s">
        <v>309</v>
      </c>
      <c r="AA372" s="311" t="s">
        <v>309</v>
      </c>
      <c r="AB372" s="311" t="s">
        <v>309</v>
      </c>
      <c r="AC372" s="409">
        <v>0</v>
      </c>
      <c r="AD372" s="260">
        <v>5</v>
      </c>
      <c r="AE372" s="260"/>
      <c r="AF372" s="410">
        <f t="shared" si="64"/>
        <v>0</v>
      </c>
      <c r="AG372" s="409">
        <v>8</v>
      </c>
      <c r="AH372" s="260">
        <v>5</v>
      </c>
      <c r="AI372" s="260">
        <v>8</v>
      </c>
      <c r="AJ372" s="411">
        <f t="shared" si="57"/>
        <v>0.2</v>
      </c>
      <c r="AK372" s="409">
        <v>0</v>
      </c>
      <c r="AL372" s="260">
        <v>4</v>
      </c>
      <c r="AM372" s="260"/>
      <c r="AN372" s="410">
        <f t="shared" si="58"/>
        <v>0</v>
      </c>
      <c r="AO372" s="409">
        <v>0</v>
      </c>
      <c r="AP372" s="260">
        <v>6</v>
      </c>
      <c r="AQ372" s="260"/>
      <c r="AR372" s="411">
        <f t="shared" si="60"/>
        <v>0</v>
      </c>
      <c r="AS372" s="413">
        <f t="shared" si="59"/>
        <v>8</v>
      </c>
      <c r="AT372" s="414">
        <f t="shared" si="61"/>
        <v>20</v>
      </c>
      <c r="AU372" s="414">
        <f t="shared" si="61"/>
        <v>8</v>
      </c>
      <c r="AV372" s="414">
        <f t="shared" si="62"/>
        <v>160</v>
      </c>
      <c r="AW372" s="415">
        <f t="shared" si="63"/>
        <v>0.05</v>
      </c>
      <c r="AX372" s="478" t="s">
        <v>309</v>
      </c>
    </row>
    <row r="373" spans="11:50" ht="22.8" x14ac:dyDescent="0.3">
      <c r="K373" s="499"/>
      <c r="L373" s="499"/>
      <c r="M373" s="500"/>
      <c r="N373" s="501"/>
      <c r="P373" s="468" t="s">
        <v>854</v>
      </c>
      <c r="Q373" s="260" t="s">
        <v>930</v>
      </c>
      <c r="R373" s="407" t="s">
        <v>319</v>
      </c>
      <c r="S373" s="260">
        <f t="shared" si="55"/>
        <v>2024</v>
      </c>
      <c r="T373" s="307">
        <v>45545</v>
      </c>
      <c r="U373" s="307">
        <v>45545</v>
      </c>
      <c r="V373" s="322" t="s">
        <v>872</v>
      </c>
      <c r="W373" s="337" t="s">
        <v>873</v>
      </c>
      <c r="X373" s="321" t="s">
        <v>832</v>
      </c>
      <c r="Y373" s="310" t="s">
        <v>2426</v>
      </c>
      <c r="Z373" s="338" t="s">
        <v>309</v>
      </c>
      <c r="AA373" s="311" t="s">
        <v>309</v>
      </c>
      <c r="AB373" s="311" t="s">
        <v>309</v>
      </c>
      <c r="AC373" s="409">
        <v>0</v>
      </c>
      <c r="AD373" s="260">
        <v>5</v>
      </c>
      <c r="AE373" s="260"/>
      <c r="AF373" s="410">
        <f t="shared" si="64"/>
        <v>0</v>
      </c>
      <c r="AG373" s="409">
        <v>0.16666666666666666</v>
      </c>
      <c r="AH373" s="260">
        <v>5</v>
      </c>
      <c r="AI373" s="260">
        <v>16</v>
      </c>
      <c r="AJ373" s="411">
        <f t="shared" si="57"/>
        <v>2.0833333333333333E-3</v>
      </c>
      <c r="AK373" s="409">
        <v>0</v>
      </c>
      <c r="AL373" s="260">
        <v>4</v>
      </c>
      <c r="AM373" s="260"/>
      <c r="AN373" s="410">
        <f t="shared" si="58"/>
        <v>0</v>
      </c>
      <c r="AO373" s="409">
        <v>0</v>
      </c>
      <c r="AP373" s="260">
        <v>6</v>
      </c>
      <c r="AQ373" s="260"/>
      <c r="AR373" s="411">
        <f t="shared" si="60"/>
        <v>0</v>
      </c>
      <c r="AS373" s="413">
        <f t="shared" si="59"/>
        <v>0.16666666666666666</v>
      </c>
      <c r="AT373" s="414">
        <f t="shared" si="61"/>
        <v>20</v>
      </c>
      <c r="AU373" s="414">
        <f t="shared" si="61"/>
        <v>16</v>
      </c>
      <c r="AV373" s="414">
        <f t="shared" si="62"/>
        <v>320</v>
      </c>
      <c r="AW373" s="415">
        <f t="shared" si="63"/>
        <v>5.2083333333333333E-4</v>
      </c>
      <c r="AX373" s="478" t="s">
        <v>309</v>
      </c>
    </row>
    <row r="374" spans="11:50" ht="15.6" x14ac:dyDescent="0.3">
      <c r="K374" s="499"/>
      <c r="L374" s="499"/>
      <c r="M374" s="502"/>
      <c r="N374" s="501"/>
      <c r="P374" s="468" t="s">
        <v>854</v>
      </c>
      <c r="Q374" s="260" t="s">
        <v>930</v>
      </c>
      <c r="R374" s="407" t="s">
        <v>319</v>
      </c>
      <c r="S374" s="260">
        <f t="shared" si="55"/>
        <v>2024</v>
      </c>
      <c r="T374" s="307">
        <v>45545</v>
      </c>
      <c r="U374" s="307">
        <v>45545</v>
      </c>
      <c r="V374" s="320" t="s">
        <v>1091</v>
      </c>
      <c r="W374" s="337" t="s">
        <v>1092</v>
      </c>
      <c r="X374" s="321" t="s">
        <v>815</v>
      </c>
      <c r="Y374" s="310" t="s">
        <v>2427</v>
      </c>
      <c r="Z374" s="338" t="s">
        <v>309</v>
      </c>
      <c r="AA374" s="311" t="s">
        <v>309</v>
      </c>
      <c r="AB374" s="311" t="s">
        <v>309</v>
      </c>
      <c r="AC374" s="409">
        <v>0</v>
      </c>
      <c r="AD374" s="260">
        <v>5</v>
      </c>
      <c r="AE374" s="260"/>
      <c r="AF374" s="410">
        <f t="shared" si="64"/>
        <v>0</v>
      </c>
      <c r="AG374" s="409">
        <v>0.5</v>
      </c>
      <c r="AH374" s="260">
        <v>5</v>
      </c>
      <c r="AI374" s="260">
        <v>8</v>
      </c>
      <c r="AJ374" s="411">
        <f t="shared" si="57"/>
        <v>1.2500000000000001E-2</v>
      </c>
      <c r="AK374" s="409">
        <v>0</v>
      </c>
      <c r="AL374" s="260">
        <v>4</v>
      </c>
      <c r="AM374" s="260"/>
      <c r="AN374" s="410">
        <f t="shared" si="58"/>
        <v>0</v>
      </c>
      <c r="AO374" s="409">
        <v>0</v>
      </c>
      <c r="AP374" s="260">
        <v>6</v>
      </c>
      <c r="AQ374" s="260"/>
      <c r="AR374" s="411">
        <f t="shared" si="60"/>
        <v>0</v>
      </c>
      <c r="AS374" s="413">
        <f t="shared" si="59"/>
        <v>0.5</v>
      </c>
      <c r="AT374" s="414">
        <f t="shared" si="61"/>
        <v>20</v>
      </c>
      <c r="AU374" s="414">
        <f t="shared" si="61"/>
        <v>8</v>
      </c>
      <c r="AV374" s="414">
        <f t="shared" si="62"/>
        <v>160</v>
      </c>
      <c r="AW374" s="415">
        <f t="shared" si="63"/>
        <v>3.1250000000000002E-3</v>
      </c>
      <c r="AX374" s="478" t="s">
        <v>309</v>
      </c>
    </row>
    <row r="375" spans="11:50" ht="28.8" x14ac:dyDescent="0.3">
      <c r="K375" s="499"/>
      <c r="L375" s="499"/>
      <c r="M375" s="502"/>
      <c r="N375" s="501"/>
      <c r="P375" s="406" t="s">
        <v>854</v>
      </c>
      <c r="Q375" s="260" t="s">
        <v>930</v>
      </c>
      <c r="R375" s="407" t="s">
        <v>319</v>
      </c>
      <c r="S375" s="260">
        <f t="shared" si="55"/>
        <v>2024</v>
      </c>
      <c r="T375" s="307">
        <v>45546</v>
      </c>
      <c r="U375" s="307">
        <v>45546</v>
      </c>
      <c r="V375" s="320" t="s">
        <v>849</v>
      </c>
      <c r="W375" s="337" t="s">
        <v>850</v>
      </c>
      <c r="X375" s="321" t="s">
        <v>815</v>
      </c>
      <c r="Y375" s="310" t="s">
        <v>2425</v>
      </c>
      <c r="Z375" s="338" t="s">
        <v>309</v>
      </c>
      <c r="AA375" s="311" t="s">
        <v>309</v>
      </c>
      <c r="AB375" s="311" t="s">
        <v>309</v>
      </c>
      <c r="AC375" s="409">
        <v>0</v>
      </c>
      <c r="AD375" s="260">
        <v>5</v>
      </c>
      <c r="AE375" s="260"/>
      <c r="AF375" s="410">
        <f t="shared" si="64"/>
        <v>0</v>
      </c>
      <c r="AG375" s="409">
        <v>8</v>
      </c>
      <c r="AH375" s="260">
        <v>5</v>
      </c>
      <c r="AI375" s="260">
        <v>8</v>
      </c>
      <c r="AJ375" s="411">
        <f t="shared" si="57"/>
        <v>0.2</v>
      </c>
      <c r="AK375" s="409">
        <v>0</v>
      </c>
      <c r="AL375" s="260">
        <v>4</v>
      </c>
      <c r="AM375" s="260"/>
      <c r="AN375" s="410">
        <f t="shared" si="58"/>
        <v>0</v>
      </c>
      <c r="AO375" s="409">
        <v>0</v>
      </c>
      <c r="AP375" s="260">
        <v>6</v>
      </c>
      <c r="AQ375" s="260"/>
      <c r="AR375" s="411">
        <f t="shared" si="60"/>
        <v>0</v>
      </c>
      <c r="AS375" s="413">
        <f t="shared" si="59"/>
        <v>8</v>
      </c>
      <c r="AT375" s="414">
        <f t="shared" si="61"/>
        <v>20</v>
      </c>
      <c r="AU375" s="414">
        <f t="shared" si="61"/>
        <v>8</v>
      </c>
      <c r="AV375" s="414">
        <f t="shared" si="62"/>
        <v>160</v>
      </c>
      <c r="AW375" s="415">
        <f t="shared" si="63"/>
        <v>0.05</v>
      </c>
      <c r="AX375" s="478" t="s">
        <v>309</v>
      </c>
    </row>
    <row r="376" spans="11:50" ht="28.8" x14ac:dyDescent="0.3">
      <c r="K376" s="499"/>
      <c r="L376" s="499"/>
      <c r="M376" s="502"/>
      <c r="N376" s="501"/>
      <c r="P376" s="406" t="s">
        <v>854</v>
      </c>
      <c r="Q376" s="260" t="s">
        <v>930</v>
      </c>
      <c r="R376" s="407" t="s">
        <v>319</v>
      </c>
      <c r="S376" s="260">
        <f t="shared" si="55"/>
        <v>2024</v>
      </c>
      <c r="T376" s="307">
        <v>45547</v>
      </c>
      <c r="U376" s="307">
        <v>45547</v>
      </c>
      <c r="V376" s="320" t="s">
        <v>849</v>
      </c>
      <c r="W376" s="337" t="s">
        <v>850</v>
      </c>
      <c r="X376" s="321" t="s">
        <v>815</v>
      </c>
      <c r="Y376" s="310" t="s">
        <v>2425</v>
      </c>
      <c r="Z376" s="338" t="s">
        <v>2428</v>
      </c>
      <c r="AA376" s="311">
        <v>1</v>
      </c>
      <c r="AB376" s="311" t="s">
        <v>868</v>
      </c>
      <c r="AC376" s="409">
        <v>0</v>
      </c>
      <c r="AD376" s="260">
        <v>5</v>
      </c>
      <c r="AE376" s="260"/>
      <c r="AF376" s="410">
        <f t="shared" si="64"/>
        <v>0</v>
      </c>
      <c r="AG376" s="409">
        <v>8</v>
      </c>
      <c r="AH376" s="260">
        <v>5</v>
      </c>
      <c r="AI376" s="260">
        <v>8</v>
      </c>
      <c r="AJ376" s="411">
        <f t="shared" si="57"/>
        <v>0.2</v>
      </c>
      <c r="AK376" s="409">
        <v>0</v>
      </c>
      <c r="AL376" s="260">
        <v>4</v>
      </c>
      <c r="AM376" s="260"/>
      <c r="AN376" s="410">
        <f t="shared" si="58"/>
        <v>0</v>
      </c>
      <c r="AO376" s="409">
        <v>0</v>
      </c>
      <c r="AP376" s="260">
        <v>6</v>
      </c>
      <c r="AQ376" s="260"/>
      <c r="AR376" s="411">
        <f t="shared" si="60"/>
        <v>0</v>
      </c>
      <c r="AS376" s="413">
        <f t="shared" si="59"/>
        <v>8</v>
      </c>
      <c r="AT376" s="414">
        <f t="shared" si="61"/>
        <v>20</v>
      </c>
      <c r="AU376" s="414">
        <f t="shared" si="61"/>
        <v>8</v>
      </c>
      <c r="AV376" s="414">
        <f t="shared" si="62"/>
        <v>160</v>
      </c>
      <c r="AW376" s="415">
        <f t="shared" si="63"/>
        <v>0.05</v>
      </c>
      <c r="AX376" s="478" t="s">
        <v>309</v>
      </c>
    </row>
    <row r="377" spans="11:50" ht="28.8" x14ac:dyDescent="0.3">
      <c r="K377" s="499"/>
      <c r="L377" s="499"/>
      <c r="M377" s="502"/>
      <c r="N377" s="501"/>
      <c r="P377" s="406" t="s">
        <v>854</v>
      </c>
      <c r="Q377" s="260" t="s">
        <v>930</v>
      </c>
      <c r="R377" s="407" t="s">
        <v>319</v>
      </c>
      <c r="S377" s="260">
        <f t="shared" si="55"/>
        <v>2024</v>
      </c>
      <c r="T377" s="307">
        <v>45547</v>
      </c>
      <c r="U377" s="307">
        <v>45547</v>
      </c>
      <c r="V377" s="320" t="s">
        <v>1069</v>
      </c>
      <c r="W377" s="337" t="s">
        <v>1070</v>
      </c>
      <c r="X377" s="321" t="s">
        <v>815</v>
      </c>
      <c r="Y377" s="310" t="s">
        <v>2429</v>
      </c>
      <c r="Z377" s="338" t="s">
        <v>309</v>
      </c>
      <c r="AA377" s="311" t="s">
        <v>309</v>
      </c>
      <c r="AB377" s="311" t="s">
        <v>309</v>
      </c>
      <c r="AC377" s="409">
        <v>0</v>
      </c>
      <c r="AD377" s="260">
        <v>5</v>
      </c>
      <c r="AE377" s="260"/>
      <c r="AF377" s="410">
        <f t="shared" si="64"/>
        <v>0</v>
      </c>
      <c r="AG377" s="409">
        <v>0.5</v>
      </c>
      <c r="AH377" s="260">
        <v>5</v>
      </c>
      <c r="AI377" s="260">
        <v>8</v>
      </c>
      <c r="AJ377" s="411">
        <f t="shared" si="57"/>
        <v>1.2500000000000001E-2</v>
      </c>
      <c r="AK377" s="409">
        <v>0</v>
      </c>
      <c r="AL377" s="260">
        <v>4</v>
      </c>
      <c r="AM377" s="260"/>
      <c r="AN377" s="410">
        <f t="shared" si="58"/>
        <v>0</v>
      </c>
      <c r="AO377" s="409">
        <v>0</v>
      </c>
      <c r="AP377" s="260">
        <v>6</v>
      </c>
      <c r="AQ377" s="260"/>
      <c r="AR377" s="411">
        <f t="shared" si="60"/>
        <v>0</v>
      </c>
      <c r="AS377" s="413">
        <f t="shared" si="59"/>
        <v>0.5</v>
      </c>
      <c r="AT377" s="414">
        <f t="shared" si="61"/>
        <v>20</v>
      </c>
      <c r="AU377" s="414">
        <f t="shared" si="61"/>
        <v>8</v>
      </c>
      <c r="AV377" s="414">
        <f t="shared" si="62"/>
        <v>160</v>
      </c>
      <c r="AW377" s="415">
        <f t="shared" si="63"/>
        <v>3.1250000000000002E-3</v>
      </c>
      <c r="AX377" s="478" t="s">
        <v>309</v>
      </c>
    </row>
    <row r="378" spans="11:50" ht="15.6" x14ac:dyDescent="0.3">
      <c r="K378" s="499"/>
      <c r="L378" s="499"/>
      <c r="M378" s="502"/>
      <c r="N378" s="501"/>
      <c r="P378" s="406" t="s">
        <v>854</v>
      </c>
      <c r="Q378" s="260" t="s">
        <v>930</v>
      </c>
      <c r="R378" s="407" t="s">
        <v>319</v>
      </c>
      <c r="S378" s="260">
        <f t="shared" si="55"/>
        <v>2024</v>
      </c>
      <c r="T378" s="307">
        <v>45547</v>
      </c>
      <c r="U378" s="307">
        <v>45547</v>
      </c>
      <c r="V378" s="320" t="s">
        <v>1679</v>
      </c>
      <c r="W378" s="337" t="s">
        <v>1680</v>
      </c>
      <c r="X378" s="321" t="s">
        <v>815</v>
      </c>
      <c r="Y378" s="310" t="s">
        <v>2430</v>
      </c>
      <c r="Z378" s="338" t="s">
        <v>309</v>
      </c>
      <c r="AA378" s="311" t="s">
        <v>309</v>
      </c>
      <c r="AB378" s="311" t="s">
        <v>309</v>
      </c>
      <c r="AC378" s="409">
        <v>0</v>
      </c>
      <c r="AD378" s="260">
        <v>5</v>
      </c>
      <c r="AE378" s="260"/>
      <c r="AF378" s="410">
        <f t="shared" si="64"/>
        <v>0</v>
      </c>
      <c r="AG378" s="409">
        <v>0.5</v>
      </c>
      <c r="AH378" s="260">
        <v>5</v>
      </c>
      <c r="AI378" s="260">
        <v>8</v>
      </c>
      <c r="AJ378" s="411">
        <f t="shared" si="57"/>
        <v>1.2500000000000001E-2</v>
      </c>
      <c r="AK378" s="409">
        <v>0</v>
      </c>
      <c r="AL378" s="260">
        <v>4</v>
      </c>
      <c r="AM378" s="260"/>
      <c r="AN378" s="410">
        <f t="shared" si="58"/>
        <v>0</v>
      </c>
      <c r="AO378" s="409">
        <v>0</v>
      </c>
      <c r="AP378" s="260">
        <v>6</v>
      </c>
      <c r="AQ378" s="260"/>
      <c r="AR378" s="411">
        <f t="shared" si="60"/>
        <v>0</v>
      </c>
      <c r="AS378" s="413">
        <f t="shared" si="59"/>
        <v>0.5</v>
      </c>
      <c r="AT378" s="414">
        <f t="shared" si="61"/>
        <v>20</v>
      </c>
      <c r="AU378" s="414">
        <f t="shared" si="61"/>
        <v>8</v>
      </c>
      <c r="AV378" s="414">
        <f t="shared" si="62"/>
        <v>160</v>
      </c>
      <c r="AW378" s="415">
        <f t="shared" si="63"/>
        <v>3.1250000000000002E-3</v>
      </c>
      <c r="AX378" s="478" t="s">
        <v>309</v>
      </c>
    </row>
    <row r="379" spans="11:50" ht="28.8" x14ac:dyDescent="0.3">
      <c r="K379" s="499"/>
      <c r="L379" s="499"/>
      <c r="M379" s="500"/>
      <c r="N379" s="501"/>
      <c r="P379" s="406" t="s">
        <v>854</v>
      </c>
      <c r="Q379" s="260" t="s">
        <v>930</v>
      </c>
      <c r="R379" s="407" t="s">
        <v>319</v>
      </c>
      <c r="S379" s="260">
        <f t="shared" ref="S379:S442" si="65">YEAR(T379)</f>
        <v>2024</v>
      </c>
      <c r="T379" s="307">
        <v>45547</v>
      </c>
      <c r="U379" s="307">
        <v>45547</v>
      </c>
      <c r="V379" s="322" t="s">
        <v>1956</v>
      </c>
      <c r="W379" s="337" t="s">
        <v>1957</v>
      </c>
      <c r="X379" s="321" t="s">
        <v>1958</v>
      </c>
      <c r="Y379" s="310" t="s">
        <v>2431</v>
      </c>
      <c r="Z379" s="338" t="s">
        <v>309</v>
      </c>
      <c r="AA379" s="311" t="s">
        <v>309</v>
      </c>
      <c r="AB379" s="311" t="s">
        <v>309</v>
      </c>
      <c r="AC379" s="409">
        <v>0</v>
      </c>
      <c r="AD379" s="260">
        <v>5</v>
      </c>
      <c r="AE379" s="260"/>
      <c r="AF379" s="410">
        <f t="shared" si="64"/>
        <v>0</v>
      </c>
      <c r="AG379" s="409">
        <v>4</v>
      </c>
      <c r="AH379" s="260">
        <v>5</v>
      </c>
      <c r="AI379" s="260">
        <v>8</v>
      </c>
      <c r="AJ379" s="411">
        <f t="shared" si="57"/>
        <v>0.1</v>
      </c>
      <c r="AK379" s="409">
        <v>0</v>
      </c>
      <c r="AL379" s="260">
        <v>4</v>
      </c>
      <c r="AM379" s="260"/>
      <c r="AN379" s="410">
        <f t="shared" si="58"/>
        <v>0</v>
      </c>
      <c r="AO379" s="409">
        <v>0</v>
      </c>
      <c r="AP379" s="260">
        <v>6</v>
      </c>
      <c r="AQ379" s="260"/>
      <c r="AR379" s="411">
        <f t="shared" si="60"/>
        <v>0</v>
      </c>
      <c r="AS379" s="413">
        <f t="shared" si="59"/>
        <v>4</v>
      </c>
      <c r="AT379" s="414">
        <f t="shared" si="61"/>
        <v>20</v>
      </c>
      <c r="AU379" s="414">
        <f t="shared" si="61"/>
        <v>8</v>
      </c>
      <c r="AV379" s="414">
        <f t="shared" si="62"/>
        <v>160</v>
      </c>
      <c r="AW379" s="415">
        <f t="shared" si="63"/>
        <v>2.5000000000000001E-2</v>
      </c>
      <c r="AX379" s="478" t="s">
        <v>2059</v>
      </c>
    </row>
    <row r="380" spans="11:50" ht="15.6" x14ac:dyDescent="0.3">
      <c r="K380" s="499"/>
      <c r="L380" s="499"/>
      <c r="M380" s="500"/>
      <c r="N380" s="501"/>
      <c r="P380" s="406" t="s">
        <v>854</v>
      </c>
      <c r="Q380" s="260" t="s">
        <v>930</v>
      </c>
      <c r="R380" s="407" t="s">
        <v>319</v>
      </c>
      <c r="S380" s="260">
        <f t="shared" si="65"/>
        <v>2024</v>
      </c>
      <c r="T380" s="307">
        <v>45547</v>
      </c>
      <c r="U380" s="307">
        <v>45547</v>
      </c>
      <c r="V380" s="408" t="s">
        <v>2324</v>
      </c>
      <c r="W380" s="337" t="s">
        <v>2325</v>
      </c>
      <c r="X380" s="321" t="s">
        <v>825</v>
      </c>
      <c r="Y380" s="310" t="s">
        <v>2432</v>
      </c>
      <c r="Z380" s="338" t="s">
        <v>309</v>
      </c>
      <c r="AA380" s="311" t="s">
        <v>309</v>
      </c>
      <c r="AB380" s="311" t="s">
        <v>309</v>
      </c>
      <c r="AC380" s="409">
        <v>0</v>
      </c>
      <c r="AD380" s="260">
        <v>5</v>
      </c>
      <c r="AE380" s="260"/>
      <c r="AF380" s="410">
        <f t="shared" si="64"/>
        <v>0</v>
      </c>
      <c r="AG380" s="409">
        <v>4.5</v>
      </c>
      <c r="AH380" s="260">
        <v>5</v>
      </c>
      <c r="AI380" s="260">
        <v>16</v>
      </c>
      <c r="AJ380" s="411">
        <f t="shared" si="57"/>
        <v>5.6250000000000001E-2</v>
      </c>
      <c r="AK380" s="409">
        <v>0</v>
      </c>
      <c r="AL380" s="260">
        <v>4</v>
      </c>
      <c r="AM380" s="260"/>
      <c r="AN380" s="410">
        <f t="shared" si="58"/>
        <v>0</v>
      </c>
      <c r="AO380" s="409">
        <v>0</v>
      </c>
      <c r="AP380" s="260">
        <v>6</v>
      </c>
      <c r="AQ380" s="260"/>
      <c r="AR380" s="411">
        <f t="shared" si="60"/>
        <v>0</v>
      </c>
      <c r="AS380" s="413">
        <f t="shared" si="59"/>
        <v>4.5</v>
      </c>
      <c r="AT380" s="414">
        <f t="shared" si="61"/>
        <v>20</v>
      </c>
      <c r="AU380" s="414">
        <f t="shared" si="61"/>
        <v>16</v>
      </c>
      <c r="AV380" s="414">
        <f t="shared" si="62"/>
        <v>320</v>
      </c>
      <c r="AW380" s="415">
        <f t="shared" si="63"/>
        <v>1.40625E-2</v>
      </c>
      <c r="AX380" s="478" t="s">
        <v>309</v>
      </c>
    </row>
    <row r="381" spans="11:50" ht="15.6" x14ac:dyDescent="0.3">
      <c r="K381" s="499"/>
      <c r="L381" s="499"/>
      <c r="M381" s="500"/>
      <c r="N381" s="501"/>
      <c r="P381" s="406" t="s">
        <v>854</v>
      </c>
      <c r="Q381" s="260" t="s">
        <v>930</v>
      </c>
      <c r="R381" s="407" t="s">
        <v>319</v>
      </c>
      <c r="S381" s="260">
        <f t="shared" si="65"/>
        <v>2024</v>
      </c>
      <c r="T381" s="307">
        <v>45548</v>
      </c>
      <c r="U381" s="307">
        <v>45548</v>
      </c>
      <c r="V381" s="421" t="s">
        <v>1530</v>
      </c>
      <c r="W381" s="337" t="s">
        <v>2383</v>
      </c>
      <c r="X381" s="321" t="s">
        <v>843</v>
      </c>
      <c r="Y381" s="340" t="s">
        <v>2433</v>
      </c>
      <c r="Z381" s="338" t="s">
        <v>309</v>
      </c>
      <c r="AA381" s="311" t="s">
        <v>309</v>
      </c>
      <c r="AB381" s="311" t="s">
        <v>309</v>
      </c>
      <c r="AC381" s="409">
        <v>0</v>
      </c>
      <c r="AD381" s="260">
        <v>5</v>
      </c>
      <c r="AE381" s="260"/>
      <c r="AF381" s="410">
        <f t="shared" si="64"/>
        <v>0</v>
      </c>
      <c r="AG381" s="409">
        <v>0.5</v>
      </c>
      <c r="AH381" s="260">
        <v>5</v>
      </c>
      <c r="AI381" s="260">
        <v>8</v>
      </c>
      <c r="AJ381" s="411">
        <f t="shared" si="57"/>
        <v>1.2500000000000001E-2</v>
      </c>
      <c r="AK381" s="409">
        <v>0</v>
      </c>
      <c r="AL381" s="260">
        <v>4</v>
      </c>
      <c r="AM381" s="260"/>
      <c r="AN381" s="410">
        <f t="shared" si="58"/>
        <v>0</v>
      </c>
      <c r="AO381" s="409">
        <v>0</v>
      </c>
      <c r="AP381" s="260">
        <v>6</v>
      </c>
      <c r="AQ381" s="260"/>
      <c r="AR381" s="411">
        <f t="shared" si="60"/>
        <v>0</v>
      </c>
      <c r="AS381" s="413">
        <f t="shared" si="59"/>
        <v>0.5</v>
      </c>
      <c r="AT381" s="414">
        <f t="shared" si="61"/>
        <v>20</v>
      </c>
      <c r="AU381" s="414">
        <f t="shared" si="61"/>
        <v>8</v>
      </c>
      <c r="AV381" s="414">
        <f t="shared" si="62"/>
        <v>160</v>
      </c>
      <c r="AW381" s="415">
        <f t="shared" si="63"/>
        <v>3.1250000000000002E-3</v>
      </c>
      <c r="AX381" s="478" t="s">
        <v>309</v>
      </c>
    </row>
    <row r="382" spans="11:50" ht="15.6" x14ac:dyDescent="0.3">
      <c r="K382" s="499"/>
      <c r="L382" s="499"/>
      <c r="M382" s="502"/>
      <c r="N382" s="501"/>
      <c r="P382" s="406" t="s">
        <v>891</v>
      </c>
      <c r="Q382" s="260" t="s">
        <v>930</v>
      </c>
      <c r="R382" s="407" t="s">
        <v>319</v>
      </c>
      <c r="S382" s="260">
        <f t="shared" si="65"/>
        <v>2024</v>
      </c>
      <c r="T382" s="307">
        <v>45553</v>
      </c>
      <c r="U382" s="307">
        <v>45553</v>
      </c>
      <c r="V382" s="320" t="s">
        <v>2434</v>
      </c>
      <c r="W382" s="337" t="s">
        <v>2435</v>
      </c>
      <c r="X382" s="321" t="s">
        <v>815</v>
      </c>
      <c r="Y382" s="310" t="s">
        <v>2436</v>
      </c>
      <c r="Z382" s="338" t="s">
        <v>309</v>
      </c>
      <c r="AA382" s="311" t="s">
        <v>309</v>
      </c>
      <c r="AB382" s="311" t="s">
        <v>309</v>
      </c>
      <c r="AC382" s="409">
        <v>0</v>
      </c>
      <c r="AD382" s="260">
        <v>5</v>
      </c>
      <c r="AE382" s="260"/>
      <c r="AF382" s="410">
        <f t="shared" si="64"/>
        <v>0</v>
      </c>
      <c r="AG382" s="409">
        <v>0</v>
      </c>
      <c r="AH382" s="260">
        <v>5</v>
      </c>
      <c r="AI382" s="260"/>
      <c r="AJ382" s="411">
        <f t="shared" si="57"/>
        <v>0</v>
      </c>
      <c r="AK382" s="409">
        <v>0.75</v>
      </c>
      <c r="AL382" s="260">
        <v>4</v>
      </c>
      <c r="AM382" s="260">
        <v>8</v>
      </c>
      <c r="AN382" s="410">
        <f t="shared" si="58"/>
        <v>2.34375E-2</v>
      </c>
      <c r="AO382" s="409">
        <v>0</v>
      </c>
      <c r="AP382" s="260">
        <v>6</v>
      </c>
      <c r="AQ382" s="260"/>
      <c r="AR382" s="411">
        <f t="shared" si="60"/>
        <v>0</v>
      </c>
      <c r="AS382" s="413">
        <f t="shared" si="59"/>
        <v>0.75</v>
      </c>
      <c r="AT382" s="414">
        <f t="shared" si="61"/>
        <v>20</v>
      </c>
      <c r="AU382" s="414">
        <f t="shared" si="61"/>
        <v>8</v>
      </c>
      <c r="AV382" s="414">
        <f t="shared" si="62"/>
        <v>160</v>
      </c>
      <c r="AW382" s="415">
        <f t="shared" si="63"/>
        <v>4.6874999999999998E-3</v>
      </c>
      <c r="AX382" s="478" t="s">
        <v>309</v>
      </c>
    </row>
    <row r="383" spans="11:50" ht="15.6" x14ac:dyDescent="0.3">
      <c r="K383" s="499"/>
      <c r="L383" s="499"/>
      <c r="M383" s="500"/>
      <c r="N383" s="501"/>
      <c r="P383" s="406" t="s">
        <v>891</v>
      </c>
      <c r="Q383" s="260" t="s">
        <v>930</v>
      </c>
      <c r="R383" s="407" t="s">
        <v>319</v>
      </c>
      <c r="S383" s="260">
        <f t="shared" si="65"/>
        <v>2024</v>
      </c>
      <c r="T383" s="307">
        <v>45554</v>
      </c>
      <c r="U383" s="307">
        <v>45554</v>
      </c>
      <c r="V383" s="328" t="s">
        <v>2437</v>
      </c>
      <c r="W383" s="337" t="s">
        <v>863</v>
      </c>
      <c r="X383" s="321" t="s">
        <v>847</v>
      </c>
      <c r="Y383" s="310" t="s">
        <v>2438</v>
      </c>
      <c r="Z383" s="338" t="s">
        <v>2439</v>
      </c>
      <c r="AA383" s="311">
        <v>40</v>
      </c>
      <c r="AB383" s="311" t="s">
        <v>1823</v>
      </c>
      <c r="AC383" s="409">
        <v>0</v>
      </c>
      <c r="AD383" s="260">
        <v>5</v>
      </c>
      <c r="AE383" s="260"/>
      <c r="AF383" s="410">
        <f t="shared" si="64"/>
        <v>0</v>
      </c>
      <c r="AG383" s="409">
        <v>0</v>
      </c>
      <c r="AH383" s="260">
        <v>5</v>
      </c>
      <c r="AI383" s="260"/>
      <c r="AJ383" s="411">
        <f t="shared" si="57"/>
        <v>0</v>
      </c>
      <c r="AK383" s="409">
        <v>0.5</v>
      </c>
      <c r="AL383" s="260">
        <v>4</v>
      </c>
      <c r="AM383" s="260">
        <v>8</v>
      </c>
      <c r="AN383" s="410">
        <f t="shared" si="58"/>
        <v>1.5625E-2</v>
      </c>
      <c r="AO383" s="409">
        <v>0</v>
      </c>
      <c r="AP383" s="260">
        <v>6</v>
      </c>
      <c r="AQ383" s="260"/>
      <c r="AR383" s="411">
        <f t="shared" si="60"/>
        <v>0</v>
      </c>
      <c r="AS383" s="413">
        <f t="shared" si="59"/>
        <v>0.5</v>
      </c>
      <c r="AT383" s="414">
        <f t="shared" si="61"/>
        <v>20</v>
      </c>
      <c r="AU383" s="414">
        <f t="shared" si="61"/>
        <v>8</v>
      </c>
      <c r="AV383" s="414">
        <f t="shared" si="62"/>
        <v>160</v>
      </c>
      <c r="AW383" s="415">
        <f t="shared" si="63"/>
        <v>3.1250000000000002E-3</v>
      </c>
      <c r="AX383" s="478" t="s">
        <v>309</v>
      </c>
    </row>
    <row r="384" spans="11:50" ht="22.8" x14ac:dyDescent="0.3">
      <c r="K384" s="499"/>
      <c r="L384" s="499"/>
      <c r="M384" s="500"/>
      <c r="N384" s="501"/>
      <c r="P384" s="406" t="s">
        <v>891</v>
      </c>
      <c r="Q384" s="260" t="s">
        <v>930</v>
      </c>
      <c r="R384" s="407" t="s">
        <v>319</v>
      </c>
      <c r="S384" s="260">
        <f t="shared" si="65"/>
        <v>2024</v>
      </c>
      <c r="T384" s="307">
        <v>45554</v>
      </c>
      <c r="U384" s="307">
        <v>45554</v>
      </c>
      <c r="V384" s="322" t="s">
        <v>893</v>
      </c>
      <c r="W384" s="337" t="s">
        <v>894</v>
      </c>
      <c r="X384" s="321" t="s">
        <v>832</v>
      </c>
      <c r="Y384" s="310" t="s">
        <v>2440</v>
      </c>
      <c r="Z384" s="338" t="s">
        <v>309</v>
      </c>
      <c r="AA384" s="311" t="s">
        <v>309</v>
      </c>
      <c r="AB384" s="311" t="s">
        <v>309</v>
      </c>
      <c r="AC384" s="409">
        <v>0</v>
      </c>
      <c r="AD384" s="260">
        <v>5</v>
      </c>
      <c r="AE384" s="260"/>
      <c r="AF384" s="410">
        <f t="shared" si="64"/>
        <v>0</v>
      </c>
      <c r="AG384" s="409">
        <v>0</v>
      </c>
      <c r="AH384" s="260">
        <v>5</v>
      </c>
      <c r="AI384" s="260"/>
      <c r="AJ384" s="411">
        <f t="shared" si="57"/>
        <v>0</v>
      </c>
      <c r="AK384" s="409">
        <v>1</v>
      </c>
      <c r="AL384" s="260">
        <v>4</v>
      </c>
      <c r="AM384" s="260">
        <v>16</v>
      </c>
      <c r="AN384" s="410">
        <f t="shared" si="58"/>
        <v>1.5625E-2</v>
      </c>
      <c r="AO384" s="409">
        <v>0</v>
      </c>
      <c r="AP384" s="260">
        <v>6</v>
      </c>
      <c r="AQ384" s="260"/>
      <c r="AR384" s="411">
        <f t="shared" si="60"/>
        <v>0</v>
      </c>
      <c r="AS384" s="413">
        <f t="shared" si="59"/>
        <v>1</v>
      </c>
      <c r="AT384" s="414">
        <f t="shared" si="61"/>
        <v>20</v>
      </c>
      <c r="AU384" s="414">
        <f t="shared" si="61"/>
        <v>16</v>
      </c>
      <c r="AV384" s="414">
        <f t="shared" si="62"/>
        <v>320</v>
      </c>
      <c r="AW384" s="415">
        <f t="shared" si="63"/>
        <v>3.1250000000000002E-3</v>
      </c>
      <c r="AX384" s="478" t="s">
        <v>309</v>
      </c>
    </row>
    <row r="385" spans="11:50" ht="15.6" x14ac:dyDescent="0.3">
      <c r="K385" s="499"/>
      <c r="L385" s="499"/>
      <c r="M385" s="500"/>
      <c r="N385" s="501"/>
      <c r="P385" s="406" t="s">
        <v>907</v>
      </c>
      <c r="Q385" s="260" t="s">
        <v>930</v>
      </c>
      <c r="R385" s="407" t="s">
        <v>319</v>
      </c>
      <c r="S385" s="260">
        <f t="shared" si="65"/>
        <v>2024</v>
      </c>
      <c r="T385" s="484">
        <v>45558</v>
      </c>
      <c r="U385" s="484">
        <v>45558</v>
      </c>
      <c r="V385" s="505" t="s">
        <v>916</v>
      </c>
      <c r="W385" s="486" t="s">
        <v>860</v>
      </c>
      <c r="X385" s="487" t="s">
        <v>917</v>
      </c>
      <c r="Y385" s="340" t="s">
        <v>2441</v>
      </c>
      <c r="Z385" s="338" t="s">
        <v>309</v>
      </c>
      <c r="AA385" s="311" t="s">
        <v>309</v>
      </c>
      <c r="AB385" s="311" t="s">
        <v>309</v>
      </c>
      <c r="AC385" s="409">
        <v>0</v>
      </c>
      <c r="AD385" s="260">
        <v>5</v>
      </c>
      <c r="AE385" s="260"/>
      <c r="AF385" s="410">
        <f t="shared" si="64"/>
        <v>0</v>
      </c>
      <c r="AG385" s="409">
        <v>0</v>
      </c>
      <c r="AH385" s="260">
        <v>5</v>
      </c>
      <c r="AI385" s="260"/>
      <c r="AJ385" s="411">
        <f t="shared" si="57"/>
        <v>0</v>
      </c>
      <c r="AK385" s="409">
        <v>0</v>
      </c>
      <c r="AL385" s="260">
        <v>4</v>
      </c>
      <c r="AM385" s="260"/>
      <c r="AN385" s="410">
        <f t="shared" si="58"/>
        <v>0</v>
      </c>
      <c r="AO385" s="409">
        <v>0.33333333333333331</v>
      </c>
      <c r="AP385" s="260">
        <v>6</v>
      </c>
      <c r="AQ385" s="260">
        <v>8</v>
      </c>
      <c r="AR385" s="411">
        <f t="shared" si="60"/>
        <v>6.9444444444444441E-3</v>
      </c>
      <c r="AS385" s="413">
        <f t="shared" si="59"/>
        <v>0.33333333333333331</v>
      </c>
      <c r="AT385" s="414">
        <f t="shared" si="61"/>
        <v>20</v>
      </c>
      <c r="AU385" s="414">
        <f t="shared" si="61"/>
        <v>8</v>
      </c>
      <c r="AV385" s="414">
        <f t="shared" si="62"/>
        <v>160</v>
      </c>
      <c r="AW385" s="415">
        <f t="shared" si="63"/>
        <v>2.0833333333333333E-3</v>
      </c>
      <c r="AX385" s="478" t="s">
        <v>309</v>
      </c>
    </row>
    <row r="386" spans="11:50" ht="22.8" x14ac:dyDescent="0.3">
      <c r="K386" s="499"/>
      <c r="L386" s="499"/>
      <c r="M386" s="500"/>
      <c r="N386" s="501"/>
      <c r="P386" s="406" t="s">
        <v>907</v>
      </c>
      <c r="Q386" s="260" t="s">
        <v>930</v>
      </c>
      <c r="R386" s="407" t="s">
        <v>319</v>
      </c>
      <c r="S386" s="790">
        <f t="shared" si="65"/>
        <v>2024</v>
      </c>
      <c r="T386" s="307">
        <v>45559</v>
      </c>
      <c r="U386" s="307">
        <v>45559</v>
      </c>
      <c r="V386" s="326" t="s">
        <v>993</v>
      </c>
      <c r="W386" s="337" t="s">
        <v>994</v>
      </c>
      <c r="X386" s="510" t="s">
        <v>885</v>
      </c>
      <c r="Y386" s="503" t="s">
        <v>2493</v>
      </c>
      <c r="Z386" s="338" t="s">
        <v>2494</v>
      </c>
      <c r="AA386" s="791">
        <v>2</v>
      </c>
      <c r="AB386" s="504" t="s">
        <v>853</v>
      </c>
      <c r="AC386" s="409">
        <v>0</v>
      </c>
      <c r="AD386" s="260">
        <v>5</v>
      </c>
      <c r="AE386" s="260"/>
      <c r="AF386" s="410">
        <f t="shared" si="64"/>
        <v>0</v>
      </c>
      <c r="AG386" s="409">
        <v>0</v>
      </c>
      <c r="AH386" s="260">
        <v>5</v>
      </c>
      <c r="AI386" s="260"/>
      <c r="AJ386" s="411">
        <f t="shared" si="57"/>
        <v>0</v>
      </c>
      <c r="AK386" s="409">
        <v>0</v>
      </c>
      <c r="AL386" s="260">
        <v>4</v>
      </c>
      <c r="AM386" s="260"/>
      <c r="AN386" s="410">
        <f t="shared" si="58"/>
        <v>0</v>
      </c>
      <c r="AO386" s="409">
        <v>1</v>
      </c>
      <c r="AP386" s="260">
        <v>6</v>
      </c>
      <c r="AQ386" s="260">
        <v>16</v>
      </c>
      <c r="AR386" s="411">
        <f t="shared" si="60"/>
        <v>1.0416666666666666E-2</v>
      </c>
      <c r="AS386" s="413">
        <f t="shared" si="59"/>
        <v>1</v>
      </c>
      <c r="AT386" s="414">
        <f t="shared" si="61"/>
        <v>20</v>
      </c>
      <c r="AU386" s="414">
        <f t="shared" si="61"/>
        <v>16</v>
      </c>
      <c r="AV386" s="414">
        <f t="shared" si="62"/>
        <v>320</v>
      </c>
      <c r="AW386" s="415">
        <f t="shared" si="63"/>
        <v>3.1250000000000002E-3</v>
      </c>
      <c r="AX386" s="478"/>
    </row>
    <row r="387" spans="11:50" ht="15.6" x14ac:dyDescent="0.3">
      <c r="K387" s="499"/>
      <c r="L387" s="499"/>
      <c r="M387" s="500"/>
      <c r="N387" s="501"/>
      <c r="P387" s="406" t="s">
        <v>907</v>
      </c>
      <c r="Q387" s="260" t="s">
        <v>930</v>
      </c>
      <c r="R387" s="407" t="s">
        <v>319</v>
      </c>
      <c r="S387" s="260">
        <f t="shared" si="65"/>
        <v>2024</v>
      </c>
      <c r="T387" s="506">
        <v>45561</v>
      </c>
      <c r="U387" s="506">
        <v>45561</v>
      </c>
      <c r="V387" s="507" t="s">
        <v>1069</v>
      </c>
      <c r="W387" s="508" t="s">
        <v>1070</v>
      </c>
      <c r="X387" s="509" t="s">
        <v>815</v>
      </c>
      <c r="Y387" s="310" t="s">
        <v>2442</v>
      </c>
      <c r="Z387" s="338" t="s">
        <v>309</v>
      </c>
      <c r="AA387" s="311" t="s">
        <v>309</v>
      </c>
      <c r="AB387" s="311" t="s">
        <v>309</v>
      </c>
      <c r="AC387" s="409">
        <v>0</v>
      </c>
      <c r="AD387" s="260">
        <v>5</v>
      </c>
      <c r="AE387" s="260"/>
      <c r="AF387" s="410">
        <f t="shared" si="64"/>
        <v>0</v>
      </c>
      <c r="AG387" s="409">
        <v>0</v>
      </c>
      <c r="AH387" s="260">
        <v>5</v>
      </c>
      <c r="AI387" s="260"/>
      <c r="AJ387" s="411">
        <f t="shared" si="57"/>
        <v>0</v>
      </c>
      <c r="AK387" s="409">
        <v>0</v>
      </c>
      <c r="AL387" s="260">
        <v>4</v>
      </c>
      <c r="AM387" s="260"/>
      <c r="AN387" s="410">
        <f t="shared" si="58"/>
        <v>0</v>
      </c>
      <c r="AO387" s="409">
        <v>0.5</v>
      </c>
      <c r="AP387" s="260">
        <v>6</v>
      </c>
      <c r="AQ387" s="260">
        <v>8</v>
      </c>
      <c r="AR387" s="411">
        <f t="shared" si="60"/>
        <v>1.0416666666666666E-2</v>
      </c>
      <c r="AS387" s="413">
        <f t="shared" si="59"/>
        <v>0.5</v>
      </c>
      <c r="AT387" s="414">
        <f t="shared" si="61"/>
        <v>20</v>
      </c>
      <c r="AU387" s="414">
        <f t="shared" si="61"/>
        <v>8</v>
      </c>
      <c r="AV387" s="414">
        <f t="shared" si="62"/>
        <v>160</v>
      </c>
      <c r="AW387" s="415">
        <f t="shared" si="63"/>
        <v>3.1250000000000002E-3</v>
      </c>
      <c r="AX387" s="478" t="s">
        <v>309</v>
      </c>
    </row>
    <row r="388" spans="11:50" ht="28.8" x14ac:dyDescent="0.3">
      <c r="K388" s="499"/>
      <c r="L388" s="499"/>
      <c r="M388" s="502"/>
      <c r="N388" s="501"/>
      <c r="P388" s="406" t="s">
        <v>907</v>
      </c>
      <c r="Q388" s="260" t="s">
        <v>930</v>
      </c>
      <c r="R388" s="407" t="s">
        <v>319</v>
      </c>
      <c r="S388" s="260">
        <f t="shared" si="65"/>
        <v>2024</v>
      </c>
      <c r="T388" s="307">
        <v>45561</v>
      </c>
      <c r="U388" s="307">
        <v>45561</v>
      </c>
      <c r="V388" s="322" t="s">
        <v>1066</v>
      </c>
      <c r="W388" s="337" t="s">
        <v>1067</v>
      </c>
      <c r="X388" s="321" t="s">
        <v>832</v>
      </c>
      <c r="Y388" s="310" t="s">
        <v>2443</v>
      </c>
      <c r="Z388" s="338" t="s">
        <v>2444</v>
      </c>
      <c r="AA388" s="311">
        <v>20</v>
      </c>
      <c r="AB388" s="311" t="s">
        <v>1088</v>
      </c>
      <c r="AC388" s="409">
        <v>0</v>
      </c>
      <c r="AD388" s="260">
        <v>5</v>
      </c>
      <c r="AE388" s="260"/>
      <c r="AF388" s="410">
        <f t="shared" si="64"/>
        <v>0</v>
      </c>
      <c r="AG388" s="409">
        <v>0</v>
      </c>
      <c r="AH388" s="260">
        <v>5</v>
      </c>
      <c r="AI388" s="260"/>
      <c r="AJ388" s="411">
        <f t="shared" si="57"/>
        <v>0</v>
      </c>
      <c r="AK388" s="409">
        <v>0</v>
      </c>
      <c r="AL388" s="260">
        <v>4</v>
      </c>
      <c r="AM388" s="260"/>
      <c r="AN388" s="410">
        <f t="shared" si="58"/>
        <v>0</v>
      </c>
      <c r="AO388" s="409">
        <v>1.5</v>
      </c>
      <c r="AP388" s="260">
        <v>6</v>
      </c>
      <c r="AQ388" s="260">
        <v>8</v>
      </c>
      <c r="AR388" s="411">
        <f t="shared" si="60"/>
        <v>3.125E-2</v>
      </c>
      <c r="AS388" s="413">
        <f t="shared" si="59"/>
        <v>1.5</v>
      </c>
      <c r="AT388" s="414">
        <f t="shared" si="61"/>
        <v>20</v>
      </c>
      <c r="AU388" s="414">
        <f t="shared" si="61"/>
        <v>8</v>
      </c>
      <c r="AV388" s="414">
        <f t="shared" si="62"/>
        <v>160</v>
      </c>
      <c r="AW388" s="415">
        <f t="shared" si="63"/>
        <v>9.3749999999999997E-3</v>
      </c>
      <c r="AX388" s="478" t="s">
        <v>309</v>
      </c>
    </row>
    <row r="389" spans="11:50" ht="15.6" x14ac:dyDescent="0.3">
      <c r="K389" s="499"/>
      <c r="L389" s="499"/>
      <c r="M389" s="500"/>
      <c r="N389" s="501"/>
      <c r="P389" s="406" t="s">
        <v>907</v>
      </c>
      <c r="Q389" s="260" t="s">
        <v>930</v>
      </c>
      <c r="R389" s="407" t="s">
        <v>319</v>
      </c>
      <c r="S389" s="260">
        <f t="shared" si="65"/>
        <v>2024</v>
      </c>
      <c r="T389" s="307">
        <v>45562</v>
      </c>
      <c r="U389" s="307">
        <v>45562</v>
      </c>
      <c r="V389" s="327" t="s">
        <v>2445</v>
      </c>
      <c r="W389" s="337" t="s">
        <v>991</v>
      </c>
      <c r="X389" s="321" t="s">
        <v>821</v>
      </c>
      <c r="Y389" s="310" t="s">
        <v>2446</v>
      </c>
      <c r="Z389" s="338" t="s">
        <v>2447</v>
      </c>
      <c r="AA389" s="311">
        <v>1</v>
      </c>
      <c r="AB389" s="311" t="s">
        <v>853</v>
      </c>
      <c r="AC389" s="409">
        <v>0</v>
      </c>
      <c r="AD389" s="260">
        <v>5</v>
      </c>
      <c r="AE389" s="260"/>
      <c r="AF389" s="410">
        <f t="shared" si="64"/>
        <v>0</v>
      </c>
      <c r="AG389" s="409">
        <v>0</v>
      </c>
      <c r="AH389" s="260">
        <v>5</v>
      </c>
      <c r="AI389" s="260"/>
      <c r="AJ389" s="411">
        <f t="shared" si="57"/>
        <v>0</v>
      </c>
      <c r="AK389" s="409">
        <v>0</v>
      </c>
      <c r="AL389" s="260">
        <v>4</v>
      </c>
      <c r="AM389" s="260"/>
      <c r="AN389" s="410">
        <f t="shared" si="58"/>
        <v>0</v>
      </c>
      <c r="AO389" s="409">
        <v>1</v>
      </c>
      <c r="AP389" s="260">
        <v>6</v>
      </c>
      <c r="AQ389" s="260">
        <v>8</v>
      </c>
      <c r="AR389" s="411">
        <f t="shared" si="60"/>
        <v>2.0833333333333332E-2</v>
      </c>
      <c r="AS389" s="413">
        <f t="shared" si="59"/>
        <v>1</v>
      </c>
      <c r="AT389" s="414">
        <f t="shared" si="61"/>
        <v>20</v>
      </c>
      <c r="AU389" s="414">
        <f t="shared" si="61"/>
        <v>8</v>
      </c>
      <c r="AV389" s="414">
        <f t="shared" si="62"/>
        <v>160</v>
      </c>
      <c r="AW389" s="415">
        <f t="shared" si="63"/>
        <v>6.2500000000000003E-3</v>
      </c>
      <c r="AX389" s="478" t="s">
        <v>2059</v>
      </c>
    </row>
    <row r="390" spans="11:50" ht="15.6" x14ac:dyDescent="0.3">
      <c r="K390" s="499"/>
      <c r="L390" s="499"/>
      <c r="M390" s="500"/>
      <c r="N390" s="501"/>
      <c r="P390" s="406" t="s">
        <v>907</v>
      </c>
      <c r="Q390" s="260" t="s">
        <v>930</v>
      </c>
      <c r="R390" s="407" t="s">
        <v>319</v>
      </c>
      <c r="S390" s="260">
        <f t="shared" si="65"/>
        <v>2024</v>
      </c>
      <c r="T390" s="307">
        <v>45562</v>
      </c>
      <c r="U390" s="307">
        <v>45562</v>
      </c>
      <c r="V390" s="327" t="s">
        <v>2448</v>
      </c>
      <c r="W390" s="337" t="s">
        <v>860</v>
      </c>
      <c r="X390" s="321" t="s">
        <v>917</v>
      </c>
      <c r="Y390" s="310" t="s">
        <v>2449</v>
      </c>
      <c r="Z390" s="338" t="s">
        <v>2450</v>
      </c>
      <c r="AA390" s="311">
        <v>1</v>
      </c>
      <c r="AB390" s="311" t="s">
        <v>853</v>
      </c>
      <c r="AC390" s="409">
        <v>0</v>
      </c>
      <c r="AD390" s="260">
        <v>5</v>
      </c>
      <c r="AE390" s="260"/>
      <c r="AF390" s="410">
        <f t="shared" si="64"/>
        <v>0</v>
      </c>
      <c r="AG390" s="409">
        <v>0</v>
      </c>
      <c r="AH390" s="260">
        <v>5</v>
      </c>
      <c r="AI390" s="260"/>
      <c r="AJ390" s="411">
        <f t="shared" si="57"/>
        <v>0</v>
      </c>
      <c r="AK390" s="409">
        <v>0</v>
      </c>
      <c r="AL390" s="260">
        <v>4</v>
      </c>
      <c r="AM390" s="260"/>
      <c r="AN390" s="410">
        <f t="shared" si="58"/>
        <v>0</v>
      </c>
      <c r="AO390" s="409">
        <v>0.25</v>
      </c>
      <c r="AP390" s="260">
        <v>6</v>
      </c>
      <c r="AQ390" s="260">
        <v>8</v>
      </c>
      <c r="AR390" s="411">
        <f t="shared" si="60"/>
        <v>5.208333333333333E-3</v>
      </c>
      <c r="AS390" s="413">
        <f t="shared" ref="AS390:AS453" si="66">SUM(AC390,AG390,AK390,AO390,)</f>
        <v>0.25</v>
      </c>
      <c r="AT390" s="414">
        <f t="shared" si="61"/>
        <v>20</v>
      </c>
      <c r="AU390" s="414">
        <f t="shared" si="61"/>
        <v>8</v>
      </c>
      <c r="AV390" s="414">
        <f t="shared" si="62"/>
        <v>160</v>
      </c>
      <c r="AW390" s="415">
        <f t="shared" si="63"/>
        <v>1.5625000000000001E-3</v>
      </c>
      <c r="AX390" s="478" t="s">
        <v>309</v>
      </c>
    </row>
    <row r="391" spans="11:50" ht="15.6" x14ac:dyDescent="0.3">
      <c r="K391" s="499"/>
      <c r="L391" s="499"/>
      <c r="M391" s="500"/>
      <c r="N391" s="501"/>
      <c r="P391" s="406" t="s">
        <v>907</v>
      </c>
      <c r="Q391" s="260" t="s">
        <v>930</v>
      </c>
      <c r="R391" s="407" t="s">
        <v>319</v>
      </c>
      <c r="S391" s="260">
        <f t="shared" si="65"/>
        <v>2024</v>
      </c>
      <c r="T391" s="307">
        <v>45562</v>
      </c>
      <c r="U391" s="307">
        <v>45562</v>
      </c>
      <c r="V391" s="320" t="s">
        <v>2026</v>
      </c>
      <c r="W391" s="337" t="s">
        <v>2027</v>
      </c>
      <c r="X391" s="321" t="s">
        <v>815</v>
      </c>
      <c r="Y391" s="310" t="s">
        <v>2451</v>
      </c>
      <c r="Z391" s="338" t="s">
        <v>309</v>
      </c>
      <c r="AA391" s="311" t="s">
        <v>309</v>
      </c>
      <c r="AB391" s="311" t="s">
        <v>309</v>
      </c>
      <c r="AC391" s="409">
        <v>0</v>
      </c>
      <c r="AD391" s="260">
        <v>5</v>
      </c>
      <c r="AE391" s="260"/>
      <c r="AF391" s="410">
        <f t="shared" si="64"/>
        <v>0</v>
      </c>
      <c r="AG391" s="409">
        <v>0</v>
      </c>
      <c r="AH391" s="260">
        <v>5</v>
      </c>
      <c r="AI391" s="260"/>
      <c r="AJ391" s="411">
        <f t="shared" ref="AJ391:AJ454" si="67">IFERROR(AG391/(AH391*AI391),0)</f>
        <v>0</v>
      </c>
      <c r="AK391" s="409">
        <v>0</v>
      </c>
      <c r="AL391" s="260">
        <v>4</v>
      </c>
      <c r="AM391" s="260"/>
      <c r="AN391" s="410">
        <f t="shared" ref="AN391:AN454" si="68">IFERROR(AK391/(AL391*AM391),0)</f>
        <v>0</v>
      </c>
      <c r="AO391" s="409">
        <v>1</v>
      </c>
      <c r="AP391" s="260">
        <v>6</v>
      </c>
      <c r="AQ391" s="260">
        <v>8</v>
      </c>
      <c r="AR391" s="411">
        <f t="shared" si="60"/>
        <v>2.0833333333333332E-2</v>
      </c>
      <c r="AS391" s="413">
        <f t="shared" si="66"/>
        <v>1</v>
      </c>
      <c r="AT391" s="414">
        <f t="shared" si="61"/>
        <v>20</v>
      </c>
      <c r="AU391" s="414">
        <f t="shared" si="61"/>
        <v>8</v>
      </c>
      <c r="AV391" s="414">
        <f t="shared" si="62"/>
        <v>160</v>
      </c>
      <c r="AW391" s="415">
        <f t="shared" si="63"/>
        <v>6.2500000000000003E-3</v>
      </c>
      <c r="AX391" s="478" t="s">
        <v>2358</v>
      </c>
    </row>
    <row r="392" spans="11:50" ht="15.6" x14ac:dyDescent="0.3">
      <c r="K392" s="499"/>
      <c r="L392" s="499"/>
      <c r="M392" s="502"/>
      <c r="N392" s="501"/>
      <c r="P392" s="406" t="s">
        <v>907</v>
      </c>
      <c r="Q392" s="260" t="s">
        <v>930</v>
      </c>
      <c r="R392" s="407" t="s">
        <v>319</v>
      </c>
      <c r="S392" s="260">
        <f t="shared" si="65"/>
        <v>2024</v>
      </c>
      <c r="T392" s="307">
        <v>45562</v>
      </c>
      <c r="U392" s="307">
        <v>45562</v>
      </c>
      <c r="V392" s="320" t="s">
        <v>1097</v>
      </c>
      <c r="W392" s="337" t="s">
        <v>1092</v>
      </c>
      <c r="X392" s="321" t="s">
        <v>815</v>
      </c>
      <c r="Y392" s="310" t="s">
        <v>2452</v>
      </c>
      <c r="Z392" s="338" t="s">
        <v>309</v>
      </c>
      <c r="AA392" s="311" t="s">
        <v>309</v>
      </c>
      <c r="AB392" s="311" t="s">
        <v>309</v>
      </c>
      <c r="AC392" s="409">
        <v>0</v>
      </c>
      <c r="AD392" s="260">
        <v>5</v>
      </c>
      <c r="AE392" s="260"/>
      <c r="AF392" s="410">
        <f t="shared" si="64"/>
        <v>0</v>
      </c>
      <c r="AG392" s="409">
        <v>0</v>
      </c>
      <c r="AH392" s="260">
        <v>5</v>
      </c>
      <c r="AI392" s="260"/>
      <c r="AJ392" s="411">
        <f t="shared" si="67"/>
        <v>0</v>
      </c>
      <c r="AK392" s="409">
        <v>0</v>
      </c>
      <c r="AL392" s="260">
        <v>4</v>
      </c>
      <c r="AM392" s="260"/>
      <c r="AN392" s="410">
        <f t="shared" si="68"/>
        <v>0</v>
      </c>
      <c r="AO392" s="409">
        <v>0.5</v>
      </c>
      <c r="AP392" s="260">
        <v>6</v>
      </c>
      <c r="AQ392" s="260">
        <v>8</v>
      </c>
      <c r="AR392" s="411">
        <f t="shared" ref="AR392:AR455" si="69">IFERROR(AO392/(AP392*AQ392),0)</f>
        <v>1.0416666666666666E-2</v>
      </c>
      <c r="AS392" s="413">
        <f t="shared" si="66"/>
        <v>0.5</v>
      </c>
      <c r="AT392" s="414">
        <f t="shared" si="61"/>
        <v>20</v>
      </c>
      <c r="AU392" s="414">
        <f t="shared" si="61"/>
        <v>8</v>
      </c>
      <c r="AV392" s="414">
        <f t="shared" si="62"/>
        <v>160</v>
      </c>
      <c r="AW392" s="415">
        <f t="shared" si="63"/>
        <v>3.1250000000000002E-3</v>
      </c>
      <c r="AX392" s="478" t="s">
        <v>2358</v>
      </c>
    </row>
    <row r="393" spans="11:50" ht="28.8" x14ac:dyDescent="0.3">
      <c r="K393" s="499"/>
      <c r="L393" s="499"/>
      <c r="M393" s="502"/>
      <c r="N393" s="501"/>
      <c r="P393" s="406" t="s">
        <v>907</v>
      </c>
      <c r="Q393" s="260" t="s">
        <v>930</v>
      </c>
      <c r="R393" s="407" t="s">
        <v>319</v>
      </c>
      <c r="S393" s="260">
        <f t="shared" si="65"/>
        <v>2024</v>
      </c>
      <c r="T393" s="307">
        <v>45562</v>
      </c>
      <c r="U393" s="307">
        <v>45562</v>
      </c>
      <c r="V393" s="320" t="s">
        <v>1069</v>
      </c>
      <c r="W393" s="337" t="s">
        <v>1070</v>
      </c>
      <c r="X393" s="321" t="s">
        <v>815</v>
      </c>
      <c r="Y393" s="310" t="s">
        <v>2453</v>
      </c>
      <c r="Z393" s="338" t="s">
        <v>309</v>
      </c>
      <c r="AA393" s="311" t="s">
        <v>309</v>
      </c>
      <c r="AB393" s="311" t="s">
        <v>309</v>
      </c>
      <c r="AC393" s="409">
        <v>0</v>
      </c>
      <c r="AD393" s="260">
        <v>5</v>
      </c>
      <c r="AE393" s="260"/>
      <c r="AF393" s="410">
        <f t="shared" si="64"/>
        <v>0</v>
      </c>
      <c r="AG393" s="409">
        <v>0</v>
      </c>
      <c r="AH393" s="260">
        <v>5</v>
      </c>
      <c r="AI393" s="260"/>
      <c r="AJ393" s="411">
        <f t="shared" si="67"/>
        <v>0</v>
      </c>
      <c r="AK393" s="409">
        <v>0</v>
      </c>
      <c r="AL393" s="260">
        <v>4</v>
      </c>
      <c r="AM393" s="260"/>
      <c r="AN393" s="410">
        <f t="shared" si="68"/>
        <v>0</v>
      </c>
      <c r="AO393" s="409">
        <v>0.5</v>
      </c>
      <c r="AP393" s="260">
        <v>6</v>
      </c>
      <c r="AQ393" s="260">
        <v>8</v>
      </c>
      <c r="AR393" s="411">
        <f t="shared" si="69"/>
        <v>1.0416666666666666E-2</v>
      </c>
      <c r="AS393" s="413">
        <f t="shared" si="66"/>
        <v>0.5</v>
      </c>
      <c r="AT393" s="414">
        <f t="shared" si="61"/>
        <v>20</v>
      </c>
      <c r="AU393" s="414">
        <f t="shared" si="61"/>
        <v>8</v>
      </c>
      <c r="AV393" s="414">
        <f t="shared" si="62"/>
        <v>160</v>
      </c>
      <c r="AW393" s="415">
        <f t="shared" si="63"/>
        <v>3.1250000000000002E-3</v>
      </c>
      <c r="AX393" s="478" t="s">
        <v>2358</v>
      </c>
    </row>
    <row r="394" spans="11:50" ht="15.6" x14ac:dyDescent="0.3">
      <c r="K394" s="499"/>
      <c r="L394" s="499"/>
      <c r="M394" s="502"/>
      <c r="N394" s="501"/>
      <c r="P394" s="406" t="s">
        <v>907</v>
      </c>
      <c r="Q394" s="260" t="s">
        <v>930</v>
      </c>
      <c r="R394" s="407" t="s">
        <v>319</v>
      </c>
      <c r="S394" s="260">
        <f t="shared" si="65"/>
        <v>2024</v>
      </c>
      <c r="T394" s="307">
        <v>45565</v>
      </c>
      <c r="U394" s="307">
        <v>45565</v>
      </c>
      <c r="V394" s="328" t="s">
        <v>862</v>
      </c>
      <c r="W394" s="337" t="s">
        <v>863</v>
      </c>
      <c r="X394" s="321" t="s">
        <v>847</v>
      </c>
      <c r="Y394" s="310" t="s">
        <v>2454</v>
      </c>
      <c r="Z394" s="338" t="s">
        <v>2455</v>
      </c>
      <c r="AA394" s="311">
        <v>3</v>
      </c>
      <c r="AB394" s="311" t="s">
        <v>853</v>
      </c>
      <c r="AC394" s="409">
        <v>0</v>
      </c>
      <c r="AD394" s="260">
        <v>5</v>
      </c>
      <c r="AE394" s="260"/>
      <c r="AF394" s="410">
        <f t="shared" si="64"/>
        <v>0</v>
      </c>
      <c r="AG394" s="409">
        <v>0</v>
      </c>
      <c r="AH394" s="260">
        <v>5</v>
      </c>
      <c r="AI394" s="260"/>
      <c r="AJ394" s="411">
        <f t="shared" si="67"/>
        <v>0</v>
      </c>
      <c r="AK394" s="409">
        <v>0</v>
      </c>
      <c r="AL394" s="260">
        <v>4</v>
      </c>
      <c r="AM394" s="260"/>
      <c r="AN394" s="410">
        <f t="shared" si="68"/>
        <v>0</v>
      </c>
      <c r="AO394" s="409">
        <v>0.5</v>
      </c>
      <c r="AP394" s="260">
        <v>6</v>
      </c>
      <c r="AQ394" s="260">
        <v>8</v>
      </c>
      <c r="AR394" s="411">
        <f t="shared" si="69"/>
        <v>1.0416666666666666E-2</v>
      </c>
      <c r="AS394" s="413">
        <f t="shared" si="66"/>
        <v>0.5</v>
      </c>
      <c r="AT394" s="414">
        <f t="shared" si="61"/>
        <v>20</v>
      </c>
      <c r="AU394" s="414">
        <f t="shared" si="61"/>
        <v>8</v>
      </c>
      <c r="AV394" s="414">
        <f t="shared" si="62"/>
        <v>160</v>
      </c>
      <c r="AW394" s="415">
        <f t="shared" si="63"/>
        <v>3.1250000000000002E-3</v>
      </c>
      <c r="AX394" s="478" t="s">
        <v>309</v>
      </c>
    </row>
    <row r="395" spans="11:50" ht="28.8" x14ac:dyDescent="0.3">
      <c r="K395" s="499"/>
      <c r="L395" s="499"/>
      <c r="M395" s="500"/>
      <c r="N395" s="501"/>
      <c r="P395" s="406" t="s">
        <v>907</v>
      </c>
      <c r="Q395" s="260" t="s">
        <v>930</v>
      </c>
      <c r="R395" s="407" t="s">
        <v>319</v>
      </c>
      <c r="S395" s="260">
        <f t="shared" si="65"/>
        <v>2024</v>
      </c>
      <c r="T395" s="307">
        <v>45565</v>
      </c>
      <c r="U395" s="307">
        <v>45565</v>
      </c>
      <c r="V395" s="320" t="s">
        <v>2327</v>
      </c>
      <c r="W395" s="337" t="s">
        <v>2328</v>
      </c>
      <c r="X395" s="321" t="s">
        <v>815</v>
      </c>
      <c r="Y395" s="310" t="s">
        <v>2456</v>
      </c>
      <c r="Z395" s="405" t="s">
        <v>2457</v>
      </c>
      <c r="AA395" s="345" t="s">
        <v>1038</v>
      </c>
      <c r="AB395" s="345" t="s">
        <v>927</v>
      </c>
      <c r="AC395" s="409">
        <v>0</v>
      </c>
      <c r="AD395" s="260">
        <v>5</v>
      </c>
      <c r="AE395" s="260"/>
      <c r="AF395" s="410">
        <f t="shared" si="64"/>
        <v>0</v>
      </c>
      <c r="AG395" s="409">
        <v>0</v>
      </c>
      <c r="AH395" s="260">
        <v>5</v>
      </c>
      <c r="AI395" s="260"/>
      <c r="AJ395" s="411">
        <f t="shared" si="67"/>
        <v>0</v>
      </c>
      <c r="AK395" s="409">
        <v>0</v>
      </c>
      <c r="AL395" s="260">
        <v>4</v>
      </c>
      <c r="AM395" s="260"/>
      <c r="AN395" s="410">
        <f t="shared" si="68"/>
        <v>0</v>
      </c>
      <c r="AO395" s="409">
        <v>1</v>
      </c>
      <c r="AP395" s="260">
        <v>6</v>
      </c>
      <c r="AQ395" s="260">
        <v>8</v>
      </c>
      <c r="AR395" s="411">
        <f t="shared" si="69"/>
        <v>2.0833333333333332E-2</v>
      </c>
      <c r="AS395" s="413">
        <f t="shared" si="66"/>
        <v>1</v>
      </c>
      <c r="AT395" s="414">
        <f t="shared" si="61"/>
        <v>20</v>
      </c>
      <c r="AU395" s="414">
        <f t="shared" si="61"/>
        <v>8</v>
      </c>
      <c r="AV395" s="414">
        <f t="shared" si="62"/>
        <v>160</v>
      </c>
      <c r="AW395" s="415">
        <f t="shared" si="63"/>
        <v>6.2500000000000003E-3</v>
      </c>
      <c r="AX395" s="478" t="s">
        <v>309</v>
      </c>
    </row>
    <row r="396" spans="11:50" ht="15.6" x14ac:dyDescent="0.3">
      <c r="K396" s="499"/>
      <c r="L396" s="499"/>
      <c r="M396" s="502"/>
      <c r="N396" s="501"/>
      <c r="P396" s="406" t="s">
        <v>812</v>
      </c>
      <c r="Q396" s="260" t="s">
        <v>938</v>
      </c>
      <c r="R396" s="407" t="s">
        <v>319</v>
      </c>
      <c r="S396" s="260">
        <f t="shared" si="65"/>
        <v>2024</v>
      </c>
      <c r="T396" s="307">
        <v>45537</v>
      </c>
      <c r="U396" s="307">
        <v>45537</v>
      </c>
      <c r="V396" s="320" t="s">
        <v>2461</v>
      </c>
      <c r="W396" s="337" t="s">
        <v>2462</v>
      </c>
      <c r="X396" s="321" t="s">
        <v>815</v>
      </c>
      <c r="Y396" s="340" t="s">
        <v>2463</v>
      </c>
      <c r="Z396" s="261" t="s">
        <v>309</v>
      </c>
      <c r="AA396" s="260" t="s">
        <v>309</v>
      </c>
      <c r="AB396" s="260" t="s">
        <v>309</v>
      </c>
      <c r="AC396" s="409">
        <v>0.5</v>
      </c>
      <c r="AD396" s="260">
        <v>5</v>
      </c>
      <c r="AE396" s="260">
        <v>8</v>
      </c>
      <c r="AF396" s="410">
        <f t="shared" si="64"/>
        <v>1.2500000000000001E-2</v>
      </c>
      <c r="AG396" s="409">
        <v>0</v>
      </c>
      <c r="AH396" s="260">
        <v>5</v>
      </c>
      <c r="AI396" s="260"/>
      <c r="AJ396" s="411">
        <f t="shared" si="67"/>
        <v>0</v>
      </c>
      <c r="AK396" s="409">
        <v>0</v>
      </c>
      <c r="AL396" s="260">
        <v>4</v>
      </c>
      <c r="AM396" s="260"/>
      <c r="AN396" s="410">
        <f t="shared" si="68"/>
        <v>0</v>
      </c>
      <c r="AO396" s="409">
        <v>0</v>
      </c>
      <c r="AP396" s="260">
        <v>6</v>
      </c>
      <c r="AQ396" s="260"/>
      <c r="AR396" s="411">
        <f t="shared" si="69"/>
        <v>0</v>
      </c>
      <c r="AS396" s="413">
        <f t="shared" si="66"/>
        <v>0.5</v>
      </c>
      <c r="AT396" s="414">
        <f t="shared" si="61"/>
        <v>20</v>
      </c>
      <c r="AU396" s="414">
        <f t="shared" si="61"/>
        <v>8</v>
      </c>
      <c r="AV396" s="414">
        <f t="shared" si="62"/>
        <v>160</v>
      </c>
      <c r="AW396" s="415">
        <f t="shared" si="63"/>
        <v>3.1250000000000002E-3</v>
      </c>
      <c r="AX396" s="419" t="s">
        <v>309</v>
      </c>
    </row>
    <row r="397" spans="11:50" ht="22.8" x14ac:dyDescent="0.3">
      <c r="N397" s="498"/>
      <c r="P397" s="406" t="s">
        <v>812</v>
      </c>
      <c r="Q397" s="260" t="s">
        <v>938</v>
      </c>
      <c r="R397" s="407" t="s">
        <v>319</v>
      </c>
      <c r="S397" s="260">
        <f t="shared" si="65"/>
        <v>2024</v>
      </c>
      <c r="T397" s="307">
        <v>45538</v>
      </c>
      <c r="U397" s="307">
        <v>45538</v>
      </c>
      <c r="V397" s="421" t="s">
        <v>2084</v>
      </c>
      <c r="W397" s="337" t="s">
        <v>2085</v>
      </c>
      <c r="X397" s="321" t="s">
        <v>277</v>
      </c>
      <c r="Y397" s="340" t="s">
        <v>2464</v>
      </c>
      <c r="Z397" s="261" t="s">
        <v>2465</v>
      </c>
      <c r="AA397" s="260">
        <v>1</v>
      </c>
      <c r="AB397" s="260" t="s">
        <v>853</v>
      </c>
      <c r="AC397" s="409">
        <v>6</v>
      </c>
      <c r="AD397" s="260">
        <v>5</v>
      </c>
      <c r="AE397" s="260">
        <v>8</v>
      </c>
      <c r="AF397" s="410">
        <f t="shared" si="64"/>
        <v>0.15</v>
      </c>
      <c r="AG397" s="409">
        <v>0</v>
      </c>
      <c r="AH397" s="260">
        <v>5</v>
      </c>
      <c r="AI397" s="260"/>
      <c r="AJ397" s="411">
        <f t="shared" si="67"/>
        <v>0</v>
      </c>
      <c r="AK397" s="409">
        <v>0</v>
      </c>
      <c r="AL397" s="260">
        <v>4</v>
      </c>
      <c r="AM397" s="260"/>
      <c r="AN397" s="410">
        <f t="shared" si="68"/>
        <v>0</v>
      </c>
      <c r="AO397" s="409">
        <v>0</v>
      </c>
      <c r="AP397" s="260">
        <v>6</v>
      </c>
      <c r="AQ397" s="260"/>
      <c r="AR397" s="411">
        <f t="shared" si="69"/>
        <v>0</v>
      </c>
      <c r="AS397" s="413">
        <f t="shared" si="66"/>
        <v>6</v>
      </c>
      <c r="AT397" s="414">
        <f t="shared" si="61"/>
        <v>20</v>
      </c>
      <c r="AU397" s="414">
        <f t="shared" si="61"/>
        <v>8</v>
      </c>
      <c r="AV397" s="414">
        <f t="shared" si="62"/>
        <v>160</v>
      </c>
      <c r="AW397" s="415">
        <f t="shared" si="63"/>
        <v>3.7499999999999999E-2</v>
      </c>
      <c r="AX397" s="419" t="s">
        <v>309</v>
      </c>
    </row>
    <row r="398" spans="11:50" ht="15.6" x14ac:dyDescent="0.3">
      <c r="N398" s="498"/>
      <c r="P398" s="406" t="s">
        <v>812</v>
      </c>
      <c r="Q398" s="260" t="s">
        <v>938</v>
      </c>
      <c r="R398" s="407" t="s">
        <v>319</v>
      </c>
      <c r="S398" s="260">
        <f t="shared" si="65"/>
        <v>2024</v>
      </c>
      <c r="T398" s="307">
        <v>45538</v>
      </c>
      <c r="U398" s="307">
        <v>45538</v>
      </c>
      <c r="V398" s="334" t="s">
        <v>1660</v>
      </c>
      <c r="W398" s="337" t="s">
        <v>1661</v>
      </c>
      <c r="X398" s="321" t="s">
        <v>843</v>
      </c>
      <c r="Y398" s="340" t="s">
        <v>2466</v>
      </c>
      <c r="Z398" s="261" t="s">
        <v>2467</v>
      </c>
      <c r="AA398" s="260">
        <v>1</v>
      </c>
      <c r="AB398" s="260" t="s">
        <v>868</v>
      </c>
      <c r="AC398" s="409">
        <v>0.5</v>
      </c>
      <c r="AD398" s="260">
        <v>5</v>
      </c>
      <c r="AE398" s="260">
        <v>8</v>
      </c>
      <c r="AF398" s="410">
        <f t="shared" si="64"/>
        <v>1.2500000000000001E-2</v>
      </c>
      <c r="AG398" s="409">
        <v>0</v>
      </c>
      <c r="AH398" s="260">
        <v>5</v>
      </c>
      <c r="AI398" s="260"/>
      <c r="AJ398" s="411">
        <f t="shared" si="67"/>
        <v>0</v>
      </c>
      <c r="AK398" s="409">
        <v>0</v>
      </c>
      <c r="AL398" s="260">
        <v>4</v>
      </c>
      <c r="AM398" s="260"/>
      <c r="AN398" s="410">
        <f t="shared" si="68"/>
        <v>0</v>
      </c>
      <c r="AO398" s="409">
        <v>0</v>
      </c>
      <c r="AP398" s="260">
        <v>6</v>
      </c>
      <c r="AQ398" s="260"/>
      <c r="AR398" s="411">
        <f t="shared" si="69"/>
        <v>0</v>
      </c>
      <c r="AS398" s="413">
        <f t="shared" si="66"/>
        <v>0.5</v>
      </c>
      <c r="AT398" s="414">
        <f t="shared" si="61"/>
        <v>20</v>
      </c>
      <c r="AU398" s="414">
        <f t="shared" si="61"/>
        <v>8</v>
      </c>
      <c r="AV398" s="414">
        <f t="shared" si="62"/>
        <v>160</v>
      </c>
      <c r="AW398" s="415">
        <f t="shared" si="63"/>
        <v>3.1250000000000002E-3</v>
      </c>
      <c r="AX398" s="419" t="s">
        <v>309</v>
      </c>
    </row>
    <row r="399" spans="11:50" ht="22.8" x14ac:dyDescent="0.3">
      <c r="N399" s="498"/>
      <c r="P399" s="406" t="s">
        <v>812</v>
      </c>
      <c r="Q399" s="260" t="s">
        <v>938</v>
      </c>
      <c r="R399" s="407" t="s">
        <v>319</v>
      </c>
      <c r="S399" s="260">
        <f t="shared" si="65"/>
        <v>2024</v>
      </c>
      <c r="T399" s="307">
        <v>45538</v>
      </c>
      <c r="U399" s="307">
        <v>45538</v>
      </c>
      <c r="V399" s="334" t="s">
        <v>1114</v>
      </c>
      <c r="W399" s="337" t="s">
        <v>1115</v>
      </c>
      <c r="X399" s="321" t="s">
        <v>843</v>
      </c>
      <c r="Y399" s="340" t="s">
        <v>2468</v>
      </c>
      <c r="Z399" s="261" t="s">
        <v>309</v>
      </c>
      <c r="AA399" s="260" t="s">
        <v>309</v>
      </c>
      <c r="AB399" s="260" t="s">
        <v>309</v>
      </c>
      <c r="AC399" s="409">
        <v>0.5</v>
      </c>
      <c r="AD399" s="260">
        <v>5</v>
      </c>
      <c r="AE399" s="260">
        <v>8</v>
      </c>
      <c r="AF399" s="410">
        <f t="shared" si="64"/>
        <v>1.2500000000000001E-2</v>
      </c>
      <c r="AG399" s="409">
        <v>0</v>
      </c>
      <c r="AH399" s="260">
        <v>5</v>
      </c>
      <c r="AI399" s="260"/>
      <c r="AJ399" s="411">
        <f t="shared" si="67"/>
        <v>0</v>
      </c>
      <c r="AK399" s="409">
        <v>0</v>
      </c>
      <c r="AL399" s="260">
        <v>4</v>
      </c>
      <c r="AM399" s="260"/>
      <c r="AN399" s="410">
        <f t="shared" si="68"/>
        <v>0</v>
      </c>
      <c r="AO399" s="409">
        <v>0</v>
      </c>
      <c r="AP399" s="260">
        <v>6</v>
      </c>
      <c r="AQ399" s="260"/>
      <c r="AR399" s="411">
        <f t="shared" si="69"/>
        <v>0</v>
      </c>
      <c r="AS399" s="413">
        <f t="shared" si="66"/>
        <v>0.5</v>
      </c>
      <c r="AT399" s="414">
        <f t="shared" si="61"/>
        <v>20</v>
      </c>
      <c r="AU399" s="414">
        <f t="shared" si="61"/>
        <v>8</v>
      </c>
      <c r="AV399" s="414">
        <f t="shared" si="62"/>
        <v>160</v>
      </c>
      <c r="AW399" s="415">
        <f t="shared" si="63"/>
        <v>3.1250000000000002E-3</v>
      </c>
      <c r="AX399" s="419" t="s">
        <v>309</v>
      </c>
    </row>
    <row r="400" spans="11:50" ht="28.8" x14ac:dyDescent="0.3">
      <c r="N400" s="498"/>
      <c r="P400" s="406" t="s">
        <v>812</v>
      </c>
      <c r="Q400" s="260" t="s">
        <v>938</v>
      </c>
      <c r="R400" s="407" t="s">
        <v>319</v>
      </c>
      <c r="S400" s="260">
        <f t="shared" si="65"/>
        <v>2024</v>
      </c>
      <c r="T400" s="307">
        <v>45539</v>
      </c>
      <c r="U400" s="307">
        <v>45539</v>
      </c>
      <c r="V400" s="435" t="s">
        <v>1676</v>
      </c>
      <c r="W400" s="337" t="s">
        <v>1677</v>
      </c>
      <c r="X400" s="321" t="s">
        <v>843</v>
      </c>
      <c r="Y400" s="340" t="s">
        <v>2469</v>
      </c>
      <c r="Z400" s="261" t="s">
        <v>309</v>
      </c>
      <c r="AA400" s="260" t="s">
        <v>309</v>
      </c>
      <c r="AB400" s="260" t="s">
        <v>309</v>
      </c>
      <c r="AC400" s="409">
        <v>1.5</v>
      </c>
      <c r="AD400" s="260">
        <v>5</v>
      </c>
      <c r="AE400" s="260">
        <v>24</v>
      </c>
      <c r="AF400" s="410">
        <f t="shared" si="64"/>
        <v>1.2500000000000001E-2</v>
      </c>
      <c r="AG400" s="409">
        <v>0</v>
      </c>
      <c r="AH400" s="260">
        <v>5</v>
      </c>
      <c r="AI400" s="260"/>
      <c r="AJ400" s="411">
        <f t="shared" si="67"/>
        <v>0</v>
      </c>
      <c r="AK400" s="409">
        <v>0</v>
      </c>
      <c r="AL400" s="260">
        <v>4</v>
      </c>
      <c r="AM400" s="260"/>
      <c r="AN400" s="410">
        <f t="shared" si="68"/>
        <v>0</v>
      </c>
      <c r="AO400" s="409">
        <v>0</v>
      </c>
      <c r="AP400" s="260">
        <v>6</v>
      </c>
      <c r="AQ400" s="260"/>
      <c r="AR400" s="411">
        <f t="shared" si="69"/>
        <v>0</v>
      </c>
      <c r="AS400" s="413">
        <f t="shared" si="66"/>
        <v>1.5</v>
      </c>
      <c r="AT400" s="414">
        <f t="shared" si="61"/>
        <v>20</v>
      </c>
      <c r="AU400" s="414">
        <f t="shared" si="61"/>
        <v>24</v>
      </c>
      <c r="AV400" s="414">
        <f t="shared" si="62"/>
        <v>480</v>
      </c>
      <c r="AW400" s="415">
        <f t="shared" si="63"/>
        <v>3.1250000000000002E-3</v>
      </c>
      <c r="AX400" s="419" t="s">
        <v>309</v>
      </c>
    </row>
    <row r="401" spans="14:50" ht="15.6" x14ac:dyDescent="0.3">
      <c r="N401" s="498"/>
      <c r="P401" s="406" t="s">
        <v>812</v>
      </c>
      <c r="Q401" s="260" t="s">
        <v>938</v>
      </c>
      <c r="R401" s="407" t="s">
        <v>319</v>
      </c>
      <c r="S401" s="260">
        <f t="shared" si="65"/>
        <v>2024</v>
      </c>
      <c r="T401" s="307">
        <v>45539</v>
      </c>
      <c r="U401" s="307">
        <v>45539</v>
      </c>
      <c r="V401" s="327" t="s">
        <v>838</v>
      </c>
      <c r="W401" s="337" t="s">
        <v>839</v>
      </c>
      <c r="X401" s="321" t="s">
        <v>821</v>
      </c>
      <c r="Y401" s="340" t="s">
        <v>2470</v>
      </c>
      <c r="Z401" s="261" t="s">
        <v>309</v>
      </c>
      <c r="AA401" s="260" t="s">
        <v>309</v>
      </c>
      <c r="AB401" s="260" t="s">
        <v>309</v>
      </c>
      <c r="AC401" s="409">
        <v>0</v>
      </c>
      <c r="AD401" s="260">
        <v>5</v>
      </c>
      <c r="AE401" s="260"/>
      <c r="AF401" s="410">
        <f t="shared" si="64"/>
        <v>0</v>
      </c>
      <c r="AG401" s="409">
        <v>5</v>
      </c>
      <c r="AH401" s="260">
        <v>5</v>
      </c>
      <c r="AI401" s="260">
        <v>8</v>
      </c>
      <c r="AJ401" s="411">
        <f t="shared" si="67"/>
        <v>0.125</v>
      </c>
      <c r="AK401" s="409">
        <v>0</v>
      </c>
      <c r="AL401" s="260">
        <v>4</v>
      </c>
      <c r="AM401" s="260"/>
      <c r="AN401" s="410">
        <f t="shared" si="68"/>
        <v>0</v>
      </c>
      <c r="AO401" s="409">
        <v>0</v>
      </c>
      <c r="AP401" s="260">
        <v>6</v>
      </c>
      <c r="AQ401" s="260"/>
      <c r="AR401" s="411">
        <f t="shared" si="69"/>
        <v>0</v>
      </c>
      <c r="AS401" s="413">
        <f t="shared" si="66"/>
        <v>5</v>
      </c>
      <c r="AT401" s="414">
        <f t="shared" si="61"/>
        <v>20</v>
      </c>
      <c r="AU401" s="414">
        <f t="shared" si="61"/>
        <v>8</v>
      </c>
      <c r="AV401" s="414">
        <f t="shared" si="62"/>
        <v>160</v>
      </c>
      <c r="AW401" s="415">
        <f t="shared" si="63"/>
        <v>3.125E-2</v>
      </c>
      <c r="AX401" s="419" t="s">
        <v>309</v>
      </c>
    </row>
    <row r="402" spans="14:50" ht="15.6" x14ac:dyDescent="0.3">
      <c r="N402" s="498"/>
      <c r="P402" s="406" t="s">
        <v>854</v>
      </c>
      <c r="Q402" s="260" t="s">
        <v>938</v>
      </c>
      <c r="R402" s="407" t="s">
        <v>319</v>
      </c>
      <c r="S402" s="260">
        <f t="shared" si="65"/>
        <v>2024</v>
      </c>
      <c r="T402" s="307">
        <v>45545</v>
      </c>
      <c r="U402" s="307">
        <v>45545</v>
      </c>
      <c r="V402" s="328" t="s">
        <v>975</v>
      </c>
      <c r="W402" s="337" t="s">
        <v>976</v>
      </c>
      <c r="X402" s="321" t="s">
        <v>815</v>
      </c>
      <c r="Y402" s="340" t="s">
        <v>2471</v>
      </c>
      <c r="Z402" s="261" t="s">
        <v>309</v>
      </c>
      <c r="AA402" s="260" t="s">
        <v>309</v>
      </c>
      <c r="AB402" s="260" t="s">
        <v>309</v>
      </c>
      <c r="AC402" s="409">
        <v>0</v>
      </c>
      <c r="AD402" s="260">
        <v>5</v>
      </c>
      <c r="AE402" s="260"/>
      <c r="AF402" s="410">
        <f t="shared" si="64"/>
        <v>0</v>
      </c>
      <c r="AG402" s="409">
        <v>0.5</v>
      </c>
      <c r="AH402" s="260">
        <v>5</v>
      </c>
      <c r="AI402" s="260">
        <v>8</v>
      </c>
      <c r="AJ402" s="411">
        <f t="shared" si="67"/>
        <v>1.2500000000000001E-2</v>
      </c>
      <c r="AK402" s="409">
        <v>0</v>
      </c>
      <c r="AL402" s="260">
        <v>4</v>
      </c>
      <c r="AM402" s="260"/>
      <c r="AN402" s="410">
        <f t="shared" si="68"/>
        <v>0</v>
      </c>
      <c r="AO402" s="409">
        <v>0</v>
      </c>
      <c r="AP402" s="260">
        <v>6</v>
      </c>
      <c r="AQ402" s="260"/>
      <c r="AR402" s="411">
        <f t="shared" si="69"/>
        <v>0</v>
      </c>
      <c r="AS402" s="413">
        <f t="shared" si="66"/>
        <v>0.5</v>
      </c>
      <c r="AT402" s="414">
        <f t="shared" si="61"/>
        <v>20</v>
      </c>
      <c r="AU402" s="414">
        <f t="shared" si="61"/>
        <v>8</v>
      </c>
      <c r="AV402" s="414">
        <f t="shared" si="62"/>
        <v>160</v>
      </c>
      <c r="AW402" s="415">
        <f t="shared" si="63"/>
        <v>3.1250000000000002E-3</v>
      </c>
      <c r="AX402" s="419" t="s">
        <v>309</v>
      </c>
    </row>
    <row r="403" spans="14:50" ht="15.6" x14ac:dyDescent="0.3">
      <c r="N403" s="498"/>
      <c r="P403" s="406" t="s">
        <v>854</v>
      </c>
      <c r="Q403" s="260" t="s">
        <v>938</v>
      </c>
      <c r="R403" s="407" t="s">
        <v>319</v>
      </c>
      <c r="S403" s="260">
        <f t="shared" si="65"/>
        <v>2024</v>
      </c>
      <c r="T403" s="307">
        <v>45546</v>
      </c>
      <c r="U403" s="307">
        <v>45546</v>
      </c>
      <c r="V403" s="320" t="s">
        <v>1069</v>
      </c>
      <c r="W403" s="337" t="s">
        <v>1070</v>
      </c>
      <c r="X403" s="321" t="s">
        <v>815</v>
      </c>
      <c r="Y403" s="340" t="s">
        <v>2472</v>
      </c>
      <c r="Z403" s="261" t="s">
        <v>309</v>
      </c>
      <c r="AA403" s="260" t="s">
        <v>309</v>
      </c>
      <c r="AB403" s="260" t="s">
        <v>309</v>
      </c>
      <c r="AC403" s="409">
        <v>0</v>
      </c>
      <c r="AD403" s="260">
        <v>5</v>
      </c>
      <c r="AE403" s="260"/>
      <c r="AF403" s="410">
        <f t="shared" si="64"/>
        <v>0</v>
      </c>
      <c r="AG403" s="409">
        <v>0.25</v>
      </c>
      <c r="AH403" s="260">
        <v>5</v>
      </c>
      <c r="AI403" s="260">
        <v>8</v>
      </c>
      <c r="AJ403" s="411">
        <f t="shared" si="67"/>
        <v>6.2500000000000003E-3</v>
      </c>
      <c r="AK403" s="409">
        <v>0</v>
      </c>
      <c r="AL403" s="260">
        <v>4</v>
      </c>
      <c r="AM403" s="260"/>
      <c r="AN403" s="410">
        <f t="shared" si="68"/>
        <v>0</v>
      </c>
      <c r="AO403" s="409">
        <v>0</v>
      </c>
      <c r="AP403" s="260">
        <v>6</v>
      </c>
      <c r="AQ403" s="260"/>
      <c r="AR403" s="411">
        <f t="shared" si="69"/>
        <v>0</v>
      </c>
      <c r="AS403" s="413">
        <f t="shared" si="66"/>
        <v>0.25</v>
      </c>
      <c r="AT403" s="414">
        <f t="shared" si="61"/>
        <v>20</v>
      </c>
      <c r="AU403" s="414">
        <f t="shared" si="61"/>
        <v>8</v>
      </c>
      <c r="AV403" s="414">
        <f t="shared" si="62"/>
        <v>160</v>
      </c>
      <c r="AW403" s="415">
        <f t="shared" si="63"/>
        <v>1.5625000000000001E-3</v>
      </c>
      <c r="AX403" s="419" t="s">
        <v>309</v>
      </c>
    </row>
    <row r="404" spans="14:50" ht="15.6" x14ac:dyDescent="0.3">
      <c r="N404" s="498"/>
      <c r="P404" s="406" t="s">
        <v>854</v>
      </c>
      <c r="Q404" s="260" t="s">
        <v>938</v>
      </c>
      <c r="R404" s="407" t="s">
        <v>319</v>
      </c>
      <c r="S404" s="260">
        <f t="shared" si="65"/>
        <v>2024</v>
      </c>
      <c r="T404" s="307">
        <v>45546</v>
      </c>
      <c r="U404" s="307">
        <v>45546</v>
      </c>
      <c r="V404" s="334" t="s">
        <v>939</v>
      </c>
      <c r="W404" s="337" t="s">
        <v>2047</v>
      </c>
      <c r="X404" s="321" t="s">
        <v>843</v>
      </c>
      <c r="Y404" s="340" t="s">
        <v>2473</v>
      </c>
      <c r="Z404" s="261" t="s">
        <v>2467</v>
      </c>
      <c r="AA404" s="260">
        <v>1</v>
      </c>
      <c r="AB404" s="260" t="s">
        <v>868</v>
      </c>
      <c r="AC404" s="409">
        <v>0</v>
      </c>
      <c r="AD404" s="260">
        <v>5</v>
      </c>
      <c r="AE404" s="260"/>
      <c r="AF404" s="410">
        <f t="shared" si="64"/>
        <v>0</v>
      </c>
      <c r="AG404" s="409">
        <v>0.75</v>
      </c>
      <c r="AH404" s="260">
        <v>5</v>
      </c>
      <c r="AI404" s="260">
        <v>8</v>
      </c>
      <c r="AJ404" s="411">
        <f t="shared" si="67"/>
        <v>1.8749999999999999E-2</v>
      </c>
      <c r="AK404" s="409">
        <v>0</v>
      </c>
      <c r="AL404" s="260">
        <v>4</v>
      </c>
      <c r="AM404" s="260"/>
      <c r="AN404" s="410">
        <f t="shared" si="68"/>
        <v>0</v>
      </c>
      <c r="AO404" s="409">
        <v>0</v>
      </c>
      <c r="AP404" s="260">
        <v>6</v>
      </c>
      <c r="AQ404" s="260"/>
      <c r="AR404" s="411">
        <f t="shared" si="69"/>
        <v>0</v>
      </c>
      <c r="AS404" s="413">
        <f t="shared" si="66"/>
        <v>0.75</v>
      </c>
      <c r="AT404" s="414">
        <f t="shared" si="61"/>
        <v>20</v>
      </c>
      <c r="AU404" s="414">
        <f t="shared" si="61"/>
        <v>8</v>
      </c>
      <c r="AV404" s="414">
        <f t="shared" si="62"/>
        <v>160</v>
      </c>
      <c r="AW404" s="415">
        <f t="shared" si="63"/>
        <v>4.6874999999999998E-3</v>
      </c>
      <c r="AX404" s="419" t="s">
        <v>309</v>
      </c>
    </row>
    <row r="405" spans="14:50" ht="28.8" x14ac:dyDescent="0.3">
      <c r="N405" s="498"/>
      <c r="P405" s="406" t="s">
        <v>854</v>
      </c>
      <c r="Q405" s="260" t="s">
        <v>938</v>
      </c>
      <c r="R405" s="407" t="s">
        <v>319</v>
      </c>
      <c r="S405" s="260">
        <f t="shared" si="65"/>
        <v>2024</v>
      </c>
      <c r="T405" s="307">
        <v>45546</v>
      </c>
      <c r="U405" s="307">
        <v>45546</v>
      </c>
      <c r="V405" s="334" t="s">
        <v>2474</v>
      </c>
      <c r="W405" s="496" t="s">
        <v>863</v>
      </c>
      <c r="X405" s="497" t="s">
        <v>2475</v>
      </c>
      <c r="Y405" s="340" t="s">
        <v>2476</v>
      </c>
      <c r="Z405" s="261" t="s">
        <v>309</v>
      </c>
      <c r="AA405" s="260" t="s">
        <v>309</v>
      </c>
      <c r="AB405" s="260" t="s">
        <v>309</v>
      </c>
      <c r="AC405" s="409">
        <v>0</v>
      </c>
      <c r="AD405" s="260">
        <v>5</v>
      </c>
      <c r="AE405" s="260"/>
      <c r="AF405" s="410">
        <f t="shared" si="64"/>
        <v>0</v>
      </c>
      <c r="AG405" s="409">
        <v>0.5</v>
      </c>
      <c r="AH405" s="260">
        <v>5</v>
      </c>
      <c r="AI405" s="260">
        <v>8</v>
      </c>
      <c r="AJ405" s="411">
        <f t="shared" si="67"/>
        <v>1.2500000000000001E-2</v>
      </c>
      <c r="AK405" s="409">
        <v>0</v>
      </c>
      <c r="AL405" s="260">
        <v>4</v>
      </c>
      <c r="AM405" s="260"/>
      <c r="AN405" s="410">
        <f t="shared" si="68"/>
        <v>0</v>
      </c>
      <c r="AO405" s="409">
        <v>0</v>
      </c>
      <c r="AP405" s="260">
        <v>6</v>
      </c>
      <c r="AQ405" s="260"/>
      <c r="AR405" s="411">
        <f t="shared" si="69"/>
        <v>0</v>
      </c>
      <c r="AS405" s="413">
        <f t="shared" si="66"/>
        <v>0.5</v>
      </c>
      <c r="AT405" s="414">
        <f t="shared" si="61"/>
        <v>20</v>
      </c>
      <c r="AU405" s="414">
        <f t="shared" si="61"/>
        <v>8</v>
      </c>
      <c r="AV405" s="414">
        <f t="shared" si="62"/>
        <v>160</v>
      </c>
      <c r="AW405" s="415">
        <f t="shared" si="63"/>
        <v>3.1250000000000002E-3</v>
      </c>
      <c r="AX405" s="419" t="s">
        <v>309</v>
      </c>
    </row>
    <row r="406" spans="14:50" ht="15.6" x14ac:dyDescent="0.3">
      <c r="P406" s="406" t="s">
        <v>854</v>
      </c>
      <c r="Q406" s="260" t="s">
        <v>938</v>
      </c>
      <c r="R406" s="407" t="s">
        <v>319</v>
      </c>
      <c r="S406" s="260">
        <f t="shared" si="65"/>
        <v>2024</v>
      </c>
      <c r="T406" s="307">
        <v>45547</v>
      </c>
      <c r="U406" s="307">
        <v>45547</v>
      </c>
      <c r="V406" s="421" t="s">
        <v>1530</v>
      </c>
      <c r="W406" s="337" t="s">
        <v>2383</v>
      </c>
      <c r="X406" s="321" t="s">
        <v>843</v>
      </c>
      <c r="Y406" s="340" t="s">
        <v>2433</v>
      </c>
      <c r="Z406" s="261" t="s">
        <v>309</v>
      </c>
      <c r="AA406" s="260" t="s">
        <v>309</v>
      </c>
      <c r="AB406" s="260" t="s">
        <v>309</v>
      </c>
      <c r="AC406" s="409">
        <v>0</v>
      </c>
      <c r="AD406" s="260">
        <v>5</v>
      </c>
      <c r="AE406" s="260"/>
      <c r="AF406" s="410">
        <f t="shared" si="64"/>
        <v>0</v>
      </c>
      <c r="AG406" s="409">
        <v>0.5</v>
      </c>
      <c r="AH406" s="260">
        <v>5</v>
      </c>
      <c r="AI406" s="260">
        <v>8</v>
      </c>
      <c r="AJ406" s="411">
        <f t="shared" si="67"/>
        <v>1.2500000000000001E-2</v>
      </c>
      <c r="AK406" s="409">
        <v>0</v>
      </c>
      <c r="AL406" s="260">
        <v>4</v>
      </c>
      <c r="AM406" s="260"/>
      <c r="AN406" s="410">
        <f t="shared" si="68"/>
        <v>0</v>
      </c>
      <c r="AO406" s="409">
        <v>0</v>
      </c>
      <c r="AP406" s="260">
        <v>6</v>
      </c>
      <c r="AQ406" s="260"/>
      <c r="AR406" s="411">
        <f t="shared" si="69"/>
        <v>0</v>
      </c>
      <c r="AS406" s="413">
        <f t="shared" si="66"/>
        <v>0.5</v>
      </c>
      <c r="AT406" s="414">
        <f t="shared" ref="AT406:AU446" si="70">SUM(AD406,AH406,AL406,AP406)</f>
        <v>20</v>
      </c>
      <c r="AU406" s="414">
        <f t="shared" si="70"/>
        <v>8</v>
      </c>
      <c r="AV406" s="414">
        <f t="shared" si="62"/>
        <v>160</v>
      </c>
      <c r="AW406" s="415">
        <f t="shared" si="63"/>
        <v>3.1250000000000002E-3</v>
      </c>
      <c r="AX406" s="419" t="s">
        <v>309</v>
      </c>
    </row>
    <row r="407" spans="14:50" ht="28.8" x14ac:dyDescent="0.3">
      <c r="P407" s="406" t="s">
        <v>891</v>
      </c>
      <c r="Q407" s="260" t="s">
        <v>938</v>
      </c>
      <c r="R407" s="407" t="s">
        <v>319</v>
      </c>
      <c r="S407" s="260">
        <f t="shared" si="65"/>
        <v>2024</v>
      </c>
      <c r="T407" s="307">
        <v>45552</v>
      </c>
      <c r="U407" s="307">
        <v>45552</v>
      </c>
      <c r="V407" s="334" t="s">
        <v>939</v>
      </c>
      <c r="W407" s="337" t="s">
        <v>2047</v>
      </c>
      <c r="X407" s="321" t="s">
        <v>843</v>
      </c>
      <c r="Y407" s="340" t="s">
        <v>2477</v>
      </c>
      <c r="Z407" s="261" t="s">
        <v>309</v>
      </c>
      <c r="AA407" s="260" t="s">
        <v>309</v>
      </c>
      <c r="AB407" s="260" t="s">
        <v>309</v>
      </c>
      <c r="AC407" s="409">
        <v>0</v>
      </c>
      <c r="AD407" s="260">
        <v>5</v>
      </c>
      <c r="AE407" s="260"/>
      <c r="AF407" s="410">
        <f t="shared" si="64"/>
        <v>0</v>
      </c>
      <c r="AG407" s="409">
        <v>0</v>
      </c>
      <c r="AH407" s="260">
        <v>5</v>
      </c>
      <c r="AI407" s="260"/>
      <c r="AJ407" s="411">
        <f t="shared" si="67"/>
        <v>0</v>
      </c>
      <c r="AK407" s="409">
        <v>0.5</v>
      </c>
      <c r="AL407" s="260">
        <v>4</v>
      </c>
      <c r="AM407" s="260">
        <v>8</v>
      </c>
      <c r="AN407" s="410">
        <f t="shared" si="68"/>
        <v>1.5625E-2</v>
      </c>
      <c r="AO407" s="409">
        <v>0</v>
      </c>
      <c r="AP407" s="260">
        <v>6</v>
      </c>
      <c r="AQ407" s="260"/>
      <c r="AR407" s="411">
        <f t="shared" si="69"/>
        <v>0</v>
      </c>
      <c r="AS407" s="413">
        <f t="shared" si="66"/>
        <v>0.5</v>
      </c>
      <c r="AT407" s="414">
        <f t="shared" si="70"/>
        <v>20</v>
      </c>
      <c r="AU407" s="414">
        <f t="shared" si="70"/>
        <v>8</v>
      </c>
      <c r="AV407" s="414">
        <f t="shared" si="62"/>
        <v>160</v>
      </c>
      <c r="AW407" s="415">
        <f t="shared" si="63"/>
        <v>3.1250000000000002E-3</v>
      </c>
      <c r="AX407" s="419" t="s">
        <v>309</v>
      </c>
    </row>
    <row r="408" spans="14:50" ht="15.6" x14ac:dyDescent="0.3">
      <c r="P408" s="406" t="s">
        <v>891</v>
      </c>
      <c r="Q408" s="260" t="s">
        <v>938</v>
      </c>
      <c r="R408" s="407" t="s">
        <v>319</v>
      </c>
      <c r="S408" s="260">
        <f t="shared" si="65"/>
        <v>2024</v>
      </c>
      <c r="T408" s="307">
        <v>45553</v>
      </c>
      <c r="U408" s="307">
        <v>45553</v>
      </c>
      <c r="V408" s="327" t="s">
        <v>838</v>
      </c>
      <c r="W408" s="337" t="s">
        <v>839</v>
      </c>
      <c r="X408" s="321" t="s">
        <v>821</v>
      </c>
      <c r="Y408" s="340" t="s">
        <v>2470</v>
      </c>
      <c r="Z408" s="261" t="s">
        <v>309</v>
      </c>
      <c r="AA408" s="260" t="s">
        <v>309</v>
      </c>
      <c r="AB408" s="260" t="s">
        <v>309</v>
      </c>
      <c r="AC408" s="409">
        <v>0</v>
      </c>
      <c r="AD408" s="260">
        <v>5</v>
      </c>
      <c r="AE408" s="260"/>
      <c r="AF408" s="410">
        <f t="shared" si="64"/>
        <v>0</v>
      </c>
      <c r="AG408" s="409">
        <v>0</v>
      </c>
      <c r="AH408" s="260">
        <v>5</v>
      </c>
      <c r="AI408" s="260"/>
      <c r="AJ408" s="411">
        <f t="shared" si="67"/>
        <v>0</v>
      </c>
      <c r="AK408" s="409">
        <v>8</v>
      </c>
      <c r="AL408" s="260">
        <v>4</v>
      </c>
      <c r="AM408" s="260">
        <v>8</v>
      </c>
      <c r="AN408" s="410">
        <f t="shared" si="68"/>
        <v>0.25</v>
      </c>
      <c r="AO408" s="409">
        <v>0</v>
      </c>
      <c r="AP408" s="260">
        <v>6</v>
      </c>
      <c r="AQ408" s="260"/>
      <c r="AR408" s="411">
        <f t="shared" si="69"/>
        <v>0</v>
      </c>
      <c r="AS408" s="413">
        <f t="shared" si="66"/>
        <v>8</v>
      </c>
      <c r="AT408" s="414">
        <f t="shared" si="70"/>
        <v>20</v>
      </c>
      <c r="AU408" s="414">
        <f t="shared" si="70"/>
        <v>8</v>
      </c>
      <c r="AV408" s="414">
        <f t="shared" si="62"/>
        <v>160</v>
      </c>
      <c r="AW408" s="415">
        <f t="shared" si="63"/>
        <v>0.05</v>
      </c>
      <c r="AX408" s="419" t="s">
        <v>309</v>
      </c>
    </row>
    <row r="409" spans="14:50" ht="43.2" x14ac:dyDescent="0.3">
      <c r="P409" s="406" t="s">
        <v>891</v>
      </c>
      <c r="Q409" s="260" t="s">
        <v>938</v>
      </c>
      <c r="R409" s="407" t="s">
        <v>319</v>
      </c>
      <c r="S409" s="260">
        <f t="shared" si="65"/>
        <v>2024</v>
      </c>
      <c r="T409" s="307">
        <v>45554</v>
      </c>
      <c r="U409" s="307">
        <v>45554</v>
      </c>
      <c r="V409" s="334" t="s">
        <v>941</v>
      </c>
      <c r="W409" s="337" t="s">
        <v>2394</v>
      </c>
      <c r="X409" s="321" t="s">
        <v>843</v>
      </c>
      <c r="Y409" s="340" t="s">
        <v>2478</v>
      </c>
      <c r="Z409" s="286" t="s">
        <v>2479</v>
      </c>
      <c r="AA409" s="329" t="s">
        <v>2480</v>
      </c>
      <c r="AB409" s="329" t="s">
        <v>2481</v>
      </c>
      <c r="AC409" s="409">
        <v>0</v>
      </c>
      <c r="AD409" s="260">
        <v>5</v>
      </c>
      <c r="AE409" s="260"/>
      <c r="AF409" s="410">
        <f t="shared" si="64"/>
        <v>0</v>
      </c>
      <c r="AG409" s="409">
        <v>0</v>
      </c>
      <c r="AH409" s="260">
        <v>5</v>
      </c>
      <c r="AI409" s="260"/>
      <c r="AJ409" s="411">
        <f t="shared" si="67"/>
        <v>0</v>
      </c>
      <c r="AK409" s="409">
        <v>1</v>
      </c>
      <c r="AL409" s="260">
        <v>4</v>
      </c>
      <c r="AM409" s="260">
        <v>8</v>
      </c>
      <c r="AN409" s="410">
        <f t="shared" si="68"/>
        <v>3.125E-2</v>
      </c>
      <c r="AO409" s="409">
        <v>0</v>
      </c>
      <c r="AP409" s="260">
        <v>6</v>
      </c>
      <c r="AQ409" s="260"/>
      <c r="AR409" s="411">
        <f t="shared" si="69"/>
        <v>0</v>
      </c>
      <c r="AS409" s="413">
        <f t="shared" si="66"/>
        <v>1</v>
      </c>
      <c r="AT409" s="414">
        <f t="shared" si="70"/>
        <v>20</v>
      </c>
      <c r="AU409" s="414">
        <f t="shared" si="70"/>
        <v>8</v>
      </c>
      <c r="AV409" s="414">
        <f t="shared" si="62"/>
        <v>160</v>
      </c>
      <c r="AW409" s="415">
        <f t="shared" si="63"/>
        <v>6.2500000000000003E-3</v>
      </c>
      <c r="AX409" s="419" t="s">
        <v>309</v>
      </c>
    </row>
    <row r="410" spans="14:50" ht="15.6" x14ac:dyDescent="0.3">
      <c r="P410" s="406" t="s">
        <v>891</v>
      </c>
      <c r="Q410" s="260" t="s">
        <v>938</v>
      </c>
      <c r="R410" s="407" t="s">
        <v>319</v>
      </c>
      <c r="S410" s="260">
        <f t="shared" si="65"/>
        <v>2024</v>
      </c>
      <c r="T410" s="307">
        <v>45554</v>
      </c>
      <c r="U410" s="307">
        <v>45554</v>
      </c>
      <c r="V410" s="326" t="s">
        <v>943</v>
      </c>
      <c r="W410" s="337" t="s">
        <v>944</v>
      </c>
      <c r="X410" s="321" t="s">
        <v>825</v>
      </c>
      <c r="Y410" s="340" t="s">
        <v>2482</v>
      </c>
      <c r="Z410" s="286" t="s">
        <v>309</v>
      </c>
      <c r="AA410" s="329" t="s">
        <v>309</v>
      </c>
      <c r="AB410" s="329" t="s">
        <v>309</v>
      </c>
      <c r="AC410" s="409">
        <v>0</v>
      </c>
      <c r="AD410" s="260">
        <v>5</v>
      </c>
      <c r="AE410" s="260"/>
      <c r="AF410" s="410">
        <f t="shared" si="64"/>
        <v>0</v>
      </c>
      <c r="AG410" s="409">
        <v>0</v>
      </c>
      <c r="AH410" s="260">
        <v>5</v>
      </c>
      <c r="AI410" s="260"/>
      <c r="AJ410" s="411">
        <f t="shared" si="67"/>
        <v>0</v>
      </c>
      <c r="AK410" s="409">
        <v>0.5</v>
      </c>
      <c r="AL410" s="260">
        <v>4</v>
      </c>
      <c r="AM410" s="260">
        <v>16</v>
      </c>
      <c r="AN410" s="410">
        <f t="shared" si="68"/>
        <v>7.8125E-3</v>
      </c>
      <c r="AO410" s="409">
        <v>0</v>
      </c>
      <c r="AP410" s="260">
        <v>6</v>
      </c>
      <c r="AQ410" s="260"/>
      <c r="AR410" s="411">
        <f t="shared" si="69"/>
        <v>0</v>
      </c>
      <c r="AS410" s="413">
        <f t="shared" si="66"/>
        <v>0.5</v>
      </c>
      <c r="AT410" s="414">
        <f t="shared" si="70"/>
        <v>20</v>
      </c>
      <c r="AU410" s="414">
        <f t="shared" si="70"/>
        <v>16</v>
      </c>
      <c r="AV410" s="414">
        <f t="shared" si="62"/>
        <v>320</v>
      </c>
      <c r="AW410" s="415">
        <f t="shared" si="63"/>
        <v>1.5625000000000001E-3</v>
      </c>
      <c r="AX410" s="419" t="s">
        <v>309</v>
      </c>
    </row>
    <row r="411" spans="14:50" ht="15.6" x14ac:dyDescent="0.3">
      <c r="P411" s="406" t="s">
        <v>891</v>
      </c>
      <c r="Q411" s="260" t="s">
        <v>938</v>
      </c>
      <c r="R411" s="407" t="s">
        <v>319</v>
      </c>
      <c r="S411" s="260">
        <f t="shared" si="65"/>
        <v>2024</v>
      </c>
      <c r="T411" s="307">
        <v>45555</v>
      </c>
      <c r="U411" s="307">
        <v>45555</v>
      </c>
      <c r="V411" s="334" t="s">
        <v>939</v>
      </c>
      <c r="W411" s="337" t="s">
        <v>2047</v>
      </c>
      <c r="X411" s="321" t="s">
        <v>843</v>
      </c>
      <c r="Y411" s="340" t="s">
        <v>2483</v>
      </c>
      <c r="Z411" s="261" t="s">
        <v>2467</v>
      </c>
      <c r="AA411" s="260">
        <v>1</v>
      </c>
      <c r="AB411" s="260" t="s">
        <v>868</v>
      </c>
      <c r="AC411" s="409">
        <v>0</v>
      </c>
      <c r="AD411" s="260">
        <v>5</v>
      </c>
      <c r="AE411" s="260"/>
      <c r="AF411" s="410">
        <f t="shared" si="64"/>
        <v>0</v>
      </c>
      <c r="AG411" s="409">
        <v>0</v>
      </c>
      <c r="AH411" s="260">
        <v>5</v>
      </c>
      <c r="AI411" s="260"/>
      <c r="AJ411" s="411">
        <f t="shared" si="67"/>
        <v>0</v>
      </c>
      <c r="AK411" s="409">
        <v>0.5</v>
      </c>
      <c r="AL411" s="260">
        <v>4</v>
      </c>
      <c r="AM411" s="260">
        <v>8</v>
      </c>
      <c r="AN411" s="410">
        <f t="shared" si="68"/>
        <v>1.5625E-2</v>
      </c>
      <c r="AO411" s="409">
        <v>0</v>
      </c>
      <c r="AP411" s="260">
        <v>6</v>
      </c>
      <c r="AQ411" s="260"/>
      <c r="AR411" s="411">
        <f t="shared" si="69"/>
        <v>0</v>
      </c>
      <c r="AS411" s="413">
        <f t="shared" si="66"/>
        <v>0.5</v>
      </c>
      <c r="AT411" s="414">
        <f t="shared" si="70"/>
        <v>20</v>
      </c>
      <c r="AU411" s="414">
        <f t="shared" si="70"/>
        <v>8</v>
      </c>
      <c r="AV411" s="414">
        <f t="shared" si="62"/>
        <v>160</v>
      </c>
      <c r="AW411" s="415">
        <f t="shared" si="63"/>
        <v>3.1250000000000002E-3</v>
      </c>
      <c r="AX411" s="419" t="s">
        <v>309</v>
      </c>
    </row>
    <row r="412" spans="14:50" ht="15.6" x14ac:dyDescent="0.3">
      <c r="P412" s="406" t="s">
        <v>891</v>
      </c>
      <c r="Q412" s="260" t="s">
        <v>938</v>
      </c>
      <c r="R412" s="407" t="s">
        <v>319</v>
      </c>
      <c r="S412" s="260">
        <f t="shared" si="65"/>
        <v>2024</v>
      </c>
      <c r="T412" s="307">
        <v>45555</v>
      </c>
      <c r="U412" s="307">
        <v>45555</v>
      </c>
      <c r="V412" s="326" t="s">
        <v>943</v>
      </c>
      <c r="W412" s="337" t="s">
        <v>944</v>
      </c>
      <c r="X412" s="321" t="s">
        <v>825</v>
      </c>
      <c r="Y412" s="340" t="s">
        <v>2484</v>
      </c>
      <c r="Z412" s="261" t="s">
        <v>309</v>
      </c>
      <c r="AA412" s="260" t="s">
        <v>309</v>
      </c>
      <c r="AB412" s="260" t="s">
        <v>309</v>
      </c>
      <c r="AC412" s="409">
        <v>0</v>
      </c>
      <c r="AD412" s="260">
        <v>5</v>
      </c>
      <c r="AE412" s="260"/>
      <c r="AF412" s="410">
        <f t="shared" si="64"/>
        <v>0</v>
      </c>
      <c r="AG412" s="409">
        <v>0</v>
      </c>
      <c r="AH412" s="260">
        <v>5</v>
      </c>
      <c r="AI412" s="260"/>
      <c r="AJ412" s="411">
        <f t="shared" si="67"/>
        <v>0</v>
      </c>
      <c r="AK412" s="409">
        <v>0.5</v>
      </c>
      <c r="AL412" s="260">
        <v>4</v>
      </c>
      <c r="AM412" s="260">
        <v>16</v>
      </c>
      <c r="AN412" s="410">
        <f t="shared" si="68"/>
        <v>7.8125E-3</v>
      </c>
      <c r="AO412" s="409">
        <v>0</v>
      </c>
      <c r="AP412" s="260">
        <v>6</v>
      </c>
      <c r="AQ412" s="260"/>
      <c r="AR412" s="411">
        <f t="shared" si="69"/>
        <v>0</v>
      </c>
      <c r="AS412" s="413">
        <f t="shared" si="66"/>
        <v>0.5</v>
      </c>
      <c r="AT412" s="414">
        <f t="shared" si="70"/>
        <v>20</v>
      </c>
      <c r="AU412" s="414">
        <f t="shared" si="70"/>
        <v>16</v>
      </c>
      <c r="AV412" s="414">
        <f t="shared" si="62"/>
        <v>320</v>
      </c>
      <c r="AW412" s="415">
        <f t="shared" si="63"/>
        <v>1.5625000000000001E-3</v>
      </c>
      <c r="AX412" s="419" t="s">
        <v>309</v>
      </c>
    </row>
    <row r="413" spans="14:50" ht="15.6" x14ac:dyDescent="0.3">
      <c r="P413" s="406" t="s">
        <v>907</v>
      </c>
      <c r="Q413" s="260" t="s">
        <v>938</v>
      </c>
      <c r="R413" s="407" t="s">
        <v>319</v>
      </c>
      <c r="S413" s="260">
        <f t="shared" si="65"/>
        <v>2024</v>
      </c>
      <c r="T413" s="307">
        <v>45558</v>
      </c>
      <c r="U413" s="307">
        <v>45558</v>
      </c>
      <c r="V413" s="334" t="s">
        <v>973</v>
      </c>
      <c r="W413" s="337" t="s">
        <v>2485</v>
      </c>
      <c r="X413" s="321" t="s">
        <v>843</v>
      </c>
      <c r="Y413" s="340" t="s">
        <v>2486</v>
      </c>
      <c r="Z413" s="261" t="s">
        <v>2487</v>
      </c>
      <c r="AA413" s="260">
        <v>1</v>
      </c>
      <c r="AB413" s="260" t="s">
        <v>868</v>
      </c>
      <c r="AC413" s="409">
        <v>0</v>
      </c>
      <c r="AD413" s="260">
        <v>5</v>
      </c>
      <c r="AE413" s="260"/>
      <c r="AF413" s="410">
        <f t="shared" si="64"/>
        <v>0</v>
      </c>
      <c r="AG413" s="409">
        <v>0</v>
      </c>
      <c r="AH413" s="260">
        <v>5</v>
      </c>
      <c r="AI413" s="260"/>
      <c r="AJ413" s="411">
        <f t="shared" si="67"/>
        <v>0</v>
      </c>
      <c r="AK413" s="409">
        <v>0</v>
      </c>
      <c r="AL413" s="260">
        <v>4</v>
      </c>
      <c r="AM413" s="260"/>
      <c r="AN413" s="410">
        <f t="shared" si="68"/>
        <v>0</v>
      </c>
      <c r="AO413" s="409">
        <v>0.5</v>
      </c>
      <c r="AP413" s="260">
        <v>6</v>
      </c>
      <c r="AQ413" s="260">
        <v>8</v>
      </c>
      <c r="AR413" s="411">
        <f t="shared" si="69"/>
        <v>1.0416666666666666E-2</v>
      </c>
      <c r="AS413" s="413">
        <f t="shared" si="66"/>
        <v>0.5</v>
      </c>
      <c r="AT413" s="414">
        <f t="shared" si="70"/>
        <v>20</v>
      </c>
      <c r="AU413" s="414">
        <f t="shared" si="70"/>
        <v>8</v>
      </c>
      <c r="AV413" s="414">
        <f t="shared" si="62"/>
        <v>160</v>
      </c>
      <c r="AW413" s="415">
        <f t="shared" si="63"/>
        <v>3.1250000000000002E-3</v>
      </c>
      <c r="AX413" s="419" t="s">
        <v>309</v>
      </c>
    </row>
    <row r="414" spans="14:50" ht="15.6" x14ac:dyDescent="0.3">
      <c r="P414" s="406" t="s">
        <v>907</v>
      </c>
      <c r="Q414" s="260" t="s">
        <v>938</v>
      </c>
      <c r="R414" s="407" t="s">
        <v>319</v>
      </c>
      <c r="S414" s="260">
        <f t="shared" si="65"/>
        <v>2024</v>
      </c>
      <c r="T414" s="307">
        <v>45559</v>
      </c>
      <c r="U414" s="307">
        <v>45559</v>
      </c>
      <c r="V414" s="334" t="s">
        <v>939</v>
      </c>
      <c r="W414" s="337" t="s">
        <v>2047</v>
      </c>
      <c r="X414" s="321" t="s">
        <v>843</v>
      </c>
      <c r="Y414" s="340" t="s">
        <v>2486</v>
      </c>
      <c r="Z414" s="261" t="s">
        <v>2487</v>
      </c>
      <c r="AA414" s="260">
        <v>1</v>
      </c>
      <c r="AB414" s="260" t="s">
        <v>868</v>
      </c>
      <c r="AC414" s="409">
        <v>0</v>
      </c>
      <c r="AD414" s="260">
        <v>5</v>
      </c>
      <c r="AE414" s="260"/>
      <c r="AF414" s="410">
        <f t="shared" si="64"/>
        <v>0</v>
      </c>
      <c r="AG414" s="409">
        <v>0</v>
      </c>
      <c r="AH414" s="260">
        <v>5</v>
      </c>
      <c r="AI414" s="260"/>
      <c r="AJ414" s="411">
        <f t="shared" si="67"/>
        <v>0</v>
      </c>
      <c r="AK414" s="409">
        <v>0</v>
      </c>
      <c r="AL414" s="260">
        <v>4</v>
      </c>
      <c r="AM414" s="260"/>
      <c r="AN414" s="410">
        <f t="shared" si="68"/>
        <v>0</v>
      </c>
      <c r="AO414" s="409">
        <v>1</v>
      </c>
      <c r="AP414" s="260">
        <v>6</v>
      </c>
      <c r="AQ414" s="260">
        <v>8</v>
      </c>
      <c r="AR414" s="411">
        <f t="shared" si="69"/>
        <v>2.0833333333333332E-2</v>
      </c>
      <c r="AS414" s="413">
        <f t="shared" si="66"/>
        <v>1</v>
      </c>
      <c r="AT414" s="414">
        <f t="shared" si="70"/>
        <v>20</v>
      </c>
      <c r="AU414" s="414">
        <f t="shared" si="70"/>
        <v>8</v>
      </c>
      <c r="AV414" s="414">
        <f t="shared" si="62"/>
        <v>160</v>
      </c>
      <c r="AW414" s="415">
        <f t="shared" si="63"/>
        <v>6.2500000000000003E-3</v>
      </c>
      <c r="AX414" s="419"/>
    </row>
    <row r="415" spans="14:50" ht="28.8" x14ac:dyDescent="0.3">
      <c r="P415" s="406" t="s">
        <v>907</v>
      </c>
      <c r="Q415" s="260" t="s">
        <v>938</v>
      </c>
      <c r="R415" s="407" t="s">
        <v>319</v>
      </c>
      <c r="S415" s="260">
        <f t="shared" si="65"/>
        <v>2024</v>
      </c>
      <c r="T415" s="307">
        <v>45559</v>
      </c>
      <c r="U415" s="307">
        <v>45559</v>
      </c>
      <c r="V415" s="320" t="s">
        <v>1091</v>
      </c>
      <c r="W415" s="337" t="s">
        <v>1092</v>
      </c>
      <c r="X415" s="321" t="s">
        <v>815</v>
      </c>
      <c r="Y415" s="340" t="s">
        <v>2488</v>
      </c>
      <c r="Z415" s="286" t="s">
        <v>1828</v>
      </c>
      <c r="AA415" s="329" t="s">
        <v>1038</v>
      </c>
      <c r="AB415" s="329" t="s">
        <v>927</v>
      </c>
      <c r="AC415" s="409">
        <v>0</v>
      </c>
      <c r="AD415" s="260">
        <v>5</v>
      </c>
      <c r="AE415" s="260"/>
      <c r="AF415" s="410">
        <f t="shared" si="64"/>
        <v>0</v>
      </c>
      <c r="AG415" s="409">
        <v>0</v>
      </c>
      <c r="AH415" s="260">
        <v>5</v>
      </c>
      <c r="AI415" s="260"/>
      <c r="AJ415" s="411">
        <f t="shared" si="67"/>
        <v>0</v>
      </c>
      <c r="AK415" s="409">
        <v>0</v>
      </c>
      <c r="AL415" s="260">
        <v>4</v>
      </c>
      <c r="AM415" s="260"/>
      <c r="AN415" s="410">
        <f t="shared" si="68"/>
        <v>0</v>
      </c>
      <c r="AO415" s="409">
        <v>2</v>
      </c>
      <c r="AP415" s="260">
        <v>6</v>
      </c>
      <c r="AQ415" s="260">
        <v>8</v>
      </c>
      <c r="AR415" s="411">
        <f t="shared" si="69"/>
        <v>4.1666666666666664E-2</v>
      </c>
      <c r="AS415" s="413">
        <f t="shared" si="66"/>
        <v>2</v>
      </c>
      <c r="AT415" s="414">
        <f t="shared" si="70"/>
        <v>20</v>
      </c>
      <c r="AU415" s="414">
        <f t="shared" si="70"/>
        <v>8</v>
      </c>
      <c r="AV415" s="414">
        <f t="shared" si="62"/>
        <v>160</v>
      </c>
      <c r="AW415" s="415">
        <f t="shared" si="63"/>
        <v>1.2500000000000001E-2</v>
      </c>
      <c r="AX415" s="419" t="s">
        <v>309</v>
      </c>
    </row>
    <row r="416" spans="14:50" ht="15.6" x14ac:dyDescent="0.3">
      <c r="P416" s="406" t="s">
        <v>907</v>
      </c>
      <c r="Q416" s="260" t="s">
        <v>938</v>
      </c>
      <c r="R416" s="407" t="s">
        <v>319</v>
      </c>
      <c r="S416" s="260">
        <f t="shared" si="65"/>
        <v>2024</v>
      </c>
      <c r="T416" s="307">
        <v>45560</v>
      </c>
      <c r="U416" s="307">
        <v>45560</v>
      </c>
      <c r="V416" s="322" t="s">
        <v>990</v>
      </c>
      <c r="W416" s="337" t="s">
        <v>991</v>
      </c>
      <c r="X416" s="321" t="s">
        <v>1958</v>
      </c>
      <c r="Y416" s="340" t="s">
        <v>2489</v>
      </c>
      <c r="Z416" s="261" t="s">
        <v>309</v>
      </c>
      <c r="AA416" s="260" t="s">
        <v>309</v>
      </c>
      <c r="AB416" s="260" t="s">
        <v>309</v>
      </c>
      <c r="AC416" s="409">
        <v>0</v>
      </c>
      <c r="AD416" s="260">
        <v>5</v>
      </c>
      <c r="AE416" s="260"/>
      <c r="AF416" s="410">
        <f t="shared" si="64"/>
        <v>0</v>
      </c>
      <c r="AG416" s="409">
        <v>0</v>
      </c>
      <c r="AH416" s="260">
        <v>5</v>
      </c>
      <c r="AI416" s="260"/>
      <c r="AJ416" s="411">
        <f t="shared" si="67"/>
        <v>0</v>
      </c>
      <c r="AK416" s="409">
        <v>0</v>
      </c>
      <c r="AL416" s="260">
        <v>4</v>
      </c>
      <c r="AM416" s="260"/>
      <c r="AN416" s="410">
        <f t="shared" si="68"/>
        <v>0</v>
      </c>
      <c r="AO416" s="409">
        <v>1</v>
      </c>
      <c r="AP416" s="260">
        <v>6</v>
      </c>
      <c r="AQ416" s="260">
        <v>8</v>
      </c>
      <c r="AR416" s="411">
        <f t="shared" si="69"/>
        <v>2.0833333333333332E-2</v>
      </c>
      <c r="AS416" s="413">
        <f t="shared" si="66"/>
        <v>1</v>
      </c>
      <c r="AT416" s="414">
        <f t="shared" si="70"/>
        <v>20</v>
      </c>
      <c r="AU416" s="414">
        <f t="shared" si="70"/>
        <v>8</v>
      </c>
      <c r="AV416" s="414">
        <f t="shared" si="62"/>
        <v>160</v>
      </c>
      <c r="AW416" s="415">
        <f t="shared" si="63"/>
        <v>6.2500000000000003E-3</v>
      </c>
      <c r="AX416" s="419" t="s">
        <v>309</v>
      </c>
    </row>
    <row r="417" spans="16:51" ht="15.6" x14ac:dyDescent="0.3">
      <c r="P417" s="406" t="s">
        <v>907</v>
      </c>
      <c r="Q417" s="260" t="s">
        <v>938</v>
      </c>
      <c r="R417" s="407" t="s">
        <v>319</v>
      </c>
      <c r="S417" s="260">
        <f t="shared" si="65"/>
        <v>2024</v>
      </c>
      <c r="T417" s="307">
        <v>45561</v>
      </c>
      <c r="U417" s="307">
        <v>45561</v>
      </c>
      <c r="V417" s="334" t="s">
        <v>939</v>
      </c>
      <c r="W417" s="337" t="s">
        <v>2047</v>
      </c>
      <c r="X417" s="321" t="s">
        <v>843</v>
      </c>
      <c r="Y417" s="340" t="s">
        <v>2490</v>
      </c>
      <c r="Z417" s="261" t="s">
        <v>309</v>
      </c>
      <c r="AA417" s="260" t="s">
        <v>309</v>
      </c>
      <c r="AB417" s="260" t="s">
        <v>309</v>
      </c>
      <c r="AC417" s="409">
        <v>0</v>
      </c>
      <c r="AD417" s="260">
        <v>5</v>
      </c>
      <c r="AE417" s="260"/>
      <c r="AF417" s="410">
        <f t="shared" si="64"/>
        <v>0</v>
      </c>
      <c r="AG417" s="409">
        <v>0</v>
      </c>
      <c r="AH417" s="260">
        <v>5</v>
      </c>
      <c r="AI417" s="260"/>
      <c r="AJ417" s="411">
        <f t="shared" si="67"/>
        <v>0</v>
      </c>
      <c r="AK417" s="409">
        <v>0</v>
      </c>
      <c r="AL417" s="260">
        <v>4</v>
      </c>
      <c r="AM417" s="260"/>
      <c r="AN417" s="410">
        <f t="shared" si="68"/>
        <v>0</v>
      </c>
      <c r="AO417" s="409">
        <v>0.5</v>
      </c>
      <c r="AP417" s="260">
        <v>6</v>
      </c>
      <c r="AQ417" s="260">
        <v>24</v>
      </c>
      <c r="AR417" s="411">
        <f t="shared" si="69"/>
        <v>3.472222222222222E-3</v>
      </c>
      <c r="AS417" s="413">
        <f t="shared" si="66"/>
        <v>0.5</v>
      </c>
      <c r="AT417" s="414">
        <f t="shared" si="70"/>
        <v>20</v>
      </c>
      <c r="AU417" s="414">
        <f t="shared" si="70"/>
        <v>24</v>
      </c>
      <c r="AV417" s="414">
        <f t="shared" si="62"/>
        <v>480</v>
      </c>
      <c r="AW417" s="415">
        <f t="shared" si="63"/>
        <v>1.0416666666666667E-3</v>
      </c>
      <c r="AX417" s="419" t="s">
        <v>309</v>
      </c>
    </row>
    <row r="418" spans="16:51" ht="15.6" x14ac:dyDescent="0.3">
      <c r="P418" s="406" t="s">
        <v>907</v>
      </c>
      <c r="Q418" s="260" t="s">
        <v>938</v>
      </c>
      <c r="R418" s="407" t="s">
        <v>319</v>
      </c>
      <c r="S418" s="260">
        <f t="shared" si="65"/>
        <v>2024</v>
      </c>
      <c r="T418" s="307">
        <v>45565</v>
      </c>
      <c r="U418" s="307">
        <v>45565</v>
      </c>
      <c r="V418" s="533" t="s">
        <v>1123</v>
      </c>
      <c r="W418" s="535" t="s">
        <v>1124</v>
      </c>
      <c r="X418" s="321" t="s">
        <v>837</v>
      </c>
      <c r="Y418" s="340" t="s">
        <v>2491</v>
      </c>
      <c r="Z418" s="261" t="s">
        <v>2492</v>
      </c>
      <c r="AA418" s="260">
        <v>10</v>
      </c>
      <c r="AB418" s="260" t="s">
        <v>853</v>
      </c>
      <c r="AC418" s="409">
        <v>0</v>
      </c>
      <c r="AD418" s="260">
        <v>5</v>
      </c>
      <c r="AE418" s="260"/>
      <c r="AF418" s="410">
        <f t="shared" si="64"/>
        <v>0</v>
      </c>
      <c r="AG418" s="409">
        <v>0</v>
      </c>
      <c r="AH418" s="260">
        <v>5</v>
      </c>
      <c r="AI418" s="260"/>
      <c r="AJ418" s="411">
        <f t="shared" si="67"/>
        <v>0</v>
      </c>
      <c r="AK418" s="409">
        <v>0</v>
      </c>
      <c r="AL418" s="260">
        <v>4</v>
      </c>
      <c r="AM418" s="260"/>
      <c r="AN418" s="410">
        <f t="shared" si="68"/>
        <v>0</v>
      </c>
      <c r="AO418" s="409">
        <v>1</v>
      </c>
      <c r="AP418" s="260">
        <v>6</v>
      </c>
      <c r="AQ418" s="260">
        <v>16</v>
      </c>
      <c r="AR418" s="411">
        <f t="shared" si="69"/>
        <v>1.0416666666666666E-2</v>
      </c>
      <c r="AS418" s="413">
        <f t="shared" si="66"/>
        <v>1</v>
      </c>
      <c r="AT418" s="414">
        <f t="shared" si="70"/>
        <v>20</v>
      </c>
      <c r="AU418" s="414">
        <f t="shared" si="70"/>
        <v>16</v>
      </c>
      <c r="AV418" s="414">
        <f t="shared" si="62"/>
        <v>320</v>
      </c>
      <c r="AW418" s="415">
        <f t="shared" si="63"/>
        <v>3.1250000000000002E-3</v>
      </c>
      <c r="AX418" s="419"/>
    </row>
    <row r="419" spans="16:51" ht="28.8" x14ac:dyDescent="0.3">
      <c r="P419" s="530" t="s">
        <v>812</v>
      </c>
      <c r="Q419" s="260" t="s">
        <v>930</v>
      </c>
      <c r="R419" s="559" t="s">
        <v>320</v>
      </c>
      <c r="S419" s="260">
        <f t="shared" si="65"/>
        <v>2024</v>
      </c>
      <c r="T419" s="531">
        <v>45566</v>
      </c>
      <c r="U419" s="531">
        <v>45566</v>
      </c>
      <c r="V419" s="532" t="s">
        <v>862</v>
      </c>
      <c r="W419" s="534" t="s">
        <v>863</v>
      </c>
      <c r="X419" s="536" t="s">
        <v>847</v>
      </c>
      <c r="Y419" s="538" t="s">
        <v>2628</v>
      </c>
      <c r="Z419" s="539" t="s">
        <v>309</v>
      </c>
      <c r="AA419" s="540" t="s">
        <v>309</v>
      </c>
      <c r="AB419" s="541" t="s">
        <v>309</v>
      </c>
      <c r="AC419" s="542">
        <f>90/60</f>
        <v>1.5</v>
      </c>
      <c r="AD419" s="543">
        <v>4</v>
      </c>
      <c r="AE419" s="543">
        <v>8</v>
      </c>
      <c r="AF419" s="544">
        <f t="shared" si="64"/>
        <v>4.6875E-2</v>
      </c>
      <c r="AG419" s="545">
        <v>0</v>
      </c>
      <c r="AH419" s="546">
        <v>5</v>
      </c>
      <c r="AI419" s="546"/>
      <c r="AJ419" s="547">
        <f t="shared" si="67"/>
        <v>0</v>
      </c>
      <c r="AK419" s="548">
        <v>0</v>
      </c>
      <c r="AL419" s="549">
        <v>5</v>
      </c>
      <c r="AM419" s="543"/>
      <c r="AN419" s="544">
        <f t="shared" si="68"/>
        <v>0</v>
      </c>
      <c r="AO419" s="545">
        <v>0</v>
      </c>
      <c r="AP419" s="546">
        <v>9</v>
      </c>
      <c r="AQ419" s="546"/>
      <c r="AR419" s="547">
        <f t="shared" si="69"/>
        <v>0</v>
      </c>
      <c r="AS419" s="413">
        <f t="shared" si="66"/>
        <v>1.5</v>
      </c>
      <c r="AT419" s="414">
        <f t="shared" si="70"/>
        <v>23</v>
      </c>
      <c r="AU419" s="414">
        <f t="shared" si="70"/>
        <v>8</v>
      </c>
      <c r="AV419" s="550">
        <f t="shared" si="62"/>
        <v>184</v>
      </c>
      <c r="AW419" s="551">
        <f t="shared" si="63"/>
        <v>8.152173913043478E-3</v>
      </c>
      <c r="AX419" s="552" t="s">
        <v>2358</v>
      </c>
    </row>
    <row r="420" spans="16:51" x14ac:dyDescent="0.3">
      <c r="P420" s="523" t="s">
        <v>812</v>
      </c>
      <c r="Q420" s="260" t="s">
        <v>930</v>
      </c>
      <c r="R420" s="559" t="s">
        <v>320</v>
      </c>
      <c r="S420" s="260">
        <f t="shared" si="65"/>
        <v>2024</v>
      </c>
      <c r="T420" s="792">
        <v>45567</v>
      </c>
      <c r="U420" s="792">
        <v>45567</v>
      </c>
      <c r="V420" s="793" t="s">
        <v>1097</v>
      </c>
      <c r="W420" s="794" t="s">
        <v>1092</v>
      </c>
      <c r="X420" s="795" t="s">
        <v>815</v>
      </c>
      <c r="Y420" s="796" t="s">
        <v>2629</v>
      </c>
      <c r="Z420" s="797" t="s">
        <v>309</v>
      </c>
      <c r="AA420" s="791" t="s">
        <v>309</v>
      </c>
      <c r="AB420" s="504" t="s">
        <v>309</v>
      </c>
      <c r="AC420" s="513">
        <v>1</v>
      </c>
      <c r="AD420" s="330">
        <v>4</v>
      </c>
      <c r="AE420" s="330">
        <v>8</v>
      </c>
      <c r="AF420" s="544">
        <f t="shared" si="64"/>
        <v>3.125E-2</v>
      </c>
      <c r="AG420" s="515">
        <v>0</v>
      </c>
      <c r="AH420" s="333">
        <v>5</v>
      </c>
      <c r="AI420" s="333"/>
      <c r="AJ420" s="516">
        <f t="shared" si="67"/>
        <v>0</v>
      </c>
      <c r="AK420" s="517">
        <v>0</v>
      </c>
      <c r="AL420" s="798">
        <v>5</v>
      </c>
      <c r="AM420" s="330"/>
      <c r="AN420" s="514">
        <f t="shared" si="68"/>
        <v>0</v>
      </c>
      <c r="AO420" s="515">
        <v>0</v>
      </c>
      <c r="AP420" s="333">
        <v>9</v>
      </c>
      <c r="AQ420" s="333"/>
      <c r="AR420" s="516">
        <f t="shared" si="69"/>
        <v>0</v>
      </c>
      <c r="AS420" s="413">
        <f t="shared" si="66"/>
        <v>1</v>
      </c>
      <c r="AT420" s="414">
        <f t="shared" si="70"/>
        <v>23</v>
      </c>
      <c r="AU420" s="414">
        <f t="shared" si="70"/>
        <v>8</v>
      </c>
      <c r="AV420" s="799">
        <f t="shared" si="62"/>
        <v>184</v>
      </c>
      <c r="AW420" s="800">
        <f t="shared" si="63"/>
        <v>5.434782608695652E-3</v>
      </c>
      <c r="AX420" s="518" t="s">
        <v>2358</v>
      </c>
    </row>
    <row r="421" spans="16:51" ht="28.8" x14ac:dyDescent="0.3">
      <c r="P421" s="523" t="s">
        <v>812</v>
      </c>
      <c r="Q421" s="260" t="s">
        <v>930</v>
      </c>
      <c r="R421" s="559" t="s">
        <v>320</v>
      </c>
      <c r="S421" s="260">
        <f t="shared" si="65"/>
        <v>2024</v>
      </c>
      <c r="T421" s="792">
        <v>45567</v>
      </c>
      <c r="U421" s="792">
        <v>45567</v>
      </c>
      <c r="V421" s="801" t="s">
        <v>2350</v>
      </c>
      <c r="W421" s="794" t="s">
        <v>2351</v>
      </c>
      <c r="X421" s="795" t="s">
        <v>910</v>
      </c>
      <c r="Y421" s="796" t="s">
        <v>2630</v>
      </c>
      <c r="Z421" s="797" t="s">
        <v>309</v>
      </c>
      <c r="AA421" s="791" t="s">
        <v>309</v>
      </c>
      <c r="AB421" s="504" t="s">
        <v>309</v>
      </c>
      <c r="AC421" s="513">
        <f>15/60</f>
        <v>0.25</v>
      </c>
      <c r="AD421" s="330">
        <v>4</v>
      </c>
      <c r="AE421" s="332">
        <v>8</v>
      </c>
      <c r="AF421" s="544">
        <f t="shared" si="64"/>
        <v>7.8125E-3</v>
      </c>
      <c r="AG421" s="515">
        <v>0</v>
      </c>
      <c r="AH421" s="333">
        <v>5</v>
      </c>
      <c r="AI421" s="333"/>
      <c r="AJ421" s="516">
        <f t="shared" si="67"/>
        <v>0</v>
      </c>
      <c r="AK421" s="517">
        <v>0</v>
      </c>
      <c r="AL421" s="798">
        <v>5</v>
      </c>
      <c r="AM421" s="330"/>
      <c r="AN421" s="514">
        <f t="shared" si="68"/>
        <v>0</v>
      </c>
      <c r="AO421" s="515">
        <v>0</v>
      </c>
      <c r="AP421" s="333">
        <v>9</v>
      </c>
      <c r="AQ421" s="333"/>
      <c r="AR421" s="516">
        <f t="shared" si="69"/>
        <v>0</v>
      </c>
      <c r="AS421" s="413">
        <f t="shared" si="66"/>
        <v>0.25</v>
      </c>
      <c r="AT421" s="414">
        <f t="shared" si="70"/>
        <v>23</v>
      </c>
      <c r="AU421" s="414">
        <f t="shared" si="70"/>
        <v>8</v>
      </c>
      <c r="AV421" s="799">
        <f t="shared" si="62"/>
        <v>184</v>
      </c>
      <c r="AW421" s="800">
        <f t="shared" si="63"/>
        <v>1.358695652173913E-3</v>
      </c>
      <c r="AX421" s="518" t="s">
        <v>309</v>
      </c>
    </row>
    <row r="422" spans="16:51" x14ac:dyDescent="0.3">
      <c r="P422" s="523" t="s">
        <v>812</v>
      </c>
      <c r="Q422" s="260" t="s">
        <v>930</v>
      </c>
      <c r="R422" s="559" t="s">
        <v>320</v>
      </c>
      <c r="S422" s="260">
        <f t="shared" si="65"/>
        <v>2024</v>
      </c>
      <c r="T422" s="792">
        <v>45567</v>
      </c>
      <c r="U422" s="792">
        <v>45567</v>
      </c>
      <c r="V422" s="802" t="s">
        <v>869</v>
      </c>
      <c r="W422" s="794" t="s">
        <v>870</v>
      </c>
      <c r="X422" s="795" t="s">
        <v>825</v>
      </c>
      <c r="Y422" s="796" t="s">
        <v>2631</v>
      </c>
      <c r="Z422" s="797" t="s">
        <v>309</v>
      </c>
      <c r="AA422" s="791" t="s">
        <v>309</v>
      </c>
      <c r="AB422" s="504" t="s">
        <v>309</v>
      </c>
      <c r="AC422" s="513">
        <f>45/60</f>
        <v>0.75</v>
      </c>
      <c r="AD422" s="330">
        <v>4</v>
      </c>
      <c r="AE422" s="330">
        <v>16</v>
      </c>
      <c r="AF422" s="544">
        <f t="shared" si="64"/>
        <v>1.171875E-2</v>
      </c>
      <c r="AG422" s="515">
        <v>0</v>
      </c>
      <c r="AH422" s="333">
        <v>5</v>
      </c>
      <c r="AI422" s="333"/>
      <c r="AJ422" s="516">
        <f t="shared" si="67"/>
        <v>0</v>
      </c>
      <c r="AK422" s="517">
        <v>0</v>
      </c>
      <c r="AL422" s="798">
        <v>5</v>
      </c>
      <c r="AM422" s="330"/>
      <c r="AN422" s="514">
        <f t="shared" si="68"/>
        <v>0</v>
      </c>
      <c r="AO422" s="515">
        <v>0</v>
      </c>
      <c r="AP422" s="333">
        <v>9</v>
      </c>
      <c r="AQ422" s="333"/>
      <c r="AR422" s="516">
        <f t="shared" si="69"/>
        <v>0</v>
      </c>
      <c r="AS422" s="413">
        <f t="shared" si="66"/>
        <v>0.75</v>
      </c>
      <c r="AT422" s="414">
        <f t="shared" si="70"/>
        <v>23</v>
      </c>
      <c r="AU422" s="414">
        <f t="shared" si="70"/>
        <v>16</v>
      </c>
      <c r="AV422" s="799">
        <f t="shared" si="62"/>
        <v>368</v>
      </c>
      <c r="AW422" s="800">
        <f t="shared" si="63"/>
        <v>2.0380434782608695E-3</v>
      </c>
      <c r="AX422" s="518" t="s">
        <v>309</v>
      </c>
      <c r="AY422" s="564"/>
    </row>
    <row r="423" spans="16:51" ht="43.2" x14ac:dyDescent="0.3">
      <c r="P423" s="523" t="s">
        <v>812</v>
      </c>
      <c r="Q423" s="260" t="s">
        <v>930</v>
      </c>
      <c r="R423" s="559" t="s">
        <v>320</v>
      </c>
      <c r="S423" s="260">
        <f t="shared" si="65"/>
        <v>2024</v>
      </c>
      <c r="T423" s="792">
        <v>45568</v>
      </c>
      <c r="U423" s="792">
        <v>45568</v>
      </c>
      <c r="V423" s="801" t="s">
        <v>908</v>
      </c>
      <c r="W423" s="794" t="s">
        <v>909</v>
      </c>
      <c r="X423" s="795" t="s">
        <v>910</v>
      </c>
      <c r="Y423" s="796" t="s">
        <v>2632</v>
      </c>
      <c r="Z423" s="803" t="s">
        <v>2633</v>
      </c>
      <c r="AA423" s="804" t="s">
        <v>2634</v>
      </c>
      <c r="AB423" s="519" t="s">
        <v>1600</v>
      </c>
      <c r="AC423" s="513">
        <v>5</v>
      </c>
      <c r="AD423" s="330">
        <v>4</v>
      </c>
      <c r="AE423" s="332">
        <v>8</v>
      </c>
      <c r="AF423" s="544">
        <f t="shared" si="64"/>
        <v>0.15625</v>
      </c>
      <c r="AG423" s="515">
        <v>0</v>
      </c>
      <c r="AH423" s="333">
        <v>5</v>
      </c>
      <c r="AI423" s="333"/>
      <c r="AJ423" s="516">
        <f t="shared" si="67"/>
        <v>0</v>
      </c>
      <c r="AK423" s="517">
        <v>0</v>
      </c>
      <c r="AL423" s="798">
        <v>5</v>
      </c>
      <c r="AM423" s="330"/>
      <c r="AN423" s="514">
        <f t="shared" si="68"/>
        <v>0</v>
      </c>
      <c r="AO423" s="515">
        <v>0</v>
      </c>
      <c r="AP423" s="333">
        <v>9</v>
      </c>
      <c r="AQ423" s="333"/>
      <c r="AR423" s="516">
        <f t="shared" si="69"/>
        <v>0</v>
      </c>
      <c r="AS423" s="413">
        <f t="shared" si="66"/>
        <v>5</v>
      </c>
      <c r="AT423" s="414">
        <f t="shared" si="70"/>
        <v>23</v>
      </c>
      <c r="AU423" s="414">
        <f t="shared" si="70"/>
        <v>8</v>
      </c>
      <c r="AV423" s="799">
        <f t="shared" ref="AV423:AV486" si="71">AT423*AU423</f>
        <v>184</v>
      </c>
      <c r="AW423" s="800">
        <f t="shared" ref="AW423:AW486" si="72">AS423/(AT423*AU423)</f>
        <v>2.717391304347826E-2</v>
      </c>
      <c r="AX423" s="518" t="s">
        <v>309</v>
      </c>
    </row>
    <row r="424" spans="16:51" ht="28.8" x14ac:dyDescent="0.3">
      <c r="P424" s="523" t="s">
        <v>812</v>
      </c>
      <c r="Q424" s="260" t="s">
        <v>930</v>
      </c>
      <c r="R424" s="559" t="s">
        <v>320</v>
      </c>
      <c r="S424" s="260">
        <f t="shared" si="65"/>
        <v>2024</v>
      </c>
      <c r="T424" s="792">
        <v>45568</v>
      </c>
      <c r="U424" s="792">
        <v>45568</v>
      </c>
      <c r="V424" s="793" t="s">
        <v>1091</v>
      </c>
      <c r="W424" s="794" t="s">
        <v>1092</v>
      </c>
      <c r="X424" s="795" t="s">
        <v>815</v>
      </c>
      <c r="Y424" s="796" t="s">
        <v>2635</v>
      </c>
      <c r="Z424" s="797" t="s">
        <v>309</v>
      </c>
      <c r="AA424" s="791" t="s">
        <v>309</v>
      </c>
      <c r="AB424" s="504" t="s">
        <v>309</v>
      </c>
      <c r="AC424" s="513">
        <v>1</v>
      </c>
      <c r="AD424" s="330">
        <v>4</v>
      </c>
      <c r="AE424" s="332">
        <v>8</v>
      </c>
      <c r="AF424" s="544">
        <f t="shared" si="64"/>
        <v>3.125E-2</v>
      </c>
      <c r="AG424" s="515">
        <v>0</v>
      </c>
      <c r="AH424" s="333">
        <v>5</v>
      </c>
      <c r="AI424" s="333"/>
      <c r="AJ424" s="516">
        <f>IFERROR(AG424/(AH424*AI424),0)</f>
        <v>0</v>
      </c>
      <c r="AK424" s="517">
        <v>0</v>
      </c>
      <c r="AL424" s="798">
        <v>5</v>
      </c>
      <c r="AM424" s="330"/>
      <c r="AN424" s="514">
        <f>IFERROR(AK424/(AL424*AM424),0)</f>
        <v>0</v>
      </c>
      <c r="AO424" s="515">
        <v>0</v>
      </c>
      <c r="AP424" s="333">
        <v>9</v>
      </c>
      <c r="AQ424" s="333"/>
      <c r="AR424" s="516">
        <f>IFERROR(AO424/(AP424*AQ424),0)</f>
        <v>0</v>
      </c>
      <c r="AS424" s="413">
        <f t="shared" si="66"/>
        <v>1</v>
      </c>
      <c r="AT424" s="414">
        <f t="shared" si="70"/>
        <v>23</v>
      </c>
      <c r="AU424" s="414">
        <f t="shared" si="70"/>
        <v>8</v>
      </c>
      <c r="AV424" s="799">
        <f>AT424*AU424</f>
        <v>184</v>
      </c>
      <c r="AW424" s="800">
        <f>AS424/(AT424*AU424)</f>
        <v>5.434782608695652E-3</v>
      </c>
      <c r="AX424" s="518" t="s">
        <v>2358</v>
      </c>
    </row>
    <row r="425" spans="16:51" ht="28.8" x14ac:dyDescent="0.3">
      <c r="P425" s="523" t="s">
        <v>854</v>
      </c>
      <c r="Q425" s="260" t="s">
        <v>930</v>
      </c>
      <c r="R425" s="559" t="s">
        <v>320</v>
      </c>
      <c r="S425" s="260">
        <f t="shared" si="65"/>
        <v>2024</v>
      </c>
      <c r="T425" s="792">
        <v>45572</v>
      </c>
      <c r="U425" s="792">
        <v>45572</v>
      </c>
      <c r="V425" s="793" t="s">
        <v>1091</v>
      </c>
      <c r="W425" s="794" t="s">
        <v>1092</v>
      </c>
      <c r="X425" s="795" t="s">
        <v>815</v>
      </c>
      <c r="Y425" s="796" t="s">
        <v>2636</v>
      </c>
      <c r="Z425" s="797" t="s">
        <v>2637</v>
      </c>
      <c r="AA425" s="791">
        <v>1</v>
      </c>
      <c r="AB425" s="504" t="s">
        <v>853</v>
      </c>
      <c r="AC425" s="513">
        <v>0</v>
      </c>
      <c r="AD425" s="330">
        <v>4</v>
      </c>
      <c r="AE425" s="332"/>
      <c r="AF425" s="544">
        <f t="shared" ref="AF425:AF488" si="73">IFERROR(AC425/(AD425*AE425),0)</f>
        <v>0</v>
      </c>
      <c r="AG425" s="515">
        <f>10/60</f>
        <v>0.16666666666666666</v>
      </c>
      <c r="AH425" s="333">
        <v>5</v>
      </c>
      <c r="AI425" s="333">
        <v>8</v>
      </c>
      <c r="AJ425" s="516">
        <f>IFERROR(AG425/(AH425*AI425),0)</f>
        <v>4.1666666666666666E-3</v>
      </c>
      <c r="AK425" s="517">
        <v>0</v>
      </c>
      <c r="AL425" s="798">
        <v>5</v>
      </c>
      <c r="AM425" s="330"/>
      <c r="AN425" s="514">
        <f>IFERROR(AK425/(AL425*AM425),0)</f>
        <v>0</v>
      </c>
      <c r="AO425" s="515">
        <v>0</v>
      </c>
      <c r="AP425" s="333">
        <v>9</v>
      </c>
      <c r="AQ425" s="333"/>
      <c r="AR425" s="516">
        <f>IFERROR(AO425/(AP425*AQ425),0)</f>
        <v>0</v>
      </c>
      <c r="AS425" s="413">
        <f t="shared" si="66"/>
        <v>0.16666666666666666</v>
      </c>
      <c r="AT425" s="414">
        <f t="shared" si="70"/>
        <v>23</v>
      </c>
      <c r="AU425" s="414">
        <f t="shared" si="70"/>
        <v>8</v>
      </c>
      <c r="AV425" s="799">
        <f>AT425*AU425</f>
        <v>184</v>
      </c>
      <c r="AW425" s="800">
        <f t="shared" si="72"/>
        <v>9.0579710144927526E-4</v>
      </c>
      <c r="AX425" s="518" t="s">
        <v>2358</v>
      </c>
    </row>
    <row r="426" spans="16:51" x14ac:dyDescent="0.3">
      <c r="P426" s="523" t="s">
        <v>854</v>
      </c>
      <c r="Q426" s="260" t="s">
        <v>930</v>
      </c>
      <c r="R426" s="559" t="s">
        <v>320</v>
      </c>
      <c r="S426" s="260">
        <f t="shared" si="65"/>
        <v>2024</v>
      </c>
      <c r="T426" s="792">
        <v>45573</v>
      </c>
      <c r="U426" s="792">
        <v>45573</v>
      </c>
      <c r="V426" s="801" t="s">
        <v>908</v>
      </c>
      <c r="W426" s="794" t="s">
        <v>909</v>
      </c>
      <c r="X426" s="795" t="s">
        <v>910</v>
      </c>
      <c r="Y426" s="796" t="s">
        <v>2638</v>
      </c>
      <c r="Z426" s="797" t="s">
        <v>2639</v>
      </c>
      <c r="AA426" s="791">
        <v>1</v>
      </c>
      <c r="AB426" s="504" t="s">
        <v>853</v>
      </c>
      <c r="AC426" s="520">
        <v>0</v>
      </c>
      <c r="AD426" s="330">
        <v>4</v>
      </c>
      <c r="AE426" s="332"/>
      <c r="AF426" s="544">
        <f t="shared" si="73"/>
        <v>0</v>
      </c>
      <c r="AG426" s="515">
        <v>6</v>
      </c>
      <c r="AH426" s="333">
        <v>5</v>
      </c>
      <c r="AI426" s="333">
        <v>8</v>
      </c>
      <c r="AJ426" s="516">
        <f t="shared" si="67"/>
        <v>0.15</v>
      </c>
      <c r="AK426" s="517">
        <v>0</v>
      </c>
      <c r="AL426" s="798">
        <v>5</v>
      </c>
      <c r="AM426" s="330"/>
      <c r="AN426" s="514">
        <f t="shared" si="68"/>
        <v>0</v>
      </c>
      <c r="AO426" s="515">
        <v>0</v>
      </c>
      <c r="AP426" s="333">
        <v>9</v>
      </c>
      <c r="AQ426" s="333"/>
      <c r="AR426" s="516">
        <f t="shared" si="69"/>
        <v>0</v>
      </c>
      <c r="AS426" s="413">
        <f t="shared" si="66"/>
        <v>6</v>
      </c>
      <c r="AT426" s="414">
        <f t="shared" si="70"/>
        <v>23</v>
      </c>
      <c r="AU426" s="414">
        <f t="shared" si="70"/>
        <v>8</v>
      </c>
      <c r="AV426" s="799">
        <f t="shared" si="71"/>
        <v>184</v>
      </c>
      <c r="AW426" s="800">
        <f t="shared" si="72"/>
        <v>3.2608695652173912E-2</v>
      </c>
      <c r="AX426" s="518" t="s">
        <v>309</v>
      </c>
    </row>
    <row r="427" spans="16:51" ht="43.2" x14ac:dyDescent="0.3">
      <c r="P427" s="523" t="s">
        <v>854</v>
      </c>
      <c r="Q427" s="260" t="s">
        <v>930</v>
      </c>
      <c r="R427" s="559" t="s">
        <v>320</v>
      </c>
      <c r="S427" s="260">
        <f t="shared" si="65"/>
        <v>2024</v>
      </c>
      <c r="T427" s="792">
        <v>45573</v>
      </c>
      <c r="U427" s="792">
        <v>45573</v>
      </c>
      <c r="V427" s="801" t="s">
        <v>1518</v>
      </c>
      <c r="W427" s="794" t="s">
        <v>2079</v>
      </c>
      <c r="X427" s="795" t="s">
        <v>910</v>
      </c>
      <c r="Y427" s="796" t="s">
        <v>2640</v>
      </c>
      <c r="Z427" s="797" t="s">
        <v>309</v>
      </c>
      <c r="AA427" s="791" t="s">
        <v>309</v>
      </c>
      <c r="AB427" s="504" t="s">
        <v>309</v>
      </c>
      <c r="AC427" s="520">
        <v>0</v>
      </c>
      <c r="AD427" s="330">
        <v>4</v>
      </c>
      <c r="AE427" s="332"/>
      <c r="AF427" s="544">
        <f t="shared" si="73"/>
        <v>0</v>
      </c>
      <c r="AG427" s="515">
        <f>20/60</f>
        <v>0.33333333333333331</v>
      </c>
      <c r="AH427" s="333">
        <v>5</v>
      </c>
      <c r="AI427" s="333">
        <v>8</v>
      </c>
      <c r="AJ427" s="516">
        <f>IFERROR(AG427/(AH427*AI427),0)</f>
        <v>8.3333333333333332E-3</v>
      </c>
      <c r="AK427" s="517">
        <v>0</v>
      </c>
      <c r="AL427" s="798">
        <v>5</v>
      </c>
      <c r="AM427" s="330"/>
      <c r="AN427" s="514">
        <f>IFERROR(AK427/(AL427*AM427),0)</f>
        <v>0</v>
      </c>
      <c r="AO427" s="515">
        <v>0</v>
      </c>
      <c r="AP427" s="333">
        <v>9</v>
      </c>
      <c r="AQ427" s="333"/>
      <c r="AR427" s="516">
        <f>IFERROR(AO427/(AP427*AQ427),0)</f>
        <v>0</v>
      </c>
      <c r="AS427" s="413">
        <f t="shared" si="66"/>
        <v>0.33333333333333331</v>
      </c>
      <c r="AT427" s="414">
        <f t="shared" si="70"/>
        <v>23</v>
      </c>
      <c r="AU427" s="414">
        <f t="shared" si="70"/>
        <v>8</v>
      </c>
      <c r="AV427" s="799">
        <f>AT427*AU427</f>
        <v>184</v>
      </c>
      <c r="AW427" s="800">
        <f t="shared" si="72"/>
        <v>1.8115942028985505E-3</v>
      </c>
      <c r="AX427" s="518" t="s">
        <v>309</v>
      </c>
    </row>
    <row r="428" spans="16:51" x14ac:dyDescent="0.3">
      <c r="P428" s="523" t="s">
        <v>854</v>
      </c>
      <c r="Q428" s="260" t="s">
        <v>930</v>
      </c>
      <c r="R428" s="559" t="s">
        <v>320</v>
      </c>
      <c r="S428" s="260">
        <f t="shared" si="65"/>
        <v>2024</v>
      </c>
      <c r="T428" s="792">
        <v>45573</v>
      </c>
      <c r="U428" s="792">
        <v>45573</v>
      </c>
      <c r="V428" s="805" t="s">
        <v>900</v>
      </c>
      <c r="W428" s="794" t="s">
        <v>2641</v>
      </c>
      <c r="X428" s="795" t="s">
        <v>843</v>
      </c>
      <c r="Y428" s="796" t="s">
        <v>2642</v>
      </c>
      <c r="Z428" s="797" t="s">
        <v>2643</v>
      </c>
      <c r="AA428" s="791" t="s">
        <v>309</v>
      </c>
      <c r="AB428" s="504" t="s">
        <v>309</v>
      </c>
      <c r="AC428" s="520">
        <v>0</v>
      </c>
      <c r="AD428" s="330">
        <v>4</v>
      </c>
      <c r="AE428" s="332"/>
      <c r="AF428" s="544">
        <f t="shared" si="73"/>
        <v>0</v>
      </c>
      <c r="AG428" s="515">
        <f>30/60</f>
        <v>0.5</v>
      </c>
      <c r="AH428" s="333">
        <v>5</v>
      </c>
      <c r="AI428" s="333">
        <v>24</v>
      </c>
      <c r="AJ428" s="516">
        <f>IFERROR(AG428/(AH428*AI428),0)</f>
        <v>4.1666666666666666E-3</v>
      </c>
      <c r="AK428" s="517">
        <v>0</v>
      </c>
      <c r="AL428" s="798">
        <v>5</v>
      </c>
      <c r="AM428" s="330"/>
      <c r="AN428" s="514">
        <f>IFERROR(AK428/(AL428*AM428),0)</f>
        <v>0</v>
      </c>
      <c r="AO428" s="515">
        <v>0</v>
      </c>
      <c r="AP428" s="333">
        <v>9</v>
      </c>
      <c r="AQ428" s="333"/>
      <c r="AR428" s="516">
        <f>IFERROR(AO428/(AP428*AQ428),0)</f>
        <v>0</v>
      </c>
      <c r="AS428" s="413">
        <f t="shared" si="66"/>
        <v>0.5</v>
      </c>
      <c r="AT428" s="414">
        <f t="shared" si="70"/>
        <v>23</v>
      </c>
      <c r="AU428" s="414">
        <f t="shared" si="70"/>
        <v>24</v>
      </c>
      <c r="AV428" s="799">
        <f>AT428*AU428</f>
        <v>552</v>
      </c>
      <c r="AW428" s="800">
        <f t="shared" si="72"/>
        <v>9.0579710144927537E-4</v>
      </c>
      <c r="AX428" s="518" t="s">
        <v>309</v>
      </c>
    </row>
    <row r="429" spans="16:51" x14ac:dyDescent="0.3">
      <c r="P429" s="523" t="s">
        <v>854</v>
      </c>
      <c r="Q429" s="260" t="s">
        <v>930</v>
      </c>
      <c r="R429" s="559" t="s">
        <v>320</v>
      </c>
      <c r="S429" s="260">
        <f t="shared" si="65"/>
        <v>2024</v>
      </c>
      <c r="T429" s="792">
        <v>45573</v>
      </c>
      <c r="U429" s="792">
        <v>45573</v>
      </c>
      <c r="V429" s="805" t="s">
        <v>888</v>
      </c>
      <c r="W429" s="794" t="s">
        <v>2644</v>
      </c>
      <c r="X429" s="795" t="s">
        <v>843</v>
      </c>
      <c r="Y429" s="796" t="s">
        <v>2645</v>
      </c>
      <c r="Z429" s="797" t="s">
        <v>309</v>
      </c>
      <c r="AA429" s="791" t="s">
        <v>309</v>
      </c>
      <c r="AB429" s="504" t="s">
        <v>309</v>
      </c>
      <c r="AC429" s="513">
        <v>0</v>
      </c>
      <c r="AD429" s="330">
        <v>4</v>
      </c>
      <c r="AE429" s="332"/>
      <c r="AF429" s="544">
        <f t="shared" si="73"/>
        <v>0</v>
      </c>
      <c r="AG429" s="515">
        <f>30/60</f>
        <v>0.5</v>
      </c>
      <c r="AH429" s="333">
        <v>5</v>
      </c>
      <c r="AI429" s="333">
        <v>24</v>
      </c>
      <c r="AJ429" s="516">
        <f t="shared" si="67"/>
        <v>4.1666666666666666E-3</v>
      </c>
      <c r="AK429" s="517">
        <v>0</v>
      </c>
      <c r="AL429" s="798">
        <v>5</v>
      </c>
      <c r="AM429" s="330"/>
      <c r="AN429" s="514">
        <f t="shared" si="68"/>
        <v>0</v>
      </c>
      <c r="AO429" s="515">
        <v>0</v>
      </c>
      <c r="AP429" s="333">
        <v>9</v>
      </c>
      <c r="AQ429" s="333"/>
      <c r="AR429" s="516">
        <f t="shared" si="69"/>
        <v>0</v>
      </c>
      <c r="AS429" s="413">
        <f t="shared" si="66"/>
        <v>0.5</v>
      </c>
      <c r="AT429" s="414">
        <f t="shared" si="70"/>
        <v>23</v>
      </c>
      <c r="AU429" s="414">
        <f t="shared" si="70"/>
        <v>24</v>
      </c>
      <c r="AV429" s="799">
        <f t="shared" si="71"/>
        <v>552</v>
      </c>
      <c r="AW429" s="800">
        <f t="shared" si="72"/>
        <v>9.0579710144927537E-4</v>
      </c>
      <c r="AX429" s="518" t="s">
        <v>309</v>
      </c>
    </row>
    <row r="430" spans="16:51" ht="28.8" x14ac:dyDescent="0.3">
      <c r="P430" s="523" t="s">
        <v>854</v>
      </c>
      <c r="Q430" s="260" t="s">
        <v>930</v>
      </c>
      <c r="R430" s="559" t="s">
        <v>320</v>
      </c>
      <c r="S430" s="260">
        <f t="shared" si="65"/>
        <v>2024</v>
      </c>
      <c r="T430" s="792">
        <v>45573</v>
      </c>
      <c r="U430" s="792">
        <v>45573</v>
      </c>
      <c r="V430" s="805" t="s">
        <v>900</v>
      </c>
      <c r="W430" s="794" t="s">
        <v>2641</v>
      </c>
      <c r="X430" s="795" t="s">
        <v>843</v>
      </c>
      <c r="Y430" s="796" t="s">
        <v>2646</v>
      </c>
      <c r="Z430" s="797" t="s">
        <v>309</v>
      </c>
      <c r="AA430" s="791" t="s">
        <v>309</v>
      </c>
      <c r="AB430" s="504" t="s">
        <v>309</v>
      </c>
      <c r="AC430" s="513">
        <v>0</v>
      </c>
      <c r="AD430" s="330">
        <v>4</v>
      </c>
      <c r="AE430" s="332"/>
      <c r="AF430" s="544">
        <f t="shared" si="73"/>
        <v>0</v>
      </c>
      <c r="AG430" s="515">
        <v>8</v>
      </c>
      <c r="AH430" s="333">
        <v>5</v>
      </c>
      <c r="AI430" s="333">
        <v>24</v>
      </c>
      <c r="AJ430" s="516">
        <f t="shared" si="67"/>
        <v>6.6666666666666666E-2</v>
      </c>
      <c r="AK430" s="517">
        <v>0</v>
      </c>
      <c r="AL430" s="798">
        <v>5</v>
      </c>
      <c r="AM430" s="330"/>
      <c r="AN430" s="514">
        <f t="shared" si="68"/>
        <v>0</v>
      </c>
      <c r="AO430" s="515">
        <v>0</v>
      </c>
      <c r="AP430" s="333">
        <v>9</v>
      </c>
      <c r="AQ430" s="333"/>
      <c r="AR430" s="516">
        <f t="shared" si="69"/>
        <v>0</v>
      </c>
      <c r="AS430" s="413">
        <f t="shared" si="66"/>
        <v>8</v>
      </c>
      <c r="AT430" s="414">
        <f t="shared" si="70"/>
        <v>23</v>
      </c>
      <c r="AU430" s="414">
        <f t="shared" si="70"/>
        <v>24</v>
      </c>
      <c r="AV430" s="799">
        <f t="shared" si="71"/>
        <v>552</v>
      </c>
      <c r="AW430" s="800">
        <f t="shared" si="72"/>
        <v>1.4492753623188406E-2</v>
      </c>
      <c r="AX430" s="518" t="s">
        <v>309</v>
      </c>
    </row>
    <row r="431" spans="16:51" ht="28.8" x14ac:dyDescent="0.3">
      <c r="P431" s="523" t="s">
        <v>854</v>
      </c>
      <c r="Q431" s="260" t="s">
        <v>930</v>
      </c>
      <c r="R431" s="559" t="s">
        <v>320</v>
      </c>
      <c r="S431" s="260">
        <f t="shared" si="65"/>
        <v>2024</v>
      </c>
      <c r="T431" s="792">
        <v>45574</v>
      </c>
      <c r="U431" s="792">
        <v>45574</v>
      </c>
      <c r="V431" s="806" t="s">
        <v>2422</v>
      </c>
      <c r="W431" s="794" t="s">
        <v>2341</v>
      </c>
      <c r="X431" s="795" t="s">
        <v>847</v>
      </c>
      <c r="Y431" s="796" t="s">
        <v>2647</v>
      </c>
      <c r="Z431" s="797" t="s">
        <v>309</v>
      </c>
      <c r="AA431" s="791" t="s">
        <v>309</v>
      </c>
      <c r="AB431" s="504" t="s">
        <v>309</v>
      </c>
      <c r="AC431" s="513">
        <v>0</v>
      </c>
      <c r="AD431" s="330">
        <v>4</v>
      </c>
      <c r="AE431" s="332"/>
      <c r="AF431" s="544">
        <f t="shared" si="73"/>
        <v>0</v>
      </c>
      <c r="AG431" s="515">
        <f>10/60</f>
        <v>0.16666666666666666</v>
      </c>
      <c r="AH431" s="333">
        <v>5</v>
      </c>
      <c r="AI431" s="333">
        <v>8</v>
      </c>
      <c r="AJ431" s="516">
        <f t="shared" si="67"/>
        <v>4.1666666666666666E-3</v>
      </c>
      <c r="AK431" s="517">
        <v>0</v>
      </c>
      <c r="AL431" s="798">
        <v>5</v>
      </c>
      <c r="AM431" s="330"/>
      <c r="AN431" s="514">
        <f t="shared" si="68"/>
        <v>0</v>
      </c>
      <c r="AO431" s="515">
        <v>0</v>
      </c>
      <c r="AP431" s="333">
        <v>9</v>
      </c>
      <c r="AQ431" s="333"/>
      <c r="AR431" s="516">
        <f t="shared" si="69"/>
        <v>0</v>
      </c>
      <c r="AS431" s="413">
        <f t="shared" si="66"/>
        <v>0.16666666666666666</v>
      </c>
      <c r="AT431" s="414">
        <f t="shared" si="70"/>
        <v>23</v>
      </c>
      <c r="AU431" s="414">
        <f t="shared" si="70"/>
        <v>8</v>
      </c>
      <c r="AV431" s="799">
        <f t="shared" si="71"/>
        <v>184</v>
      </c>
      <c r="AW431" s="800">
        <f t="shared" si="72"/>
        <v>9.0579710144927526E-4</v>
      </c>
      <c r="AX431" s="518" t="s">
        <v>309</v>
      </c>
    </row>
    <row r="432" spans="16:51" x14ac:dyDescent="0.3">
      <c r="P432" s="523" t="s">
        <v>854</v>
      </c>
      <c r="Q432" s="260" t="s">
        <v>930</v>
      </c>
      <c r="R432" s="559" t="s">
        <v>320</v>
      </c>
      <c r="S432" s="260">
        <f t="shared" si="65"/>
        <v>2024</v>
      </c>
      <c r="T432" s="792">
        <v>45574</v>
      </c>
      <c r="U432" s="792">
        <v>45574</v>
      </c>
      <c r="V432" s="793" t="s">
        <v>2461</v>
      </c>
      <c r="W432" s="794" t="s">
        <v>2462</v>
      </c>
      <c r="X432" s="795" t="s">
        <v>815</v>
      </c>
      <c r="Y432" s="796" t="s">
        <v>2648</v>
      </c>
      <c r="Z432" s="797" t="s">
        <v>309</v>
      </c>
      <c r="AA432" s="791" t="s">
        <v>309</v>
      </c>
      <c r="AB432" s="504" t="s">
        <v>309</v>
      </c>
      <c r="AC432" s="513">
        <v>0</v>
      </c>
      <c r="AD432" s="330">
        <v>4</v>
      </c>
      <c r="AE432" s="330"/>
      <c r="AF432" s="544">
        <f t="shared" si="73"/>
        <v>0</v>
      </c>
      <c r="AG432" s="515">
        <f>30/60</f>
        <v>0.5</v>
      </c>
      <c r="AH432" s="333">
        <v>5</v>
      </c>
      <c r="AI432" s="333">
        <v>8</v>
      </c>
      <c r="AJ432" s="516">
        <f t="shared" si="67"/>
        <v>1.2500000000000001E-2</v>
      </c>
      <c r="AK432" s="517">
        <v>0</v>
      </c>
      <c r="AL432" s="798">
        <v>5</v>
      </c>
      <c r="AM432" s="330"/>
      <c r="AN432" s="514">
        <f t="shared" si="68"/>
        <v>0</v>
      </c>
      <c r="AO432" s="515">
        <v>0</v>
      </c>
      <c r="AP432" s="333">
        <v>9</v>
      </c>
      <c r="AQ432" s="333"/>
      <c r="AR432" s="516">
        <f t="shared" si="69"/>
        <v>0</v>
      </c>
      <c r="AS432" s="413">
        <f t="shared" si="66"/>
        <v>0.5</v>
      </c>
      <c r="AT432" s="414">
        <f t="shared" si="70"/>
        <v>23</v>
      </c>
      <c r="AU432" s="414">
        <f t="shared" si="70"/>
        <v>8</v>
      </c>
      <c r="AV432" s="799">
        <f t="shared" si="71"/>
        <v>184</v>
      </c>
      <c r="AW432" s="800">
        <f t="shared" si="72"/>
        <v>2.717391304347826E-3</v>
      </c>
      <c r="AX432" s="518" t="s">
        <v>309</v>
      </c>
    </row>
    <row r="433" spans="16:50" x14ac:dyDescent="0.3">
      <c r="P433" s="523" t="s">
        <v>854</v>
      </c>
      <c r="Q433" s="260" t="s">
        <v>930</v>
      </c>
      <c r="R433" s="559" t="s">
        <v>320</v>
      </c>
      <c r="S433" s="260">
        <f t="shared" si="65"/>
        <v>2024</v>
      </c>
      <c r="T433" s="792">
        <v>45575</v>
      </c>
      <c r="U433" s="792">
        <v>45575</v>
      </c>
      <c r="V433" s="793" t="s">
        <v>1679</v>
      </c>
      <c r="W433" s="794" t="s">
        <v>1680</v>
      </c>
      <c r="X433" s="795" t="s">
        <v>815</v>
      </c>
      <c r="Y433" s="796" t="s">
        <v>2649</v>
      </c>
      <c r="Z433" s="797" t="s">
        <v>309</v>
      </c>
      <c r="AA433" s="791" t="s">
        <v>309</v>
      </c>
      <c r="AB433" s="504" t="s">
        <v>309</v>
      </c>
      <c r="AC433" s="520">
        <v>0</v>
      </c>
      <c r="AD433" s="330">
        <v>4</v>
      </c>
      <c r="AE433" s="332"/>
      <c r="AF433" s="544">
        <f t="shared" si="73"/>
        <v>0</v>
      </c>
      <c r="AG433" s="515">
        <v>1</v>
      </c>
      <c r="AH433" s="333">
        <v>5</v>
      </c>
      <c r="AI433" s="333">
        <v>8</v>
      </c>
      <c r="AJ433" s="516">
        <f t="shared" si="67"/>
        <v>2.5000000000000001E-2</v>
      </c>
      <c r="AK433" s="517">
        <v>0</v>
      </c>
      <c r="AL433" s="798">
        <v>5</v>
      </c>
      <c r="AM433" s="330"/>
      <c r="AN433" s="514">
        <f t="shared" si="68"/>
        <v>0</v>
      </c>
      <c r="AO433" s="515">
        <v>0</v>
      </c>
      <c r="AP433" s="333">
        <v>9</v>
      </c>
      <c r="AQ433" s="333"/>
      <c r="AR433" s="516">
        <f t="shared" si="69"/>
        <v>0</v>
      </c>
      <c r="AS433" s="413">
        <f t="shared" si="66"/>
        <v>1</v>
      </c>
      <c r="AT433" s="414">
        <f t="shared" si="70"/>
        <v>23</v>
      </c>
      <c r="AU433" s="414">
        <f t="shared" si="70"/>
        <v>8</v>
      </c>
      <c r="AV433" s="799">
        <f t="shared" si="71"/>
        <v>184</v>
      </c>
      <c r="AW433" s="800">
        <f t="shared" si="72"/>
        <v>5.434782608695652E-3</v>
      </c>
      <c r="AX433" s="518" t="s">
        <v>309</v>
      </c>
    </row>
    <row r="434" spans="16:50" ht="28.8" x14ac:dyDescent="0.3">
      <c r="P434" s="523" t="s">
        <v>854</v>
      </c>
      <c r="Q434" s="260" t="s">
        <v>930</v>
      </c>
      <c r="R434" s="559" t="s">
        <v>320</v>
      </c>
      <c r="S434" s="260">
        <f t="shared" si="65"/>
        <v>2024</v>
      </c>
      <c r="T434" s="792">
        <v>45576</v>
      </c>
      <c r="U434" s="792">
        <v>45576</v>
      </c>
      <c r="V434" s="801" t="s">
        <v>908</v>
      </c>
      <c r="W434" s="794" t="s">
        <v>909</v>
      </c>
      <c r="X434" s="795" t="s">
        <v>910</v>
      </c>
      <c r="Y434" s="796" t="s">
        <v>2650</v>
      </c>
      <c r="Z434" s="797" t="s">
        <v>2651</v>
      </c>
      <c r="AA434" s="791">
        <v>2</v>
      </c>
      <c r="AB434" s="504" t="s">
        <v>853</v>
      </c>
      <c r="AC434" s="513">
        <v>0</v>
      </c>
      <c r="AD434" s="330">
        <v>4</v>
      </c>
      <c r="AE434" s="330"/>
      <c r="AF434" s="544">
        <f t="shared" si="73"/>
        <v>0</v>
      </c>
      <c r="AG434" s="515">
        <v>2</v>
      </c>
      <c r="AH434" s="333">
        <v>5</v>
      </c>
      <c r="AI434" s="333">
        <v>8</v>
      </c>
      <c r="AJ434" s="516">
        <f t="shared" si="67"/>
        <v>0.05</v>
      </c>
      <c r="AK434" s="517">
        <v>0</v>
      </c>
      <c r="AL434" s="798">
        <v>5</v>
      </c>
      <c r="AM434" s="330"/>
      <c r="AN434" s="514">
        <f t="shared" si="68"/>
        <v>0</v>
      </c>
      <c r="AO434" s="515">
        <v>0</v>
      </c>
      <c r="AP434" s="333">
        <v>9</v>
      </c>
      <c r="AQ434" s="333"/>
      <c r="AR434" s="516">
        <f t="shared" si="69"/>
        <v>0</v>
      </c>
      <c r="AS434" s="413">
        <f t="shared" si="66"/>
        <v>2</v>
      </c>
      <c r="AT434" s="414">
        <f t="shared" si="70"/>
        <v>23</v>
      </c>
      <c r="AU434" s="414">
        <f t="shared" si="70"/>
        <v>8</v>
      </c>
      <c r="AV434" s="799">
        <f t="shared" si="71"/>
        <v>184</v>
      </c>
      <c r="AW434" s="800">
        <f t="shared" si="72"/>
        <v>1.0869565217391304E-2</v>
      </c>
      <c r="AX434" s="518" t="s">
        <v>309</v>
      </c>
    </row>
    <row r="435" spans="16:50" x14ac:dyDescent="0.3">
      <c r="P435" s="523" t="s">
        <v>854</v>
      </c>
      <c r="Q435" s="260" t="s">
        <v>930</v>
      </c>
      <c r="R435" s="559" t="s">
        <v>320</v>
      </c>
      <c r="S435" s="260">
        <f t="shared" si="65"/>
        <v>2024</v>
      </c>
      <c r="T435" s="792">
        <v>45576</v>
      </c>
      <c r="U435" s="792">
        <v>45576</v>
      </c>
      <c r="V435" s="793" t="s">
        <v>1078</v>
      </c>
      <c r="W435" s="794" t="s">
        <v>1079</v>
      </c>
      <c r="X435" s="795" t="s">
        <v>815</v>
      </c>
      <c r="Y435" s="796" t="s">
        <v>2652</v>
      </c>
      <c r="Z435" s="797" t="s">
        <v>309</v>
      </c>
      <c r="AA435" s="791" t="s">
        <v>309</v>
      </c>
      <c r="AB435" s="504" t="s">
        <v>309</v>
      </c>
      <c r="AC435" s="513">
        <v>0</v>
      </c>
      <c r="AD435" s="330">
        <v>4</v>
      </c>
      <c r="AE435" s="330"/>
      <c r="AF435" s="544">
        <f t="shared" si="73"/>
        <v>0</v>
      </c>
      <c r="AG435" s="515">
        <v>1</v>
      </c>
      <c r="AH435" s="333">
        <v>5</v>
      </c>
      <c r="AI435" s="333">
        <v>8</v>
      </c>
      <c r="AJ435" s="516">
        <f t="shared" si="67"/>
        <v>2.5000000000000001E-2</v>
      </c>
      <c r="AK435" s="517">
        <v>0</v>
      </c>
      <c r="AL435" s="798">
        <v>5</v>
      </c>
      <c r="AM435" s="330"/>
      <c r="AN435" s="514">
        <f t="shared" si="68"/>
        <v>0</v>
      </c>
      <c r="AO435" s="515">
        <v>0</v>
      </c>
      <c r="AP435" s="333">
        <v>9</v>
      </c>
      <c r="AQ435" s="333"/>
      <c r="AR435" s="516">
        <f t="shared" si="69"/>
        <v>0</v>
      </c>
      <c r="AS435" s="413">
        <f t="shared" si="66"/>
        <v>1</v>
      </c>
      <c r="AT435" s="414">
        <f t="shared" si="70"/>
        <v>23</v>
      </c>
      <c r="AU435" s="414">
        <f t="shared" si="70"/>
        <v>8</v>
      </c>
      <c r="AV435" s="799">
        <f t="shared" si="71"/>
        <v>184</v>
      </c>
      <c r="AW435" s="800">
        <f t="shared" si="72"/>
        <v>5.434782608695652E-3</v>
      </c>
      <c r="AX435" s="518" t="s">
        <v>309</v>
      </c>
    </row>
    <row r="436" spans="16:50" x14ac:dyDescent="0.3">
      <c r="P436" s="523" t="s">
        <v>891</v>
      </c>
      <c r="Q436" s="260" t="s">
        <v>930</v>
      </c>
      <c r="R436" s="559" t="s">
        <v>320</v>
      </c>
      <c r="S436" s="260">
        <f t="shared" si="65"/>
        <v>2024</v>
      </c>
      <c r="T436" s="792">
        <v>45579</v>
      </c>
      <c r="U436" s="792">
        <v>45579</v>
      </c>
      <c r="V436" s="793" t="s">
        <v>813</v>
      </c>
      <c r="W436" s="794" t="s">
        <v>814</v>
      </c>
      <c r="X436" s="795" t="s">
        <v>815</v>
      </c>
      <c r="Y436" s="796" t="s">
        <v>2653</v>
      </c>
      <c r="Z436" s="797" t="s">
        <v>309</v>
      </c>
      <c r="AA436" s="791" t="s">
        <v>309</v>
      </c>
      <c r="AB436" s="504" t="s">
        <v>309</v>
      </c>
      <c r="AC436" s="513">
        <v>0</v>
      </c>
      <c r="AD436" s="330">
        <v>4</v>
      </c>
      <c r="AE436" s="330"/>
      <c r="AF436" s="544">
        <f t="shared" si="73"/>
        <v>0</v>
      </c>
      <c r="AG436" s="515">
        <v>0</v>
      </c>
      <c r="AH436" s="333">
        <v>5</v>
      </c>
      <c r="AI436" s="333"/>
      <c r="AJ436" s="516">
        <f t="shared" si="67"/>
        <v>0</v>
      </c>
      <c r="AK436" s="517">
        <f>30/60</f>
        <v>0.5</v>
      </c>
      <c r="AL436" s="798">
        <v>5</v>
      </c>
      <c r="AM436" s="330">
        <v>8</v>
      </c>
      <c r="AN436" s="514">
        <f t="shared" si="68"/>
        <v>1.2500000000000001E-2</v>
      </c>
      <c r="AO436" s="515">
        <v>0</v>
      </c>
      <c r="AP436" s="333">
        <v>9</v>
      </c>
      <c r="AQ436" s="333"/>
      <c r="AR436" s="516">
        <f t="shared" si="69"/>
        <v>0</v>
      </c>
      <c r="AS436" s="413">
        <f t="shared" si="66"/>
        <v>0.5</v>
      </c>
      <c r="AT436" s="414">
        <f t="shared" si="70"/>
        <v>23</v>
      </c>
      <c r="AU436" s="414">
        <f t="shared" si="70"/>
        <v>8</v>
      </c>
      <c r="AV436" s="799">
        <f t="shared" si="71"/>
        <v>184</v>
      </c>
      <c r="AW436" s="800">
        <f t="shared" si="72"/>
        <v>2.717391304347826E-3</v>
      </c>
      <c r="AX436" s="518" t="s">
        <v>309</v>
      </c>
    </row>
    <row r="437" spans="16:50" x14ac:dyDescent="0.3">
      <c r="P437" s="523" t="s">
        <v>891</v>
      </c>
      <c r="Q437" s="260" t="s">
        <v>930</v>
      </c>
      <c r="R437" s="559" t="s">
        <v>320</v>
      </c>
      <c r="S437" s="260">
        <f t="shared" si="65"/>
        <v>2024</v>
      </c>
      <c r="T437" s="792">
        <v>45581</v>
      </c>
      <c r="U437" s="792">
        <v>45581</v>
      </c>
      <c r="V437" s="806" t="s">
        <v>1944</v>
      </c>
      <c r="W437" s="794" t="s">
        <v>1945</v>
      </c>
      <c r="X437" s="795" t="s">
        <v>832</v>
      </c>
      <c r="Y437" s="796" t="s">
        <v>2654</v>
      </c>
      <c r="Z437" s="797" t="s">
        <v>309</v>
      </c>
      <c r="AA437" s="791" t="s">
        <v>309</v>
      </c>
      <c r="AB437" s="504" t="s">
        <v>309</v>
      </c>
      <c r="AC437" s="513">
        <v>0</v>
      </c>
      <c r="AD437" s="330">
        <v>4</v>
      </c>
      <c r="AE437" s="330"/>
      <c r="AF437" s="544">
        <f t="shared" si="73"/>
        <v>0</v>
      </c>
      <c r="AG437" s="515">
        <v>0</v>
      </c>
      <c r="AH437" s="333">
        <v>5</v>
      </c>
      <c r="AI437" s="333"/>
      <c r="AJ437" s="516">
        <f t="shared" si="67"/>
        <v>0</v>
      </c>
      <c r="AK437" s="517">
        <v>1</v>
      </c>
      <c r="AL437" s="798">
        <v>5</v>
      </c>
      <c r="AM437" s="330">
        <v>8</v>
      </c>
      <c r="AN437" s="514">
        <f t="shared" si="68"/>
        <v>2.5000000000000001E-2</v>
      </c>
      <c r="AO437" s="515">
        <v>0</v>
      </c>
      <c r="AP437" s="333">
        <v>9</v>
      </c>
      <c r="AQ437" s="333"/>
      <c r="AR437" s="516">
        <f t="shared" si="69"/>
        <v>0</v>
      </c>
      <c r="AS437" s="413">
        <f t="shared" si="66"/>
        <v>1</v>
      </c>
      <c r="AT437" s="414">
        <f t="shared" si="70"/>
        <v>23</v>
      </c>
      <c r="AU437" s="414">
        <f t="shared" si="70"/>
        <v>8</v>
      </c>
      <c r="AV437" s="799">
        <f t="shared" si="71"/>
        <v>184</v>
      </c>
      <c r="AW437" s="800">
        <f t="shared" si="72"/>
        <v>5.434782608695652E-3</v>
      </c>
      <c r="AX437" s="518" t="s">
        <v>309</v>
      </c>
    </row>
    <row r="438" spans="16:50" ht="28.8" x14ac:dyDescent="0.3">
      <c r="P438" s="523" t="s">
        <v>891</v>
      </c>
      <c r="Q438" s="260" t="s">
        <v>930</v>
      </c>
      <c r="R438" s="559" t="s">
        <v>320</v>
      </c>
      <c r="S438" s="260">
        <f t="shared" si="65"/>
        <v>2024</v>
      </c>
      <c r="T438" s="792">
        <v>45582</v>
      </c>
      <c r="U438" s="792">
        <v>45582</v>
      </c>
      <c r="V438" s="807" t="s">
        <v>1083</v>
      </c>
      <c r="W438" s="794" t="s">
        <v>1067</v>
      </c>
      <c r="X438" s="795" t="s">
        <v>832</v>
      </c>
      <c r="Y438" s="796" t="s">
        <v>2655</v>
      </c>
      <c r="Z438" s="803" t="s">
        <v>2656</v>
      </c>
      <c r="AA438" s="804" t="s">
        <v>1038</v>
      </c>
      <c r="AB438" s="519" t="s">
        <v>927</v>
      </c>
      <c r="AC438" s="513">
        <v>0</v>
      </c>
      <c r="AD438" s="330">
        <v>4</v>
      </c>
      <c r="AE438" s="330"/>
      <c r="AF438" s="544">
        <f t="shared" si="73"/>
        <v>0</v>
      </c>
      <c r="AG438" s="515">
        <v>0</v>
      </c>
      <c r="AH438" s="333">
        <v>5</v>
      </c>
      <c r="AI438" s="333"/>
      <c r="AJ438" s="516">
        <f t="shared" si="67"/>
        <v>0</v>
      </c>
      <c r="AK438" s="517">
        <v>1</v>
      </c>
      <c r="AL438" s="798">
        <v>5</v>
      </c>
      <c r="AM438" s="330">
        <v>8</v>
      </c>
      <c r="AN438" s="514">
        <f t="shared" si="68"/>
        <v>2.5000000000000001E-2</v>
      </c>
      <c r="AO438" s="515">
        <v>0</v>
      </c>
      <c r="AP438" s="333">
        <v>9</v>
      </c>
      <c r="AQ438" s="333"/>
      <c r="AR438" s="516">
        <f t="shared" si="69"/>
        <v>0</v>
      </c>
      <c r="AS438" s="413">
        <f t="shared" si="66"/>
        <v>1</v>
      </c>
      <c r="AT438" s="414">
        <f t="shared" si="70"/>
        <v>23</v>
      </c>
      <c r="AU438" s="414">
        <f t="shared" si="70"/>
        <v>8</v>
      </c>
      <c r="AV438" s="799">
        <f t="shared" si="71"/>
        <v>184</v>
      </c>
      <c r="AW438" s="800">
        <f t="shared" si="72"/>
        <v>5.434782608695652E-3</v>
      </c>
      <c r="AX438" s="518" t="s">
        <v>309</v>
      </c>
    </row>
    <row r="439" spans="16:50" ht="28.8" x14ac:dyDescent="0.3">
      <c r="P439" s="523" t="s">
        <v>907</v>
      </c>
      <c r="Q439" s="260" t="s">
        <v>930</v>
      </c>
      <c r="R439" s="559" t="s">
        <v>320</v>
      </c>
      <c r="S439" s="260">
        <f t="shared" si="65"/>
        <v>2024</v>
      </c>
      <c r="T439" s="792">
        <v>45586</v>
      </c>
      <c r="U439" s="792">
        <v>45586</v>
      </c>
      <c r="V439" s="802" t="s">
        <v>1522</v>
      </c>
      <c r="W439" s="794" t="s">
        <v>1523</v>
      </c>
      <c r="X439" s="795" t="s">
        <v>825</v>
      </c>
      <c r="Y439" s="796" t="s">
        <v>2657</v>
      </c>
      <c r="Z439" s="797" t="s">
        <v>2658</v>
      </c>
      <c r="AA439" s="791">
        <v>2</v>
      </c>
      <c r="AB439" s="504" t="s">
        <v>853</v>
      </c>
      <c r="AC439" s="513">
        <v>0</v>
      </c>
      <c r="AD439" s="330">
        <v>4</v>
      </c>
      <c r="AE439" s="330"/>
      <c r="AF439" s="544">
        <f t="shared" si="73"/>
        <v>0</v>
      </c>
      <c r="AG439" s="515">
        <v>0</v>
      </c>
      <c r="AH439" s="333">
        <v>5</v>
      </c>
      <c r="AI439" s="333"/>
      <c r="AJ439" s="516">
        <f t="shared" si="67"/>
        <v>0</v>
      </c>
      <c r="AK439" s="517">
        <v>0</v>
      </c>
      <c r="AL439" s="798">
        <v>5</v>
      </c>
      <c r="AM439" s="330"/>
      <c r="AN439" s="514">
        <f t="shared" si="68"/>
        <v>0</v>
      </c>
      <c r="AO439" s="515">
        <v>4</v>
      </c>
      <c r="AP439" s="333">
        <v>9</v>
      </c>
      <c r="AQ439" s="333">
        <v>16</v>
      </c>
      <c r="AR439" s="516">
        <f t="shared" si="69"/>
        <v>2.7777777777777776E-2</v>
      </c>
      <c r="AS439" s="413">
        <f t="shared" si="66"/>
        <v>4</v>
      </c>
      <c r="AT439" s="414">
        <f t="shared" si="70"/>
        <v>23</v>
      </c>
      <c r="AU439" s="414">
        <f t="shared" si="70"/>
        <v>16</v>
      </c>
      <c r="AV439" s="799">
        <f t="shared" si="71"/>
        <v>368</v>
      </c>
      <c r="AW439" s="800">
        <f t="shared" si="72"/>
        <v>1.0869565217391304E-2</v>
      </c>
      <c r="AX439" s="518" t="s">
        <v>1970</v>
      </c>
    </row>
    <row r="440" spans="16:50" x14ac:dyDescent="0.3">
      <c r="P440" s="523" t="s">
        <v>907</v>
      </c>
      <c r="Q440" s="260" t="s">
        <v>930</v>
      </c>
      <c r="R440" s="559" t="s">
        <v>320</v>
      </c>
      <c r="S440" s="260">
        <f t="shared" si="65"/>
        <v>2024</v>
      </c>
      <c r="T440" s="792">
        <v>45586</v>
      </c>
      <c r="U440" s="792">
        <v>45586</v>
      </c>
      <c r="V440" s="793" t="s">
        <v>1078</v>
      </c>
      <c r="W440" s="794" t="s">
        <v>1079</v>
      </c>
      <c r="X440" s="795" t="s">
        <v>815</v>
      </c>
      <c r="Y440" s="796" t="s">
        <v>2659</v>
      </c>
      <c r="Z440" s="797" t="s">
        <v>309</v>
      </c>
      <c r="AA440" s="791" t="s">
        <v>309</v>
      </c>
      <c r="AB440" s="504" t="s">
        <v>309</v>
      </c>
      <c r="AC440" s="513">
        <v>0</v>
      </c>
      <c r="AD440" s="330">
        <v>4</v>
      </c>
      <c r="AE440" s="330"/>
      <c r="AF440" s="544">
        <f t="shared" si="73"/>
        <v>0</v>
      </c>
      <c r="AG440" s="515">
        <v>0</v>
      </c>
      <c r="AH440" s="333">
        <v>5</v>
      </c>
      <c r="AI440" s="333"/>
      <c r="AJ440" s="516">
        <f t="shared" si="67"/>
        <v>0</v>
      </c>
      <c r="AK440" s="517">
        <v>0</v>
      </c>
      <c r="AL440" s="798">
        <v>5</v>
      </c>
      <c r="AM440" s="330"/>
      <c r="AN440" s="514">
        <f t="shared" si="68"/>
        <v>0</v>
      </c>
      <c r="AO440" s="515">
        <f>90/60</f>
        <v>1.5</v>
      </c>
      <c r="AP440" s="333">
        <v>9</v>
      </c>
      <c r="AQ440" s="333">
        <v>8</v>
      </c>
      <c r="AR440" s="516">
        <f t="shared" si="69"/>
        <v>2.0833333333333332E-2</v>
      </c>
      <c r="AS440" s="413">
        <f t="shared" si="66"/>
        <v>1.5</v>
      </c>
      <c r="AT440" s="414">
        <f t="shared" si="70"/>
        <v>23</v>
      </c>
      <c r="AU440" s="414">
        <f t="shared" si="70"/>
        <v>8</v>
      </c>
      <c r="AV440" s="799">
        <f t="shared" si="71"/>
        <v>184</v>
      </c>
      <c r="AW440" s="800">
        <f t="shared" si="72"/>
        <v>8.152173913043478E-3</v>
      </c>
      <c r="AX440" s="518" t="s">
        <v>309</v>
      </c>
    </row>
    <row r="441" spans="16:50" ht="43.2" x14ac:dyDescent="0.3">
      <c r="P441" s="523" t="s">
        <v>907</v>
      </c>
      <c r="Q441" s="260" t="s">
        <v>930</v>
      </c>
      <c r="R441" s="559" t="s">
        <v>320</v>
      </c>
      <c r="S441" s="260">
        <f t="shared" si="65"/>
        <v>2024</v>
      </c>
      <c r="T441" s="792">
        <v>45586</v>
      </c>
      <c r="U441" s="792">
        <v>45586</v>
      </c>
      <c r="V441" s="793" t="s">
        <v>2026</v>
      </c>
      <c r="W441" s="794" t="s">
        <v>2027</v>
      </c>
      <c r="X441" s="795" t="s">
        <v>815</v>
      </c>
      <c r="Y441" s="796" t="s">
        <v>2660</v>
      </c>
      <c r="Z441" s="803" t="s">
        <v>2661</v>
      </c>
      <c r="AA441" s="804" t="s">
        <v>2634</v>
      </c>
      <c r="AB441" s="519" t="s">
        <v>1600</v>
      </c>
      <c r="AC441" s="513">
        <v>0</v>
      </c>
      <c r="AD441" s="330">
        <v>4</v>
      </c>
      <c r="AE441" s="330"/>
      <c r="AF441" s="544">
        <f t="shared" si="73"/>
        <v>0</v>
      </c>
      <c r="AG441" s="515">
        <v>0</v>
      </c>
      <c r="AH441" s="333">
        <v>5</v>
      </c>
      <c r="AI441" s="333"/>
      <c r="AJ441" s="516">
        <f t="shared" si="67"/>
        <v>0</v>
      </c>
      <c r="AK441" s="517">
        <v>0</v>
      </c>
      <c r="AL441" s="798">
        <v>5</v>
      </c>
      <c r="AM441" s="330"/>
      <c r="AN441" s="514">
        <f t="shared" si="68"/>
        <v>0</v>
      </c>
      <c r="AO441" s="515">
        <v>2</v>
      </c>
      <c r="AP441" s="333">
        <v>9</v>
      </c>
      <c r="AQ441" s="333">
        <v>8</v>
      </c>
      <c r="AR441" s="516">
        <f t="shared" si="69"/>
        <v>2.7777777777777776E-2</v>
      </c>
      <c r="AS441" s="413">
        <f t="shared" si="66"/>
        <v>2</v>
      </c>
      <c r="AT441" s="414">
        <f t="shared" si="70"/>
        <v>23</v>
      </c>
      <c r="AU441" s="414">
        <f t="shared" si="70"/>
        <v>8</v>
      </c>
      <c r="AV441" s="799">
        <f t="shared" si="71"/>
        <v>184</v>
      </c>
      <c r="AW441" s="800">
        <f t="shared" si="72"/>
        <v>1.0869565217391304E-2</v>
      </c>
      <c r="AX441" s="518" t="s">
        <v>309</v>
      </c>
    </row>
    <row r="442" spans="16:50" x14ac:dyDescent="0.3">
      <c r="P442" s="523" t="s">
        <v>907</v>
      </c>
      <c r="Q442" s="260" t="s">
        <v>930</v>
      </c>
      <c r="R442" s="559" t="s">
        <v>320</v>
      </c>
      <c r="S442" s="260">
        <f t="shared" si="65"/>
        <v>2024</v>
      </c>
      <c r="T442" s="792">
        <v>45589</v>
      </c>
      <c r="U442" s="792">
        <v>45589</v>
      </c>
      <c r="V442" s="808" t="s">
        <v>2662</v>
      </c>
      <c r="W442" s="337" t="s">
        <v>2663</v>
      </c>
      <c r="X442" s="795" t="s">
        <v>825</v>
      </c>
      <c r="Y442" s="796" t="s">
        <v>2664</v>
      </c>
      <c r="Z442" s="797" t="s">
        <v>2665</v>
      </c>
      <c r="AA442" s="791">
        <v>1</v>
      </c>
      <c r="AB442" s="504" t="s">
        <v>853</v>
      </c>
      <c r="AC442" s="513">
        <v>0</v>
      </c>
      <c r="AD442" s="330">
        <v>4</v>
      </c>
      <c r="AE442" s="330"/>
      <c r="AF442" s="544">
        <f t="shared" si="73"/>
        <v>0</v>
      </c>
      <c r="AG442" s="515">
        <v>0</v>
      </c>
      <c r="AH442" s="333">
        <v>5</v>
      </c>
      <c r="AI442" s="333"/>
      <c r="AJ442" s="516">
        <f t="shared" si="67"/>
        <v>0</v>
      </c>
      <c r="AK442" s="517">
        <v>0</v>
      </c>
      <c r="AL442" s="798">
        <v>5</v>
      </c>
      <c r="AM442" s="330"/>
      <c r="AN442" s="514">
        <f t="shared" si="68"/>
        <v>0</v>
      </c>
      <c r="AO442" s="515">
        <f>30/60</f>
        <v>0.5</v>
      </c>
      <c r="AP442" s="333">
        <v>9</v>
      </c>
      <c r="AQ442" s="333">
        <v>16</v>
      </c>
      <c r="AR442" s="516">
        <f t="shared" si="69"/>
        <v>3.472222222222222E-3</v>
      </c>
      <c r="AS442" s="413">
        <f t="shared" si="66"/>
        <v>0.5</v>
      </c>
      <c r="AT442" s="414">
        <f t="shared" si="70"/>
        <v>23</v>
      </c>
      <c r="AU442" s="414">
        <f t="shared" si="70"/>
        <v>16</v>
      </c>
      <c r="AV442" s="799">
        <f t="shared" si="71"/>
        <v>368</v>
      </c>
      <c r="AW442" s="800">
        <f t="shared" si="72"/>
        <v>1.358695652173913E-3</v>
      </c>
      <c r="AX442" s="518" t="s">
        <v>309</v>
      </c>
    </row>
    <row r="443" spans="16:50" ht="28.8" x14ac:dyDescent="0.3">
      <c r="P443" s="523" t="s">
        <v>907</v>
      </c>
      <c r="Q443" s="260" t="s">
        <v>930</v>
      </c>
      <c r="R443" s="559" t="s">
        <v>320</v>
      </c>
      <c r="S443" s="260">
        <f t="shared" ref="S443:S506" si="74">YEAR(T443)</f>
        <v>2024</v>
      </c>
      <c r="T443" s="792">
        <v>45593</v>
      </c>
      <c r="U443" s="792">
        <v>45593</v>
      </c>
      <c r="V443" s="802" t="s">
        <v>869</v>
      </c>
      <c r="W443" s="337" t="s">
        <v>870</v>
      </c>
      <c r="X443" s="795" t="s">
        <v>825</v>
      </c>
      <c r="Y443" s="796" t="s">
        <v>2666</v>
      </c>
      <c r="Z443" s="797" t="s">
        <v>309</v>
      </c>
      <c r="AA443" s="791" t="s">
        <v>309</v>
      </c>
      <c r="AB443" s="504" t="s">
        <v>309</v>
      </c>
      <c r="AC443" s="513">
        <v>0</v>
      </c>
      <c r="AD443" s="330">
        <v>4</v>
      </c>
      <c r="AE443" s="330"/>
      <c r="AF443" s="544">
        <f t="shared" si="73"/>
        <v>0</v>
      </c>
      <c r="AG443" s="515">
        <v>0</v>
      </c>
      <c r="AH443" s="333">
        <v>5</v>
      </c>
      <c r="AI443" s="333"/>
      <c r="AJ443" s="516">
        <f t="shared" si="67"/>
        <v>0</v>
      </c>
      <c r="AK443" s="517">
        <v>0</v>
      </c>
      <c r="AL443" s="798">
        <v>5</v>
      </c>
      <c r="AM443" s="330"/>
      <c r="AN443" s="514">
        <f t="shared" si="68"/>
        <v>0</v>
      </c>
      <c r="AO443" s="515">
        <f>90/60</f>
        <v>1.5</v>
      </c>
      <c r="AP443" s="333">
        <v>9</v>
      </c>
      <c r="AQ443" s="333">
        <v>16</v>
      </c>
      <c r="AR443" s="516">
        <f t="shared" si="69"/>
        <v>1.0416666666666666E-2</v>
      </c>
      <c r="AS443" s="413">
        <f t="shared" si="66"/>
        <v>1.5</v>
      </c>
      <c r="AT443" s="414">
        <f t="shared" si="70"/>
        <v>23</v>
      </c>
      <c r="AU443" s="414">
        <f t="shared" si="70"/>
        <v>16</v>
      </c>
      <c r="AV443" s="799">
        <f t="shared" si="71"/>
        <v>368</v>
      </c>
      <c r="AW443" s="800">
        <f t="shared" si="72"/>
        <v>4.076086956521739E-3</v>
      </c>
      <c r="AX443" s="518" t="s">
        <v>309</v>
      </c>
    </row>
    <row r="444" spans="16:50" x14ac:dyDescent="0.3">
      <c r="P444" s="523" t="s">
        <v>907</v>
      </c>
      <c r="Q444" s="260" t="s">
        <v>930</v>
      </c>
      <c r="R444" s="559" t="s">
        <v>320</v>
      </c>
      <c r="S444" s="260">
        <f t="shared" si="74"/>
        <v>2024</v>
      </c>
      <c r="T444" s="792">
        <v>45593</v>
      </c>
      <c r="U444" s="792">
        <v>45593</v>
      </c>
      <c r="V444" s="807" t="s">
        <v>2667</v>
      </c>
      <c r="W444" s="337" t="s">
        <v>846</v>
      </c>
      <c r="X444" s="795" t="s">
        <v>2668</v>
      </c>
      <c r="Y444" s="796" t="s">
        <v>2669</v>
      </c>
      <c r="Z444" s="797" t="s">
        <v>309</v>
      </c>
      <c r="AA444" s="791" t="s">
        <v>309</v>
      </c>
      <c r="AB444" s="504" t="s">
        <v>309</v>
      </c>
      <c r="AC444" s="513">
        <v>0</v>
      </c>
      <c r="AD444" s="330">
        <v>4</v>
      </c>
      <c r="AE444" s="330"/>
      <c r="AF444" s="544">
        <f t="shared" si="73"/>
        <v>0</v>
      </c>
      <c r="AG444" s="515">
        <v>0</v>
      </c>
      <c r="AH444" s="333">
        <v>5</v>
      </c>
      <c r="AI444" s="333"/>
      <c r="AJ444" s="516">
        <f t="shared" si="67"/>
        <v>0</v>
      </c>
      <c r="AK444" s="517">
        <v>0</v>
      </c>
      <c r="AL444" s="798">
        <v>5</v>
      </c>
      <c r="AM444" s="330"/>
      <c r="AN444" s="514">
        <f t="shared" si="68"/>
        <v>0</v>
      </c>
      <c r="AO444" s="515">
        <f>20/60</f>
        <v>0.33333333333333331</v>
      </c>
      <c r="AP444" s="333">
        <v>9</v>
      </c>
      <c r="AQ444" s="333">
        <v>8</v>
      </c>
      <c r="AR444" s="516">
        <f t="shared" si="69"/>
        <v>4.6296296296296294E-3</v>
      </c>
      <c r="AS444" s="413">
        <f t="shared" si="66"/>
        <v>0.33333333333333331</v>
      </c>
      <c r="AT444" s="414">
        <f t="shared" si="70"/>
        <v>23</v>
      </c>
      <c r="AU444" s="414">
        <f t="shared" si="70"/>
        <v>8</v>
      </c>
      <c r="AV444" s="799">
        <f t="shared" si="71"/>
        <v>184</v>
      </c>
      <c r="AW444" s="800">
        <f t="shared" si="72"/>
        <v>1.8115942028985505E-3</v>
      </c>
      <c r="AX444" s="518" t="s">
        <v>309</v>
      </c>
    </row>
    <row r="445" spans="16:50" ht="28.8" x14ac:dyDescent="0.3">
      <c r="P445" s="523" t="s">
        <v>907</v>
      </c>
      <c r="Q445" s="260" t="s">
        <v>930</v>
      </c>
      <c r="R445" s="559" t="s">
        <v>320</v>
      </c>
      <c r="S445" s="260">
        <f t="shared" si="74"/>
        <v>2024</v>
      </c>
      <c r="T445" s="792">
        <v>45593</v>
      </c>
      <c r="U445" s="792">
        <v>45593</v>
      </c>
      <c r="V445" s="805" t="s">
        <v>900</v>
      </c>
      <c r="W445" s="337" t="s">
        <v>2641</v>
      </c>
      <c r="X445" s="521" t="s">
        <v>843</v>
      </c>
      <c r="Y445" s="522" t="s">
        <v>2670</v>
      </c>
      <c r="Z445" s="797" t="s">
        <v>309</v>
      </c>
      <c r="AA445" s="791" t="s">
        <v>309</v>
      </c>
      <c r="AB445" s="504" t="s">
        <v>309</v>
      </c>
      <c r="AC445" s="513">
        <v>0</v>
      </c>
      <c r="AD445" s="330">
        <v>4</v>
      </c>
      <c r="AE445" s="330"/>
      <c r="AF445" s="544">
        <f t="shared" si="73"/>
        <v>0</v>
      </c>
      <c r="AG445" s="515">
        <v>0</v>
      </c>
      <c r="AH445" s="333">
        <v>5</v>
      </c>
      <c r="AI445" s="333"/>
      <c r="AJ445" s="516">
        <f t="shared" si="67"/>
        <v>0</v>
      </c>
      <c r="AK445" s="517">
        <v>0</v>
      </c>
      <c r="AL445" s="798">
        <v>5</v>
      </c>
      <c r="AM445" s="330"/>
      <c r="AN445" s="514">
        <f t="shared" si="68"/>
        <v>0</v>
      </c>
      <c r="AO445" s="515">
        <v>5.5</v>
      </c>
      <c r="AP445" s="333">
        <v>9</v>
      </c>
      <c r="AQ445" s="333">
        <v>24</v>
      </c>
      <c r="AR445" s="516">
        <f t="shared" si="69"/>
        <v>2.5462962962962962E-2</v>
      </c>
      <c r="AS445" s="413">
        <f t="shared" si="66"/>
        <v>5.5</v>
      </c>
      <c r="AT445" s="414">
        <f t="shared" si="70"/>
        <v>23</v>
      </c>
      <c r="AU445" s="414">
        <f t="shared" si="70"/>
        <v>24</v>
      </c>
      <c r="AV445" s="799">
        <f t="shared" si="71"/>
        <v>552</v>
      </c>
      <c r="AW445" s="800">
        <f t="shared" si="72"/>
        <v>9.9637681159420281E-3</v>
      </c>
      <c r="AX445" s="518" t="s">
        <v>309</v>
      </c>
    </row>
    <row r="446" spans="16:50" ht="28.8" x14ac:dyDescent="0.3">
      <c r="P446" s="523" t="s">
        <v>907</v>
      </c>
      <c r="Q446" s="260" t="s">
        <v>930</v>
      </c>
      <c r="R446" s="559" t="s">
        <v>320</v>
      </c>
      <c r="S446" s="260">
        <f t="shared" si="74"/>
        <v>2024</v>
      </c>
      <c r="T446" s="792">
        <v>45594</v>
      </c>
      <c r="U446" s="792">
        <v>45594</v>
      </c>
      <c r="V446" s="793" t="s">
        <v>827</v>
      </c>
      <c r="W446" s="337" t="s">
        <v>828</v>
      </c>
      <c r="X446" s="521" t="s">
        <v>815</v>
      </c>
      <c r="Y446" s="522" t="s">
        <v>2671</v>
      </c>
      <c r="Z446" s="803" t="s">
        <v>1828</v>
      </c>
      <c r="AA446" s="804" t="s">
        <v>1038</v>
      </c>
      <c r="AB446" s="519" t="s">
        <v>927</v>
      </c>
      <c r="AC446" s="513">
        <v>0</v>
      </c>
      <c r="AD446" s="330">
        <v>4</v>
      </c>
      <c r="AE446" s="330"/>
      <c r="AF446" s="544">
        <f t="shared" si="73"/>
        <v>0</v>
      </c>
      <c r="AG446" s="515">
        <v>0</v>
      </c>
      <c r="AH446" s="333">
        <v>5</v>
      </c>
      <c r="AI446" s="333"/>
      <c r="AJ446" s="516">
        <f t="shared" si="67"/>
        <v>0</v>
      </c>
      <c r="AK446" s="517">
        <v>0</v>
      </c>
      <c r="AL446" s="798">
        <v>5</v>
      </c>
      <c r="AM446" s="330"/>
      <c r="AN446" s="514">
        <f t="shared" si="68"/>
        <v>0</v>
      </c>
      <c r="AO446" s="515">
        <v>1</v>
      </c>
      <c r="AP446" s="333">
        <v>9</v>
      </c>
      <c r="AQ446" s="333">
        <v>8</v>
      </c>
      <c r="AR446" s="516">
        <f t="shared" si="69"/>
        <v>1.3888888888888888E-2</v>
      </c>
      <c r="AS446" s="413">
        <f t="shared" si="66"/>
        <v>1</v>
      </c>
      <c r="AT446" s="414">
        <f t="shared" si="70"/>
        <v>23</v>
      </c>
      <c r="AU446" s="414">
        <f t="shared" si="70"/>
        <v>8</v>
      </c>
      <c r="AV446" s="799">
        <f t="shared" si="71"/>
        <v>184</v>
      </c>
      <c r="AW446" s="800">
        <f t="shared" si="72"/>
        <v>5.434782608695652E-3</v>
      </c>
      <c r="AX446" s="518" t="s">
        <v>309</v>
      </c>
    </row>
    <row r="447" spans="16:50" ht="28.8" x14ac:dyDescent="0.3">
      <c r="P447" s="523" t="s">
        <v>907</v>
      </c>
      <c r="Q447" s="260" t="s">
        <v>930</v>
      </c>
      <c r="R447" s="563" t="s">
        <v>320</v>
      </c>
      <c r="S447" s="260">
        <f t="shared" si="74"/>
        <v>2024</v>
      </c>
      <c r="T447" s="792">
        <v>45595</v>
      </c>
      <c r="U447" s="792">
        <v>45595</v>
      </c>
      <c r="V447" s="802" t="s">
        <v>2672</v>
      </c>
      <c r="W447" s="337" t="s">
        <v>2673</v>
      </c>
      <c r="X447" s="521" t="s">
        <v>825</v>
      </c>
      <c r="Y447" s="522" t="s">
        <v>2674</v>
      </c>
      <c r="Z447" s="797" t="s">
        <v>309</v>
      </c>
      <c r="AA447" s="791" t="s">
        <v>309</v>
      </c>
      <c r="AB447" s="504" t="s">
        <v>309</v>
      </c>
      <c r="AC447" s="513">
        <v>0</v>
      </c>
      <c r="AD447" s="330">
        <v>4</v>
      </c>
      <c r="AE447" s="330"/>
      <c r="AF447" s="544">
        <f t="shared" si="73"/>
        <v>0</v>
      </c>
      <c r="AG447" s="515">
        <v>0</v>
      </c>
      <c r="AH447" s="333">
        <v>5</v>
      </c>
      <c r="AI447" s="333"/>
      <c r="AJ447" s="516">
        <f t="shared" si="67"/>
        <v>0</v>
      </c>
      <c r="AK447" s="517">
        <v>0</v>
      </c>
      <c r="AL447" s="798">
        <v>5</v>
      </c>
      <c r="AM447" s="330"/>
      <c r="AN447" s="514">
        <f t="shared" si="68"/>
        <v>0</v>
      </c>
      <c r="AO447" s="515">
        <f xml:space="preserve"> 30/60</f>
        <v>0.5</v>
      </c>
      <c r="AP447" s="333">
        <v>9</v>
      </c>
      <c r="AQ447" s="333">
        <v>16</v>
      </c>
      <c r="AR447" s="516">
        <f t="shared" si="69"/>
        <v>3.472222222222222E-3</v>
      </c>
      <c r="AS447" s="413">
        <f t="shared" si="66"/>
        <v>0.5</v>
      </c>
      <c r="AT447" s="414">
        <f t="shared" ref="AT447:AU510" si="75">SUM(AD447,AH447,AL447,AP447)</f>
        <v>23</v>
      </c>
      <c r="AU447" s="414">
        <f t="shared" si="75"/>
        <v>16</v>
      </c>
      <c r="AV447" s="799">
        <f t="shared" si="71"/>
        <v>368</v>
      </c>
      <c r="AW447" s="800">
        <f t="shared" si="72"/>
        <v>1.358695652173913E-3</v>
      </c>
      <c r="AX447" s="518" t="s">
        <v>309</v>
      </c>
    </row>
    <row r="448" spans="16:50" x14ac:dyDescent="0.3">
      <c r="P448" s="523" t="s">
        <v>907</v>
      </c>
      <c r="Q448" s="260" t="s">
        <v>930</v>
      </c>
      <c r="R448" s="537" t="s">
        <v>320</v>
      </c>
      <c r="S448" s="260">
        <f t="shared" si="74"/>
        <v>2024</v>
      </c>
      <c r="T448" s="792">
        <v>45596</v>
      </c>
      <c r="U448" s="792">
        <v>45596</v>
      </c>
      <c r="V448" s="793" t="s">
        <v>2040</v>
      </c>
      <c r="W448" s="337" t="s">
        <v>846</v>
      </c>
      <c r="X448" s="521" t="s">
        <v>2041</v>
      </c>
      <c r="Y448" s="522" t="s">
        <v>2675</v>
      </c>
      <c r="Z448" s="797" t="s">
        <v>309</v>
      </c>
      <c r="AA448" s="791" t="s">
        <v>309</v>
      </c>
      <c r="AB448" s="504" t="s">
        <v>309</v>
      </c>
      <c r="AC448" s="513">
        <v>0</v>
      </c>
      <c r="AD448" s="330">
        <v>4</v>
      </c>
      <c r="AE448" s="330"/>
      <c r="AF448" s="544">
        <f t="shared" si="73"/>
        <v>0</v>
      </c>
      <c r="AG448" s="515">
        <v>0</v>
      </c>
      <c r="AH448" s="333">
        <v>5</v>
      </c>
      <c r="AI448" s="333"/>
      <c r="AJ448" s="516">
        <f t="shared" si="67"/>
        <v>0</v>
      </c>
      <c r="AK448" s="517">
        <v>0</v>
      </c>
      <c r="AL448" s="798">
        <v>5</v>
      </c>
      <c r="AM448" s="330"/>
      <c r="AN448" s="514">
        <f t="shared" si="68"/>
        <v>0</v>
      </c>
      <c r="AO448" s="515">
        <v>1</v>
      </c>
      <c r="AP448" s="333">
        <v>9</v>
      </c>
      <c r="AQ448" s="333">
        <v>8</v>
      </c>
      <c r="AR448" s="516">
        <f t="shared" si="69"/>
        <v>1.3888888888888888E-2</v>
      </c>
      <c r="AS448" s="413">
        <f t="shared" si="66"/>
        <v>1</v>
      </c>
      <c r="AT448" s="414">
        <f t="shared" si="75"/>
        <v>23</v>
      </c>
      <c r="AU448" s="414">
        <f t="shared" si="75"/>
        <v>8</v>
      </c>
      <c r="AV448" s="799">
        <f t="shared" si="71"/>
        <v>184</v>
      </c>
      <c r="AW448" s="800">
        <f t="shared" si="72"/>
        <v>5.434782608695652E-3</v>
      </c>
      <c r="AX448" s="518" t="s">
        <v>309</v>
      </c>
    </row>
    <row r="449" spans="16:50" x14ac:dyDescent="0.3">
      <c r="P449" s="406" t="s">
        <v>907</v>
      </c>
      <c r="Q449" s="260" t="s">
        <v>930</v>
      </c>
      <c r="R449" s="537" t="s">
        <v>320</v>
      </c>
      <c r="S449" s="260">
        <f t="shared" si="74"/>
        <v>2024</v>
      </c>
      <c r="T449" s="307">
        <v>45596</v>
      </c>
      <c r="U449" s="307">
        <v>45596</v>
      </c>
      <c r="V449" s="558" t="s">
        <v>859</v>
      </c>
      <c r="W449" s="562" t="s">
        <v>860</v>
      </c>
      <c r="X449" s="561" t="s">
        <v>832</v>
      </c>
      <c r="Y449" s="560" t="s">
        <v>2676</v>
      </c>
      <c r="Z449" s="338" t="s">
        <v>309</v>
      </c>
      <c r="AA449" s="311" t="s">
        <v>309</v>
      </c>
      <c r="AB449" s="504" t="s">
        <v>309</v>
      </c>
      <c r="AC449" s="524">
        <v>0</v>
      </c>
      <c r="AD449" s="330">
        <v>4</v>
      </c>
      <c r="AE449" s="330"/>
      <c r="AF449" s="544">
        <f t="shared" si="73"/>
        <v>0</v>
      </c>
      <c r="AG449" s="515">
        <v>0</v>
      </c>
      <c r="AH449" s="333">
        <v>5</v>
      </c>
      <c r="AI449" s="333"/>
      <c r="AJ449" s="516">
        <f t="shared" si="67"/>
        <v>0</v>
      </c>
      <c r="AK449" s="524">
        <v>0</v>
      </c>
      <c r="AL449" s="330">
        <v>5</v>
      </c>
      <c r="AM449" s="330"/>
      <c r="AN449" s="514">
        <f t="shared" si="68"/>
        <v>0</v>
      </c>
      <c r="AO449" s="515">
        <v>1</v>
      </c>
      <c r="AP449" s="333">
        <v>9</v>
      </c>
      <c r="AQ449" s="333">
        <v>8</v>
      </c>
      <c r="AR449" s="516">
        <f t="shared" si="69"/>
        <v>1.3888888888888888E-2</v>
      </c>
      <c r="AS449" s="413">
        <f t="shared" si="66"/>
        <v>1</v>
      </c>
      <c r="AT449" s="414">
        <f t="shared" si="75"/>
        <v>23</v>
      </c>
      <c r="AU449" s="414">
        <f t="shared" si="75"/>
        <v>8</v>
      </c>
      <c r="AV449" s="799">
        <f t="shared" si="71"/>
        <v>184</v>
      </c>
      <c r="AW449" s="800">
        <f t="shared" si="72"/>
        <v>5.434782608695652E-3</v>
      </c>
      <c r="AX449" s="518" t="s">
        <v>309</v>
      </c>
    </row>
    <row r="450" spans="16:50" ht="28.8" x14ac:dyDescent="0.3">
      <c r="P450" s="530" t="s">
        <v>812</v>
      </c>
      <c r="Q450" s="260" t="s">
        <v>938</v>
      </c>
      <c r="R450" s="191" t="s">
        <v>320</v>
      </c>
      <c r="S450" s="260">
        <f t="shared" si="74"/>
        <v>2024</v>
      </c>
      <c r="T450" s="531">
        <v>45566</v>
      </c>
      <c r="U450" s="531">
        <v>45566</v>
      </c>
      <c r="V450" s="553" t="s">
        <v>1806</v>
      </c>
      <c r="W450" s="534" t="s">
        <v>1807</v>
      </c>
      <c r="X450" s="536" t="s">
        <v>837</v>
      </c>
      <c r="Y450" s="554" t="s">
        <v>2677</v>
      </c>
      <c r="Z450" s="555" t="s">
        <v>2678</v>
      </c>
      <c r="AA450" s="512">
        <v>1</v>
      </c>
      <c r="AB450" s="556" t="s">
        <v>853</v>
      </c>
      <c r="AC450" s="542">
        <f>30/60</f>
        <v>0.5</v>
      </c>
      <c r="AD450" s="543">
        <v>4</v>
      </c>
      <c r="AE450" s="543">
        <v>16</v>
      </c>
      <c r="AF450" s="544">
        <f t="shared" si="73"/>
        <v>7.8125E-3</v>
      </c>
      <c r="AG450" s="545">
        <v>0</v>
      </c>
      <c r="AH450" s="546">
        <v>5</v>
      </c>
      <c r="AI450" s="546"/>
      <c r="AJ450" s="516">
        <f t="shared" si="67"/>
        <v>0</v>
      </c>
      <c r="AK450" s="557">
        <v>0</v>
      </c>
      <c r="AL450" s="543">
        <v>5</v>
      </c>
      <c r="AM450" s="543"/>
      <c r="AN450" s="514">
        <f t="shared" si="68"/>
        <v>0</v>
      </c>
      <c r="AO450" s="545">
        <v>0</v>
      </c>
      <c r="AP450" s="546">
        <v>9</v>
      </c>
      <c r="AQ450" s="546"/>
      <c r="AR450" s="516">
        <f t="shared" si="69"/>
        <v>0</v>
      </c>
      <c r="AS450" s="413">
        <f t="shared" si="66"/>
        <v>0.5</v>
      </c>
      <c r="AT450" s="414">
        <f t="shared" si="75"/>
        <v>23</v>
      </c>
      <c r="AU450" s="414">
        <f t="shared" si="75"/>
        <v>16</v>
      </c>
      <c r="AV450" s="799">
        <f t="shared" si="71"/>
        <v>368</v>
      </c>
      <c r="AW450" s="800">
        <f t="shared" si="72"/>
        <v>1.358695652173913E-3</v>
      </c>
      <c r="AX450" s="525" t="s">
        <v>309</v>
      </c>
    </row>
    <row r="451" spans="16:50" ht="28.8" x14ac:dyDescent="0.3">
      <c r="P451" s="523" t="s">
        <v>812</v>
      </c>
      <c r="Q451" s="260" t="s">
        <v>938</v>
      </c>
      <c r="R451" s="559" t="s">
        <v>320</v>
      </c>
      <c r="S451" s="260">
        <f t="shared" si="74"/>
        <v>2024</v>
      </c>
      <c r="T451" s="792">
        <v>45566</v>
      </c>
      <c r="U451" s="792">
        <v>45566</v>
      </c>
      <c r="V451" s="807" t="s">
        <v>872</v>
      </c>
      <c r="W451" s="794" t="s">
        <v>873</v>
      </c>
      <c r="X451" s="795" t="s">
        <v>832</v>
      </c>
      <c r="Y451" s="809" t="s">
        <v>2679</v>
      </c>
      <c r="Z451" s="810" t="s">
        <v>2680</v>
      </c>
      <c r="AA451" s="791">
        <v>1</v>
      </c>
      <c r="AB451" s="504" t="s">
        <v>853</v>
      </c>
      <c r="AC451" s="513">
        <v>2</v>
      </c>
      <c r="AD451" s="330">
        <v>4</v>
      </c>
      <c r="AE451" s="330">
        <v>8</v>
      </c>
      <c r="AF451" s="544">
        <f t="shared" si="73"/>
        <v>6.25E-2</v>
      </c>
      <c r="AG451" s="515">
        <v>0</v>
      </c>
      <c r="AH451" s="333">
        <v>5</v>
      </c>
      <c r="AI451" s="333"/>
      <c r="AJ451" s="516">
        <f t="shared" si="67"/>
        <v>0</v>
      </c>
      <c r="AK451" s="524">
        <v>0</v>
      </c>
      <c r="AL451" s="330">
        <v>5</v>
      </c>
      <c r="AM451" s="330"/>
      <c r="AN451" s="514">
        <f t="shared" si="68"/>
        <v>0</v>
      </c>
      <c r="AO451" s="515">
        <v>0</v>
      </c>
      <c r="AP451" s="333">
        <v>9</v>
      </c>
      <c r="AQ451" s="333"/>
      <c r="AR451" s="516">
        <f t="shared" si="69"/>
        <v>0</v>
      </c>
      <c r="AS451" s="413">
        <f t="shared" si="66"/>
        <v>2</v>
      </c>
      <c r="AT451" s="414">
        <f t="shared" si="75"/>
        <v>23</v>
      </c>
      <c r="AU451" s="414">
        <f t="shared" si="75"/>
        <v>8</v>
      </c>
      <c r="AV451" s="799">
        <f t="shared" si="71"/>
        <v>184</v>
      </c>
      <c r="AW451" s="800">
        <f t="shared" si="72"/>
        <v>1.0869565217391304E-2</v>
      </c>
      <c r="AX451" s="525" t="s">
        <v>309</v>
      </c>
    </row>
    <row r="452" spans="16:50" ht="22.8" x14ac:dyDescent="0.3">
      <c r="P452" s="523" t="s">
        <v>812</v>
      </c>
      <c r="Q452" s="260" t="s">
        <v>938</v>
      </c>
      <c r="R452" s="559" t="s">
        <v>320</v>
      </c>
      <c r="S452" s="260">
        <f t="shared" si="74"/>
        <v>2024</v>
      </c>
      <c r="T452" s="792">
        <v>45569</v>
      </c>
      <c r="U452" s="792">
        <v>45569</v>
      </c>
      <c r="V452" s="802" t="s">
        <v>2681</v>
      </c>
      <c r="W452" s="794" t="s">
        <v>2682</v>
      </c>
      <c r="X452" s="795" t="s">
        <v>885</v>
      </c>
      <c r="Y452" s="796" t="s">
        <v>2683</v>
      </c>
      <c r="Z452" s="797" t="s">
        <v>2684</v>
      </c>
      <c r="AA452" s="791">
        <v>1</v>
      </c>
      <c r="AB452" s="504" t="s">
        <v>853</v>
      </c>
      <c r="AC452" s="513">
        <v>3</v>
      </c>
      <c r="AD452" s="330">
        <v>4</v>
      </c>
      <c r="AE452" s="330">
        <v>16</v>
      </c>
      <c r="AF452" s="544">
        <f t="shared" si="73"/>
        <v>4.6875E-2</v>
      </c>
      <c r="AG452" s="515">
        <v>0</v>
      </c>
      <c r="AH452" s="333">
        <v>5</v>
      </c>
      <c r="AI452" s="333"/>
      <c r="AJ452" s="516">
        <f t="shared" si="67"/>
        <v>0</v>
      </c>
      <c r="AK452" s="524">
        <v>0</v>
      </c>
      <c r="AL452" s="330">
        <v>5</v>
      </c>
      <c r="AM452" s="330"/>
      <c r="AN452" s="514">
        <f t="shared" si="68"/>
        <v>0</v>
      </c>
      <c r="AO452" s="515">
        <v>0</v>
      </c>
      <c r="AP452" s="333">
        <v>9</v>
      </c>
      <c r="AQ452" s="333"/>
      <c r="AR452" s="516">
        <f t="shared" si="69"/>
        <v>0</v>
      </c>
      <c r="AS452" s="413">
        <f t="shared" si="66"/>
        <v>3</v>
      </c>
      <c r="AT452" s="414">
        <f t="shared" si="75"/>
        <v>23</v>
      </c>
      <c r="AU452" s="414">
        <f t="shared" si="75"/>
        <v>16</v>
      </c>
      <c r="AV452" s="799">
        <f t="shared" si="71"/>
        <v>368</v>
      </c>
      <c r="AW452" s="800">
        <f t="shared" si="72"/>
        <v>8.152173913043478E-3</v>
      </c>
      <c r="AX452" s="526" t="s">
        <v>309</v>
      </c>
    </row>
    <row r="453" spans="16:50" x14ac:dyDescent="0.3">
      <c r="P453" s="523" t="s">
        <v>854</v>
      </c>
      <c r="Q453" s="260" t="s">
        <v>938</v>
      </c>
      <c r="R453" s="559" t="s">
        <v>320</v>
      </c>
      <c r="S453" s="260">
        <f t="shared" si="74"/>
        <v>2024</v>
      </c>
      <c r="T453" s="792">
        <v>45572</v>
      </c>
      <c r="U453" s="792">
        <v>45572</v>
      </c>
      <c r="V453" s="811" t="s">
        <v>2072</v>
      </c>
      <c r="W453" s="794" t="s">
        <v>2087</v>
      </c>
      <c r="X453" s="795" t="s">
        <v>843</v>
      </c>
      <c r="Y453" s="796" t="s">
        <v>2685</v>
      </c>
      <c r="Z453" s="797" t="s">
        <v>309</v>
      </c>
      <c r="AA453" s="791" t="s">
        <v>309</v>
      </c>
      <c r="AB453" s="504" t="s">
        <v>309</v>
      </c>
      <c r="AC453" s="513">
        <v>0</v>
      </c>
      <c r="AD453" s="330">
        <v>4</v>
      </c>
      <c r="AE453" s="330"/>
      <c r="AF453" s="544">
        <f t="shared" si="73"/>
        <v>0</v>
      </c>
      <c r="AG453" s="515">
        <v>2.5</v>
      </c>
      <c r="AH453" s="333">
        <v>5</v>
      </c>
      <c r="AI453" s="333">
        <v>24</v>
      </c>
      <c r="AJ453" s="516">
        <f t="shared" si="67"/>
        <v>2.0833333333333332E-2</v>
      </c>
      <c r="AK453" s="524">
        <v>0</v>
      </c>
      <c r="AL453" s="330">
        <v>5</v>
      </c>
      <c r="AM453" s="330"/>
      <c r="AN453" s="514">
        <f t="shared" si="68"/>
        <v>0</v>
      </c>
      <c r="AO453" s="515">
        <v>0</v>
      </c>
      <c r="AP453" s="333">
        <v>9</v>
      </c>
      <c r="AQ453" s="333"/>
      <c r="AR453" s="516">
        <f t="shared" si="69"/>
        <v>0</v>
      </c>
      <c r="AS453" s="413">
        <f t="shared" si="66"/>
        <v>2.5</v>
      </c>
      <c r="AT453" s="414">
        <f t="shared" si="75"/>
        <v>23</v>
      </c>
      <c r="AU453" s="414">
        <f t="shared" si="75"/>
        <v>24</v>
      </c>
      <c r="AV453" s="799">
        <f t="shared" si="71"/>
        <v>552</v>
      </c>
      <c r="AW453" s="800">
        <f t="shared" si="72"/>
        <v>4.528985507246377E-3</v>
      </c>
      <c r="AX453" s="526" t="s">
        <v>309</v>
      </c>
    </row>
    <row r="454" spans="16:50" x14ac:dyDescent="0.3">
      <c r="P454" s="523" t="s">
        <v>854</v>
      </c>
      <c r="Q454" s="260" t="s">
        <v>938</v>
      </c>
      <c r="R454" s="559" t="s">
        <v>320</v>
      </c>
      <c r="S454" s="260">
        <f t="shared" si="74"/>
        <v>2024</v>
      </c>
      <c r="T454" s="792">
        <v>45572</v>
      </c>
      <c r="U454" s="792">
        <v>45572</v>
      </c>
      <c r="V454" s="812" t="s">
        <v>2389</v>
      </c>
      <c r="W454" s="813" t="s">
        <v>2390</v>
      </c>
      <c r="X454" s="795" t="s">
        <v>2391</v>
      </c>
      <c r="Y454" s="796" t="s">
        <v>2686</v>
      </c>
      <c r="Z454" s="797" t="s">
        <v>309</v>
      </c>
      <c r="AA454" s="791" t="s">
        <v>309</v>
      </c>
      <c r="AB454" s="504" t="s">
        <v>309</v>
      </c>
      <c r="AC454" s="513">
        <v>0</v>
      </c>
      <c r="AD454" s="330">
        <v>4</v>
      </c>
      <c r="AE454" s="330"/>
      <c r="AF454" s="544">
        <f t="shared" si="73"/>
        <v>0</v>
      </c>
      <c r="AG454" s="515">
        <v>1</v>
      </c>
      <c r="AH454" s="333">
        <v>5</v>
      </c>
      <c r="AI454" s="333">
        <v>8</v>
      </c>
      <c r="AJ454" s="516">
        <f t="shared" si="67"/>
        <v>2.5000000000000001E-2</v>
      </c>
      <c r="AK454" s="524">
        <v>0</v>
      </c>
      <c r="AL454" s="330">
        <v>5</v>
      </c>
      <c r="AM454" s="330"/>
      <c r="AN454" s="514">
        <f t="shared" si="68"/>
        <v>0</v>
      </c>
      <c r="AO454" s="515">
        <v>0</v>
      </c>
      <c r="AP454" s="333">
        <v>9</v>
      </c>
      <c r="AQ454" s="333"/>
      <c r="AR454" s="516">
        <f t="shared" si="69"/>
        <v>0</v>
      </c>
      <c r="AS454" s="413">
        <f t="shared" ref="AS454:AS517" si="76">SUM(AC454,AG454,AK454,AO454,)</f>
        <v>1</v>
      </c>
      <c r="AT454" s="414">
        <f t="shared" si="75"/>
        <v>23</v>
      </c>
      <c r="AU454" s="414">
        <f t="shared" si="75"/>
        <v>8</v>
      </c>
      <c r="AV454" s="799">
        <f t="shared" si="71"/>
        <v>184</v>
      </c>
      <c r="AW454" s="800">
        <f t="shared" si="72"/>
        <v>5.434782608695652E-3</v>
      </c>
      <c r="AX454" s="526" t="s">
        <v>309</v>
      </c>
    </row>
    <row r="455" spans="16:50" ht="28.8" x14ac:dyDescent="0.3">
      <c r="P455" s="523" t="s">
        <v>854</v>
      </c>
      <c r="Q455" s="260" t="s">
        <v>938</v>
      </c>
      <c r="R455" s="559" t="s">
        <v>320</v>
      </c>
      <c r="S455" s="260">
        <f t="shared" si="74"/>
        <v>2024</v>
      </c>
      <c r="T455" s="792">
        <v>45573</v>
      </c>
      <c r="U455" s="792">
        <v>45573</v>
      </c>
      <c r="V455" s="806" t="s">
        <v>2687</v>
      </c>
      <c r="W455" s="794" t="s">
        <v>2341</v>
      </c>
      <c r="X455" s="795" t="s">
        <v>847</v>
      </c>
      <c r="Y455" s="796" t="s">
        <v>2688</v>
      </c>
      <c r="Z455" s="797" t="s">
        <v>309</v>
      </c>
      <c r="AA455" s="791" t="s">
        <v>309</v>
      </c>
      <c r="AB455" s="504" t="s">
        <v>309</v>
      </c>
      <c r="AC455" s="513">
        <v>0</v>
      </c>
      <c r="AD455" s="330">
        <v>4</v>
      </c>
      <c r="AE455" s="330"/>
      <c r="AF455" s="544">
        <f t="shared" si="73"/>
        <v>0</v>
      </c>
      <c r="AG455" s="515">
        <f>20/60</f>
        <v>0.33333333333333331</v>
      </c>
      <c r="AH455" s="333">
        <v>5</v>
      </c>
      <c r="AI455" s="333">
        <v>8</v>
      </c>
      <c r="AJ455" s="516">
        <f t="shared" ref="AJ455:AJ518" si="77">IFERROR(AG455/(AH455*AI455),0)</f>
        <v>8.3333333333333332E-3</v>
      </c>
      <c r="AK455" s="524">
        <v>0</v>
      </c>
      <c r="AL455" s="330">
        <v>5</v>
      </c>
      <c r="AM455" s="330"/>
      <c r="AN455" s="514">
        <f t="shared" ref="AN455:AN518" si="78">IFERROR(AK455/(AL455*AM455),0)</f>
        <v>0</v>
      </c>
      <c r="AO455" s="515">
        <v>0</v>
      </c>
      <c r="AP455" s="333">
        <v>9</v>
      </c>
      <c r="AQ455" s="333"/>
      <c r="AR455" s="516">
        <f t="shared" si="69"/>
        <v>0</v>
      </c>
      <c r="AS455" s="413">
        <f t="shared" si="76"/>
        <v>0.33333333333333331</v>
      </c>
      <c r="AT455" s="414">
        <f t="shared" si="75"/>
        <v>23</v>
      </c>
      <c r="AU455" s="414">
        <f t="shared" si="75"/>
        <v>8</v>
      </c>
      <c r="AV455" s="799">
        <f t="shared" si="71"/>
        <v>184</v>
      </c>
      <c r="AW455" s="800">
        <f t="shared" si="72"/>
        <v>1.8115942028985505E-3</v>
      </c>
      <c r="AX455" s="526" t="s">
        <v>309</v>
      </c>
    </row>
    <row r="456" spans="16:50" ht="22.8" x14ac:dyDescent="0.3">
      <c r="P456" s="523" t="s">
        <v>854</v>
      </c>
      <c r="Q456" s="260" t="s">
        <v>938</v>
      </c>
      <c r="R456" s="559" t="s">
        <v>320</v>
      </c>
      <c r="S456" s="260">
        <f t="shared" si="74"/>
        <v>2024</v>
      </c>
      <c r="T456" s="792">
        <v>45574</v>
      </c>
      <c r="U456" s="792">
        <v>45573</v>
      </c>
      <c r="V456" s="807" t="s">
        <v>872</v>
      </c>
      <c r="W456" s="794" t="s">
        <v>873</v>
      </c>
      <c r="X456" s="795" t="s">
        <v>832</v>
      </c>
      <c r="Y456" s="796" t="s">
        <v>2689</v>
      </c>
      <c r="Z456" s="797" t="s">
        <v>309</v>
      </c>
      <c r="AA456" s="791" t="s">
        <v>309</v>
      </c>
      <c r="AB456" s="504" t="s">
        <v>309</v>
      </c>
      <c r="AC456" s="513">
        <v>0</v>
      </c>
      <c r="AD456" s="330">
        <v>4</v>
      </c>
      <c r="AE456" s="330"/>
      <c r="AF456" s="544">
        <f t="shared" si="73"/>
        <v>0</v>
      </c>
      <c r="AG456" s="515">
        <v>1</v>
      </c>
      <c r="AH456" s="333">
        <v>5</v>
      </c>
      <c r="AI456" s="333">
        <v>8</v>
      </c>
      <c r="AJ456" s="516">
        <f t="shared" si="77"/>
        <v>2.5000000000000001E-2</v>
      </c>
      <c r="AK456" s="524">
        <v>0</v>
      </c>
      <c r="AL456" s="330">
        <v>5</v>
      </c>
      <c r="AM456" s="330"/>
      <c r="AN456" s="514">
        <f t="shared" si="78"/>
        <v>0</v>
      </c>
      <c r="AO456" s="515">
        <v>0</v>
      </c>
      <c r="AP456" s="333">
        <v>9</v>
      </c>
      <c r="AQ456" s="333"/>
      <c r="AR456" s="516">
        <f t="shared" ref="AR456:AR519" si="79">IFERROR(AO456/(AP456*AQ456),0)</f>
        <v>0</v>
      </c>
      <c r="AS456" s="413">
        <f t="shared" si="76"/>
        <v>1</v>
      </c>
      <c r="AT456" s="414">
        <f t="shared" si="75"/>
        <v>23</v>
      </c>
      <c r="AU456" s="414">
        <f t="shared" si="75"/>
        <v>8</v>
      </c>
      <c r="AV456" s="799">
        <f t="shared" si="71"/>
        <v>184</v>
      </c>
      <c r="AW456" s="800">
        <f t="shared" si="72"/>
        <v>5.434782608695652E-3</v>
      </c>
      <c r="AX456" s="526" t="s">
        <v>309</v>
      </c>
    </row>
    <row r="457" spans="16:50" x14ac:dyDescent="0.3">
      <c r="P457" s="523" t="s">
        <v>854</v>
      </c>
      <c r="Q457" s="260" t="s">
        <v>938</v>
      </c>
      <c r="R457" s="559" t="s">
        <v>320</v>
      </c>
      <c r="S457" s="260">
        <f t="shared" si="74"/>
        <v>2024</v>
      </c>
      <c r="T457" s="792">
        <v>45576</v>
      </c>
      <c r="U457" s="792">
        <v>45576</v>
      </c>
      <c r="V457" s="806" t="s">
        <v>966</v>
      </c>
      <c r="W457" s="794" t="s">
        <v>967</v>
      </c>
      <c r="X457" s="795" t="s">
        <v>878</v>
      </c>
      <c r="Y457" s="796" t="s">
        <v>2690</v>
      </c>
      <c r="Z457" s="797" t="s">
        <v>2691</v>
      </c>
      <c r="AA457" s="791">
        <v>6</v>
      </c>
      <c r="AB457" s="504" t="s">
        <v>853</v>
      </c>
      <c r="AC457" s="513">
        <v>0</v>
      </c>
      <c r="AD457" s="330">
        <v>4</v>
      </c>
      <c r="AE457" s="330"/>
      <c r="AF457" s="544">
        <f t="shared" si="73"/>
        <v>0</v>
      </c>
      <c r="AG457" s="515">
        <v>1</v>
      </c>
      <c r="AH457" s="333">
        <v>5</v>
      </c>
      <c r="AI457" s="333">
        <v>16</v>
      </c>
      <c r="AJ457" s="516">
        <f t="shared" si="77"/>
        <v>1.2500000000000001E-2</v>
      </c>
      <c r="AK457" s="524">
        <v>0</v>
      </c>
      <c r="AL457" s="330">
        <v>5</v>
      </c>
      <c r="AM457" s="330"/>
      <c r="AN457" s="514">
        <f t="shared" si="78"/>
        <v>0</v>
      </c>
      <c r="AO457" s="515">
        <v>0</v>
      </c>
      <c r="AP457" s="333">
        <v>9</v>
      </c>
      <c r="AQ457" s="333"/>
      <c r="AR457" s="516">
        <f t="shared" si="79"/>
        <v>0</v>
      </c>
      <c r="AS457" s="413">
        <f t="shared" si="76"/>
        <v>1</v>
      </c>
      <c r="AT457" s="414">
        <f t="shared" si="75"/>
        <v>23</v>
      </c>
      <c r="AU457" s="414">
        <f t="shared" si="75"/>
        <v>16</v>
      </c>
      <c r="AV457" s="799">
        <f t="shared" si="71"/>
        <v>368</v>
      </c>
      <c r="AW457" s="800">
        <f t="shared" si="72"/>
        <v>2.717391304347826E-3</v>
      </c>
      <c r="AX457" s="526" t="s">
        <v>309</v>
      </c>
    </row>
    <row r="458" spans="16:50" ht="28.8" x14ac:dyDescent="0.3">
      <c r="P458" s="523" t="s">
        <v>854</v>
      </c>
      <c r="Q458" s="260" t="s">
        <v>938</v>
      </c>
      <c r="R458" s="559" t="s">
        <v>320</v>
      </c>
      <c r="S458" s="260">
        <f t="shared" si="74"/>
        <v>2024</v>
      </c>
      <c r="T458" s="792">
        <v>45578</v>
      </c>
      <c r="U458" s="792">
        <v>45578</v>
      </c>
      <c r="V458" s="814" t="s">
        <v>916</v>
      </c>
      <c r="W458" s="794" t="s">
        <v>860</v>
      </c>
      <c r="X458" s="795" t="s">
        <v>917</v>
      </c>
      <c r="Y458" s="796" t="s">
        <v>2692</v>
      </c>
      <c r="Z458" s="803" t="s">
        <v>2693</v>
      </c>
      <c r="AA458" s="804" t="s">
        <v>1038</v>
      </c>
      <c r="AB458" s="519" t="s">
        <v>927</v>
      </c>
      <c r="AC458" s="513">
        <v>0</v>
      </c>
      <c r="AD458" s="330">
        <v>4</v>
      </c>
      <c r="AE458" s="330"/>
      <c r="AF458" s="544">
        <f t="shared" si="73"/>
        <v>0</v>
      </c>
      <c r="AG458" s="515">
        <v>1</v>
      </c>
      <c r="AH458" s="333">
        <v>5</v>
      </c>
      <c r="AI458" s="333">
        <v>8</v>
      </c>
      <c r="AJ458" s="516">
        <f t="shared" si="77"/>
        <v>2.5000000000000001E-2</v>
      </c>
      <c r="AK458" s="524">
        <v>0</v>
      </c>
      <c r="AL458" s="330">
        <v>5</v>
      </c>
      <c r="AM458" s="330"/>
      <c r="AN458" s="514">
        <f t="shared" si="78"/>
        <v>0</v>
      </c>
      <c r="AO458" s="515">
        <v>0</v>
      </c>
      <c r="AP458" s="333">
        <v>9</v>
      </c>
      <c r="AQ458" s="333"/>
      <c r="AR458" s="516">
        <f t="shared" si="79"/>
        <v>0</v>
      </c>
      <c r="AS458" s="413">
        <f t="shared" si="76"/>
        <v>1</v>
      </c>
      <c r="AT458" s="414">
        <f t="shared" si="75"/>
        <v>23</v>
      </c>
      <c r="AU458" s="414">
        <f t="shared" si="75"/>
        <v>8</v>
      </c>
      <c r="AV458" s="799">
        <f t="shared" si="71"/>
        <v>184</v>
      </c>
      <c r="AW458" s="800">
        <f t="shared" si="72"/>
        <v>5.434782608695652E-3</v>
      </c>
      <c r="AX458" s="526" t="s">
        <v>309</v>
      </c>
    </row>
    <row r="459" spans="16:50" x14ac:dyDescent="0.3">
      <c r="P459" s="523" t="s">
        <v>891</v>
      </c>
      <c r="Q459" s="260" t="s">
        <v>938</v>
      </c>
      <c r="R459" s="559" t="s">
        <v>320</v>
      </c>
      <c r="S459" s="260">
        <f t="shared" si="74"/>
        <v>2024</v>
      </c>
      <c r="T459" s="792">
        <v>45580</v>
      </c>
      <c r="U459" s="792">
        <v>45580</v>
      </c>
      <c r="V459" s="812" t="s">
        <v>949</v>
      </c>
      <c r="W459" s="794" t="s">
        <v>950</v>
      </c>
      <c r="X459" s="795" t="s">
        <v>951</v>
      </c>
      <c r="Y459" s="796" t="s">
        <v>2694</v>
      </c>
      <c r="Z459" s="797" t="s">
        <v>2695</v>
      </c>
      <c r="AA459" s="791">
        <v>1</v>
      </c>
      <c r="AB459" s="504" t="s">
        <v>853</v>
      </c>
      <c r="AC459" s="513">
        <v>0</v>
      </c>
      <c r="AD459" s="330">
        <v>4</v>
      </c>
      <c r="AE459" s="330"/>
      <c r="AF459" s="544">
        <f t="shared" si="73"/>
        <v>0</v>
      </c>
      <c r="AG459" s="515">
        <v>0</v>
      </c>
      <c r="AH459" s="333">
        <v>5</v>
      </c>
      <c r="AI459" s="333"/>
      <c r="AJ459" s="516">
        <f t="shared" si="77"/>
        <v>0</v>
      </c>
      <c r="AK459" s="524">
        <v>1</v>
      </c>
      <c r="AL459" s="330">
        <v>5</v>
      </c>
      <c r="AM459" s="330">
        <v>16</v>
      </c>
      <c r="AN459" s="514">
        <f t="shared" si="78"/>
        <v>1.2500000000000001E-2</v>
      </c>
      <c r="AO459" s="515">
        <v>0</v>
      </c>
      <c r="AP459" s="333">
        <v>9</v>
      </c>
      <c r="AQ459" s="333"/>
      <c r="AR459" s="516">
        <f t="shared" si="79"/>
        <v>0</v>
      </c>
      <c r="AS459" s="413">
        <f t="shared" si="76"/>
        <v>1</v>
      </c>
      <c r="AT459" s="414">
        <f t="shared" si="75"/>
        <v>23</v>
      </c>
      <c r="AU459" s="414">
        <f t="shared" si="75"/>
        <v>16</v>
      </c>
      <c r="AV459" s="799">
        <f t="shared" si="71"/>
        <v>368</v>
      </c>
      <c r="AW459" s="800">
        <f t="shared" si="72"/>
        <v>2.717391304347826E-3</v>
      </c>
      <c r="AX459" s="526" t="s">
        <v>309</v>
      </c>
    </row>
    <row r="460" spans="16:50" ht="28.8" x14ac:dyDescent="0.3">
      <c r="P460" s="523" t="s">
        <v>891</v>
      </c>
      <c r="Q460" s="260" t="s">
        <v>938</v>
      </c>
      <c r="R460" s="559" t="s">
        <v>320</v>
      </c>
      <c r="S460" s="260">
        <f t="shared" si="74"/>
        <v>2024</v>
      </c>
      <c r="T460" s="792">
        <v>45580</v>
      </c>
      <c r="U460" s="792">
        <v>45580</v>
      </c>
      <c r="V460" s="802" t="s">
        <v>2681</v>
      </c>
      <c r="W460" s="794" t="s">
        <v>2682</v>
      </c>
      <c r="X460" s="795" t="s">
        <v>885</v>
      </c>
      <c r="Y460" s="796" t="s">
        <v>2696</v>
      </c>
      <c r="Z460" s="797" t="s">
        <v>309</v>
      </c>
      <c r="AA460" s="791" t="s">
        <v>309</v>
      </c>
      <c r="AB460" s="504" t="s">
        <v>309</v>
      </c>
      <c r="AC460" s="513">
        <v>0</v>
      </c>
      <c r="AD460" s="330">
        <v>4</v>
      </c>
      <c r="AE460" s="330"/>
      <c r="AF460" s="544">
        <f t="shared" si="73"/>
        <v>0</v>
      </c>
      <c r="AG460" s="515">
        <v>0</v>
      </c>
      <c r="AH460" s="333">
        <v>5</v>
      </c>
      <c r="AI460" s="333"/>
      <c r="AJ460" s="516">
        <f t="shared" si="77"/>
        <v>0</v>
      </c>
      <c r="AK460" s="524">
        <v>2</v>
      </c>
      <c r="AL460" s="330">
        <v>5</v>
      </c>
      <c r="AM460" s="330">
        <v>16</v>
      </c>
      <c r="AN460" s="514">
        <f t="shared" si="78"/>
        <v>2.5000000000000001E-2</v>
      </c>
      <c r="AO460" s="515">
        <v>0</v>
      </c>
      <c r="AP460" s="333">
        <v>9</v>
      </c>
      <c r="AQ460" s="333"/>
      <c r="AR460" s="516">
        <f t="shared" si="79"/>
        <v>0</v>
      </c>
      <c r="AS460" s="413">
        <f t="shared" si="76"/>
        <v>2</v>
      </c>
      <c r="AT460" s="414">
        <f t="shared" si="75"/>
        <v>23</v>
      </c>
      <c r="AU460" s="414">
        <f t="shared" si="75"/>
        <v>16</v>
      </c>
      <c r="AV460" s="799">
        <f t="shared" si="71"/>
        <v>368</v>
      </c>
      <c r="AW460" s="800">
        <f t="shared" si="72"/>
        <v>5.434782608695652E-3</v>
      </c>
      <c r="AX460" s="526" t="s">
        <v>309</v>
      </c>
    </row>
    <row r="461" spans="16:50" x14ac:dyDescent="0.3">
      <c r="P461" s="523" t="s">
        <v>891</v>
      </c>
      <c r="Q461" s="260" t="s">
        <v>938</v>
      </c>
      <c r="R461" s="559" t="s">
        <v>320</v>
      </c>
      <c r="S461" s="260">
        <f t="shared" si="74"/>
        <v>2024</v>
      </c>
      <c r="T461" s="792">
        <v>45580</v>
      </c>
      <c r="U461" s="792">
        <v>45580</v>
      </c>
      <c r="V461" s="802" t="s">
        <v>2361</v>
      </c>
      <c r="W461" s="794" t="s">
        <v>2362</v>
      </c>
      <c r="X461" s="795" t="s">
        <v>837</v>
      </c>
      <c r="Y461" s="796" t="s">
        <v>2697</v>
      </c>
      <c r="Z461" s="797" t="s">
        <v>309</v>
      </c>
      <c r="AA461" s="791" t="s">
        <v>309</v>
      </c>
      <c r="AB461" s="504" t="s">
        <v>309</v>
      </c>
      <c r="AC461" s="513">
        <v>0</v>
      </c>
      <c r="AD461" s="330">
        <v>4</v>
      </c>
      <c r="AE461" s="330"/>
      <c r="AF461" s="544">
        <f t="shared" si="73"/>
        <v>0</v>
      </c>
      <c r="AG461" s="515">
        <v>0</v>
      </c>
      <c r="AH461" s="333">
        <v>5</v>
      </c>
      <c r="AI461" s="333"/>
      <c r="AJ461" s="516">
        <f t="shared" si="77"/>
        <v>0</v>
      </c>
      <c r="AK461" s="524">
        <f>15/60</f>
        <v>0.25</v>
      </c>
      <c r="AL461" s="330">
        <v>5</v>
      </c>
      <c r="AM461" s="330">
        <v>16</v>
      </c>
      <c r="AN461" s="514">
        <f t="shared" si="78"/>
        <v>3.1250000000000002E-3</v>
      </c>
      <c r="AO461" s="515">
        <v>0</v>
      </c>
      <c r="AP461" s="333">
        <v>9</v>
      </c>
      <c r="AQ461" s="333"/>
      <c r="AR461" s="516">
        <f t="shared" si="79"/>
        <v>0</v>
      </c>
      <c r="AS461" s="413">
        <f t="shared" si="76"/>
        <v>0.25</v>
      </c>
      <c r="AT461" s="414">
        <f t="shared" si="75"/>
        <v>23</v>
      </c>
      <c r="AU461" s="414">
        <f t="shared" si="75"/>
        <v>16</v>
      </c>
      <c r="AV461" s="799">
        <f t="shared" si="71"/>
        <v>368</v>
      </c>
      <c r="AW461" s="800">
        <f t="shared" si="72"/>
        <v>6.793478260869565E-4</v>
      </c>
      <c r="AX461" s="526" t="s">
        <v>309</v>
      </c>
    </row>
    <row r="462" spans="16:50" x14ac:dyDescent="0.3">
      <c r="P462" s="523" t="s">
        <v>891</v>
      </c>
      <c r="Q462" s="260" t="s">
        <v>938</v>
      </c>
      <c r="R462" s="559" t="s">
        <v>320</v>
      </c>
      <c r="S462" s="260">
        <f t="shared" si="74"/>
        <v>2024</v>
      </c>
      <c r="T462" s="792">
        <v>45581</v>
      </c>
      <c r="U462" s="792">
        <v>45581</v>
      </c>
      <c r="V462" s="806" t="s">
        <v>2698</v>
      </c>
      <c r="W462" s="794" t="s">
        <v>2341</v>
      </c>
      <c r="X462" s="795" t="s">
        <v>847</v>
      </c>
      <c r="Y462" s="796" t="s">
        <v>2699</v>
      </c>
      <c r="Z462" s="797" t="s">
        <v>2700</v>
      </c>
      <c r="AA462" s="791">
        <v>1</v>
      </c>
      <c r="AB462" s="504" t="s">
        <v>853</v>
      </c>
      <c r="AC462" s="513">
        <v>0</v>
      </c>
      <c r="AD462" s="330">
        <v>4</v>
      </c>
      <c r="AE462" s="330"/>
      <c r="AF462" s="544">
        <f t="shared" si="73"/>
        <v>0</v>
      </c>
      <c r="AG462" s="515">
        <v>0</v>
      </c>
      <c r="AH462" s="333">
        <v>5</v>
      </c>
      <c r="AI462" s="333"/>
      <c r="AJ462" s="516">
        <f t="shared" si="77"/>
        <v>0</v>
      </c>
      <c r="AK462" s="524">
        <f>20/60</f>
        <v>0.33333333333333331</v>
      </c>
      <c r="AL462" s="330">
        <v>5</v>
      </c>
      <c r="AM462" s="330">
        <v>8</v>
      </c>
      <c r="AN462" s="514">
        <f t="shared" si="78"/>
        <v>8.3333333333333332E-3</v>
      </c>
      <c r="AO462" s="515">
        <v>0</v>
      </c>
      <c r="AP462" s="333">
        <v>9</v>
      </c>
      <c r="AQ462" s="333"/>
      <c r="AR462" s="516">
        <f t="shared" si="79"/>
        <v>0</v>
      </c>
      <c r="AS462" s="413">
        <f t="shared" si="76"/>
        <v>0.33333333333333331</v>
      </c>
      <c r="AT462" s="414">
        <f t="shared" si="75"/>
        <v>23</v>
      </c>
      <c r="AU462" s="414">
        <f t="shared" si="75"/>
        <v>8</v>
      </c>
      <c r="AV462" s="799">
        <f t="shared" si="71"/>
        <v>184</v>
      </c>
      <c r="AW462" s="800">
        <f t="shared" si="72"/>
        <v>1.8115942028985505E-3</v>
      </c>
      <c r="AX462" s="526" t="s">
        <v>309</v>
      </c>
    </row>
    <row r="463" spans="16:50" ht="28.8" x14ac:dyDescent="0.3">
      <c r="P463" s="523" t="s">
        <v>891</v>
      </c>
      <c r="Q463" s="260" t="s">
        <v>938</v>
      </c>
      <c r="R463" s="559" t="s">
        <v>320</v>
      </c>
      <c r="S463" s="260">
        <f t="shared" si="74"/>
        <v>2024</v>
      </c>
      <c r="T463" s="792">
        <v>45582</v>
      </c>
      <c r="U463" s="792">
        <v>45582</v>
      </c>
      <c r="V463" s="807" t="s">
        <v>872</v>
      </c>
      <c r="W463" s="794" t="s">
        <v>873</v>
      </c>
      <c r="X463" s="795" t="s">
        <v>832</v>
      </c>
      <c r="Y463" s="310" t="s">
        <v>2701</v>
      </c>
      <c r="Z463" s="797" t="s">
        <v>309</v>
      </c>
      <c r="AA463" s="791" t="s">
        <v>309</v>
      </c>
      <c r="AB463" s="504" t="s">
        <v>309</v>
      </c>
      <c r="AC463" s="513">
        <v>0</v>
      </c>
      <c r="AD463" s="330">
        <v>4</v>
      </c>
      <c r="AE463" s="330"/>
      <c r="AF463" s="544">
        <f t="shared" si="73"/>
        <v>0</v>
      </c>
      <c r="AG463" s="515">
        <v>0</v>
      </c>
      <c r="AH463" s="333">
        <v>5</v>
      </c>
      <c r="AI463" s="333"/>
      <c r="AJ463" s="516">
        <f t="shared" si="77"/>
        <v>0</v>
      </c>
      <c r="AK463" s="524">
        <v>2</v>
      </c>
      <c r="AL463" s="330">
        <v>5</v>
      </c>
      <c r="AM463" s="330">
        <v>8</v>
      </c>
      <c r="AN463" s="514">
        <f t="shared" si="78"/>
        <v>0.05</v>
      </c>
      <c r="AO463" s="515">
        <v>0</v>
      </c>
      <c r="AP463" s="333">
        <v>9</v>
      </c>
      <c r="AQ463" s="333"/>
      <c r="AR463" s="516">
        <f t="shared" si="79"/>
        <v>0</v>
      </c>
      <c r="AS463" s="413">
        <f t="shared" si="76"/>
        <v>2</v>
      </c>
      <c r="AT463" s="414">
        <f t="shared" si="75"/>
        <v>23</v>
      </c>
      <c r="AU463" s="414">
        <f t="shared" si="75"/>
        <v>8</v>
      </c>
      <c r="AV463" s="799">
        <f t="shared" si="71"/>
        <v>184</v>
      </c>
      <c r="AW463" s="800">
        <f t="shared" si="72"/>
        <v>1.0869565217391304E-2</v>
      </c>
      <c r="AX463" s="526" t="s">
        <v>309</v>
      </c>
    </row>
    <row r="464" spans="16:50" ht="22.8" x14ac:dyDescent="0.3">
      <c r="P464" s="523" t="s">
        <v>891</v>
      </c>
      <c r="Q464" s="260" t="s">
        <v>938</v>
      </c>
      <c r="R464" s="559" t="s">
        <v>320</v>
      </c>
      <c r="S464" s="260">
        <f t="shared" si="74"/>
        <v>2024</v>
      </c>
      <c r="T464" s="792">
        <v>45583</v>
      </c>
      <c r="U464" s="792">
        <v>45583</v>
      </c>
      <c r="V464" s="807" t="s">
        <v>1809</v>
      </c>
      <c r="W464" s="794" t="s">
        <v>1810</v>
      </c>
      <c r="X464" s="795" t="s">
        <v>832</v>
      </c>
      <c r="Y464" s="310" t="s">
        <v>2702</v>
      </c>
      <c r="Z464" s="797" t="s">
        <v>2703</v>
      </c>
      <c r="AA464" s="791">
        <v>2</v>
      </c>
      <c r="AB464" s="504" t="s">
        <v>853</v>
      </c>
      <c r="AC464" s="513">
        <v>0</v>
      </c>
      <c r="AD464" s="330">
        <v>4</v>
      </c>
      <c r="AE464" s="330"/>
      <c r="AF464" s="544">
        <f t="shared" si="73"/>
        <v>0</v>
      </c>
      <c r="AG464" s="515">
        <v>0</v>
      </c>
      <c r="AH464" s="333">
        <v>5</v>
      </c>
      <c r="AI464" s="333"/>
      <c r="AJ464" s="516">
        <f t="shared" si="77"/>
        <v>0</v>
      </c>
      <c r="AK464" s="524">
        <v>2</v>
      </c>
      <c r="AL464" s="330">
        <v>5</v>
      </c>
      <c r="AM464" s="330">
        <v>8</v>
      </c>
      <c r="AN464" s="514">
        <f t="shared" si="78"/>
        <v>0.05</v>
      </c>
      <c r="AO464" s="515">
        <v>0</v>
      </c>
      <c r="AP464" s="333">
        <v>9</v>
      </c>
      <c r="AQ464" s="333"/>
      <c r="AR464" s="516">
        <f t="shared" si="79"/>
        <v>0</v>
      </c>
      <c r="AS464" s="413">
        <f t="shared" si="76"/>
        <v>2</v>
      </c>
      <c r="AT464" s="414">
        <f t="shared" si="75"/>
        <v>23</v>
      </c>
      <c r="AU464" s="414">
        <f t="shared" si="75"/>
        <v>8</v>
      </c>
      <c r="AV464" s="799">
        <f t="shared" si="71"/>
        <v>184</v>
      </c>
      <c r="AW464" s="800">
        <f t="shared" si="72"/>
        <v>1.0869565217391304E-2</v>
      </c>
      <c r="AX464" s="526" t="s">
        <v>309</v>
      </c>
    </row>
    <row r="465" spans="16:50" x14ac:dyDescent="0.3">
      <c r="P465" s="523" t="s">
        <v>907</v>
      </c>
      <c r="Q465" s="260" t="s">
        <v>938</v>
      </c>
      <c r="R465" s="559" t="s">
        <v>320</v>
      </c>
      <c r="S465" s="260">
        <f t="shared" si="74"/>
        <v>2024</v>
      </c>
      <c r="T465" s="792">
        <v>45586</v>
      </c>
      <c r="U465" s="792">
        <v>45586</v>
      </c>
      <c r="V465" s="527" t="s">
        <v>2704</v>
      </c>
      <c r="W465" s="528" t="s">
        <v>2021</v>
      </c>
      <c r="X465" s="529" t="s">
        <v>832</v>
      </c>
      <c r="Y465" s="310" t="s">
        <v>2705</v>
      </c>
      <c r="Z465" s="797" t="s">
        <v>309</v>
      </c>
      <c r="AA465" s="791" t="s">
        <v>309</v>
      </c>
      <c r="AB465" s="504" t="s">
        <v>309</v>
      </c>
      <c r="AC465" s="513">
        <v>0</v>
      </c>
      <c r="AD465" s="330">
        <v>4</v>
      </c>
      <c r="AE465" s="330"/>
      <c r="AF465" s="544">
        <f t="shared" si="73"/>
        <v>0</v>
      </c>
      <c r="AG465" s="515">
        <v>0</v>
      </c>
      <c r="AH465" s="333">
        <v>5</v>
      </c>
      <c r="AI465" s="333"/>
      <c r="AJ465" s="516">
        <f t="shared" si="77"/>
        <v>0</v>
      </c>
      <c r="AK465" s="524">
        <v>0</v>
      </c>
      <c r="AL465" s="330">
        <v>5</v>
      </c>
      <c r="AM465" s="330"/>
      <c r="AN465" s="514">
        <f t="shared" si="78"/>
        <v>0</v>
      </c>
      <c r="AO465" s="515">
        <f>30/60</f>
        <v>0.5</v>
      </c>
      <c r="AP465" s="333">
        <v>9</v>
      </c>
      <c r="AQ465" s="333">
        <v>8</v>
      </c>
      <c r="AR465" s="516">
        <f t="shared" si="79"/>
        <v>6.9444444444444441E-3</v>
      </c>
      <c r="AS465" s="413">
        <f t="shared" si="76"/>
        <v>0.5</v>
      </c>
      <c r="AT465" s="414">
        <f t="shared" si="75"/>
        <v>23</v>
      </c>
      <c r="AU465" s="414">
        <f t="shared" si="75"/>
        <v>8</v>
      </c>
      <c r="AV465" s="799">
        <f t="shared" si="71"/>
        <v>184</v>
      </c>
      <c r="AW465" s="800">
        <f t="shared" si="72"/>
        <v>2.717391304347826E-3</v>
      </c>
      <c r="AX465" s="526" t="s">
        <v>309</v>
      </c>
    </row>
    <row r="466" spans="16:50" x14ac:dyDescent="0.3">
      <c r="P466" s="523" t="s">
        <v>907</v>
      </c>
      <c r="Q466" s="260" t="s">
        <v>938</v>
      </c>
      <c r="R466" s="559" t="s">
        <v>320</v>
      </c>
      <c r="S466" s="260">
        <f t="shared" si="74"/>
        <v>2024</v>
      </c>
      <c r="T466" s="792">
        <v>45586</v>
      </c>
      <c r="U466" s="792">
        <v>45586</v>
      </c>
      <c r="V466" s="807" t="s">
        <v>2704</v>
      </c>
      <c r="W466" s="794" t="s">
        <v>2021</v>
      </c>
      <c r="X466" s="795" t="s">
        <v>832</v>
      </c>
      <c r="Y466" s="310" t="s">
        <v>2706</v>
      </c>
      <c r="Z466" s="797" t="s">
        <v>309</v>
      </c>
      <c r="AA466" s="791" t="s">
        <v>309</v>
      </c>
      <c r="AB466" s="791" t="s">
        <v>309</v>
      </c>
      <c r="AC466" s="513">
        <v>0</v>
      </c>
      <c r="AD466" s="330">
        <v>4</v>
      </c>
      <c r="AE466" s="330"/>
      <c r="AF466" s="544">
        <f t="shared" si="73"/>
        <v>0</v>
      </c>
      <c r="AG466" s="515">
        <v>0</v>
      </c>
      <c r="AH466" s="333">
        <v>5</v>
      </c>
      <c r="AI466" s="333"/>
      <c r="AJ466" s="516">
        <f t="shared" si="77"/>
        <v>0</v>
      </c>
      <c r="AK466" s="524">
        <v>0</v>
      </c>
      <c r="AL466" s="330">
        <v>5</v>
      </c>
      <c r="AM466" s="330"/>
      <c r="AN466" s="514">
        <f t="shared" si="78"/>
        <v>0</v>
      </c>
      <c r="AO466" s="515">
        <f>30/60</f>
        <v>0.5</v>
      </c>
      <c r="AP466" s="333">
        <v>9</v>
      </c>
      <c r="AQ466" s="333">
        <v>8</v>
      </c>
      <c r="AR466" s="516">
        <f t="shared" si="79"/>
        <v>6.9444444444444441E-3</v>
      </c>
      <c r="AS466" s="413">
        <f t="shared" si="76"/>
        <v>0.5</v>
      </c>
      <c r="AT466" s="414">
        <f t="shared" si="75"/>
        <v>23</v>
      </c>
      <c r="AU466" s="414">
        <f t="shared" si="75"/>
        <v>8</v>
      </c>
      <c r="AV466" s="799">
        <f t="shared" si="71"/>
        <v>184</v>
      </c>
      <c r="AW466" s="800">
        <f t="shared" si="72"/>
        <v>2.717391304347826E-3</v>
      </c>
      <c r="AX466" s="526" t="s">
        <v>309</v>
      </c>
    </row>
    <row r="467" spans="16:50" x14ac:dyDescent="0.3">
      <c r="P467" s="523" t="s">
        <v>907</v>
      </c>
      <c r="Q467" s="260" t="s">
        <v>938</v>
      </c>
      <c r="R467" s="559" t="s">
        <v>320</v>
      </c>
      <c r="S467" s="260">
        <f t="shared" si="74"/>
        <v>2024</v>
      </c>
      <c r="T467" s="792">
        <v>45587</v>
      </c>
      <c r="U467" s="792">
        <v>45587</v>
      </c>
      <c r="V467" s="811" t="s">
        <v>1111</v>
      </c>
      <c r="W467" s="794" t="s">
        <v>1112</v>
      </c>
      <c r="X467" s="795" t="s">
        <v>843</v>
      </c>
      <c r="Y467" s="310" t="s">
        <v>2707</v>
      </c>
      <c r="Z467" s="797" t="s">
        <v>309</v>
      </c>
      <c r="AA467" s="791" t="s">
        <v>309</v>
      </c>
      <c r="AB467" s="504" t="s">
        <v>309</v>
      </c>
      <c r="AC467" s="513">
        <v>0</v>
      </c>
      <c r="AD467" s="330">
        <v>4</v>
      </c>
      <c r="AE467" s="330"/>
      <c r="AF467" s="544">
        <f t="shared" si="73"/>
        <v>0</v>
      </c>
      <c r="AG467" s="515">
        <v>0</v>
      </c>
      <c r="AH467" s="333">
        <v>5</v>
      </c>
      <c r="AI467" s="333"/>
      <c r="AJ467" s="516">
        <f t="shared" si="77"/>
        <v>0</v>
      </c>
      <c r="AK467" s="524">
        <v>0</v>
      </c>
      <c r="AL467" s="330">
        <v>5</v>
      </c>
      <c r="AM467" s="330"/>
      <c r="AN467" s="514">
        <f t="shared" si="78"/>
        <v>0</v>
      </c>
      <c r="AO467" s="515">
        <f>15/60</f>
        <v>0.25</v>
      </c>
      <c r="AP467" s="333">
        <v>9</v>
      </c>
      <c r="AQ467" s="333">
        <v>24</v>
      </c>
      <c r="AR467" s="516">
        <f t="shared" si="79"/>
        <v>1.1574074074074073E-3</v>
      </c>
      <c r="AS467" s="413">
        <f t="shared" si="76"/>
        <v>0.25</v>
      </c>
      <c r="AT467" s="414">
        <f t="shared" si="75"/>
        <v>23</v>
      </c>
      <c r="AU467" s="414">
        <f t="shared" si="75"/>
        <v>24</v>
      </c>
      <c r="AV467" s="799">
        <f t="shared" si="71"/>
        <v>552</v>
      </c>
      <c r="AW467" s="800">
        <f t="shared" si="72"/>
        <v>4.5289855072463769E-4</v>
      </c>
      <c r="AX467" s="526" t="s">
        <v>309</v>
      </c>
    </row>
    <row r="468" spans="16:50" x14ac:dyDescent="0.3">
      <c r="P468" s="523" t="s">
        <v>907</v>
      </c>
      <c r="Q468" s="260" t="s">
        <v>938</v>
      </c>
      <c r="R468" s="559" t="s">
        <v>320</v>
      </c>
      <c r="S468" s="260">
        <f t="shared" si="74"/>
        <v>2024</v>
      </c>
      <c r="T468" s="792">
        <v>45590</v>
      </c>
      <c r="U468" s="792">
        <v>45590</v>
      </c>
      <c r="V468" s="802" t="s">
        <v>2708</v>
      </c>
      <c r="W468" s="794" t="s">
        <v>2709</v>
      </c>
      <c r="X468" s="795" t="s">
        <v>843</v>
      </c>
      <c r="Y468" s="310" t="s">
        <v>2710</v>
      </c>
      <c r="Z468" s="797" t="s">
        <v>309</v>
      </c>
      <c r="AA468" s="791" t="s">
        <v>309</v>
      </c>
      <c r="AB468" s="504" t="s">
        <v>309</v>
      </c>
      <c r="AC468" s="513">
        <v>0</v>
      </c>
      <c r="AD468" s="330">
        <v>4</v>
      </c>
      <c r="AE468" s="330"/>
      <c r="AF468" s="544">
        <f t="shared" si="73"/>
        <v>0</v>
      </c>
      <c r="AG468" s="515">
        <v>0</v>
      </c>
      <c r="AH468" s="333">
        <v>5</v>
      </c>
      <c r="AI468" s="333"/>
      <c r="AJ468" s="516">
        <f t="shared" si="77"/>
        <v>0</v>
      </c>
      <c r="AK468" s="524">
        <v>0</v>
      </c>
      <c r="AL468" s="330">
        <v>5</v>
      </c>
      <c r="AM468" s="330"/>
      <c r="AN468" s="514">
        <f t="shared" si="78"/>
        <v>0</v>
      </c>
      <c r="AO468" s="515">
        <f>15/60</f>
        <v>0.25</v>
      </c>
      <c r="AP468" s="333">
        <v>9</v>
      </c>
      <c r="AQ468" s="333">
        <v>24</v>
      </c>
      <c r="AR468" s="516">
        <f t="shared" si="79"/>
        <v>1.1574074074074073E-3</v>
      </c>
      <c r="AS468" s="413">
        <f t="shared" si="76"/>
        <v>0.25</v>
      </c>
      <c r="AT468" s="414">
        <f t="shared" si="75"/>
        <v>23</v>
      </c>
      <c r="AU468" s="414">
        <f t="shared" si="75"/>
        <v>24</v>
      </c>
      <c r="AV468" s="799">
        <f t="shared" si="71"/>
        <v>552</v>
      </c>
      <c r="AW468" s="800">
        <f t="shared" si="72"/>
        <v>4.5289855072463769E-4</v>
      </c>
      <c r="AX468" s="526" t="s">
        <v>309</v>
      </c>
    </row>
    <row r="469" spans="16:50" x14ac:dyDescent="0.3">
      <c r="P469" s="523" t="s">
        <v>907</v>
      </c>
      <c r="Q469" s="260" t="s">
        <v>938</v>
      </c>
      <c r="R469" s="559" t="s">
        <v>320</v>
      </c>
      <c r="S469" s="260">
        <f t="shared" si="74"/>
        <v>2024</v>
      </c>
      <c r="T469" s="792">
        <v>45593</v>
      </c>
      <c r="U469" s="792">
        <v>45593</v>
      </c>
      <c r="V469" s="808" t="s">
        <v>2711</v>
      </c>
      <c r="W469" s="794" t="s">
        <v>2712</v>
      </c>
      <c r="X469" s="795" t="s">
        <v>825</v>
      </c>
      <c r="Y469" s="310" t="s">
        <v>2713</v>
      </c>
      <c r="Z469" s="797" t="s">
        <v>2714</v>
      </c>
      <c r="AA469" s="791">
        <v>2</v>
      </c>
      <c r="AB469" s="504" t="s">
        <v>853</v>
      </c>
      <c r="AC469" s="513">
        <v>0</v>
      </c>
      <c r="AD469" s="330">
        <v>4</v>
      </c>
      <c r="AE469" s="330"/>
      <c r="AF469" s="544">
        <f t="shared" si="73"/>
        <v>0</v>
      </c>
      <c r="AG469" s="515">
        <v>0</v>
      </c>
      <c r="AH469" s="333">
        <v>5</v>
      </c>
      <c r="AI469" s="333"/>
      <c r="AJ469" s="516">
        <f t="shared" si="77"/>
        <v>0</v>
      </c>
      <c r="AK469" s="524">
        <v>0</v>
      </c>
      <c r="AL469" s="330">
        <v>5</v>
      </c>
      <c r="AM469" s="330"/>
      <c r="AN469" s="514">
        <f t="shared" si="78"/>
        <v>0</v>
      </c>
      <c r="AO469" s="515">
        <f>30/60</f>
        <v>0.5</v>
      </c>
      <c r="AP469" s="333">
        <v>9</v>
      </c>
      <c r="AQ469" s="333">
        <v>16</v>
      </c>
      <c r="AR469" s="516">
        <f t="shared" si="79"/>
        <v>3.472222222222222E-3</v>
      </c>
      <c r="AS469" s="413">
        <f t="shared" si="76"/>
        <v>0.5</v>
      </c>
      <c r="AT469" s="414">
        <f t="shared" si="75"/>
        <v>23</v>
      </c>
      <c r="AU469" s="414">
        <f t="shared" si="75"/>
        <v>16</v>
      </c>
      <c r="AV469" s="799">
        <f t="shared" si="71"/>
        <v>368</v>
      </c>
      <c r="AW469" s="800">
        <f t="shared" si="72"/>
        <v>1.358695652173913E-3</v>
      </c>
      <c r="AX469" s="526" t="s">
        <v>309</v>
      </c>
    </row>
    <row r="470" spans="16:50" ht="28.8" x14ac:dyDescent="0.3">
      <c r="P470" s="523" t="s">
        <v>907</v>
      </c>
      <c r="Q470" s="260" t="s">
        <v>938</v>
      </c>
      <c r="R470" s="559" t="s">
        <v>320</v>
      </c>
      <c r="S470" s="260">
        <f t="shared" si="74"/>
        <v>2024</v>
      </c>
      <c r="T470" s="792">
        <v>45593</v>
      </c>
      <c r="U470" s="792">
        <v>45593</v>
      </c>
      <c r="V470" s="812" t="s">
        <v>961</v>
      </c>
      <c r="W470" s="813" t="s">
        <v>962</v>
      </c>
      <c r="X470" s="795" t="s">
        <v>963</v>
      </c>
      <c r="Y470" s="310" t="s">
        <v>2715</v>
      </c>
      <c r="Z470" s="803" t="s">
        <v>2716</v>
      </c>
      <c r="AA470" s="804" t="s">
        <v>1032</v>
      </c>
      <c r="AB470" s="519" t="s">
        <v>927</v>
      </c>
      <c r="AC470" s="513">
        <v>0</v>
      </c>
      <c r="AD470" s="330">
        <v>4</v>
      </c>
      <c r="AE470" s="330"/>
      <c r="AF470" s="544">
        <f t="shared" si="73"/>
        <v>0</v>
      </c>
      <c r="AG470" s="515">
        <v>0</v>
      </c>
      <c r="AH470" s="333">
        <v>5</v>
      </c>
      <c r="AI470" s="333"/>
      <c r="AJ470" s="516">
        <f t="shared" si="77"/>
        <v>0</v>
      </c>
      <c r="AK470" s="524">
        <v>0</v>
      </c>
      <c r="AL470" s="330">
        <v>5</v>
      </c>
      <c r="AM470" s="330"/>
      <c r="AN470" s="514">
        <f t="shared" si="78"/>
        <v>0</v>
      </c>
      <c r="AO470" s="515">
        <v>3</v>
      </c>
      <c r="AP470" s="333">
        <v>9</v>
      </c>
      <c r="AQ470" s="333">
        <v>8</v>
      </c>
      <c r="AR470" s="516">
        <f t="shared" si="79"/>
        <v>4.1666666666666664E-2</v>
      </c>
      <c r="AS470" s="413">
        <f t="shared" si="76"/>
        <v>3</v>
      </c>
      <c r="AT470" s="414">
        <f t="shared" si="75"/>
        <v>23</v>
      </c>
      <c r="AU470" s="414">
        <f t="shared" si="75"/>
        <v>8</v>
      </c>
      <c r="AV470" s="799">
        <f t="shared" si="71"/>
        <v>184</v>
      </c>
      <c r="AW470" s="800">
        <f t="shared" si="72"/>
        <v>1.6304347826086956E-2</v>
      </c>
      <c r="AX470" s="526" t="s">
        <v>309</v>
      </c>
    </row>
    <row r="471" spans="16:50" x14ac:dyDescent="0.3">
      <c r="P471" s="482" t="s">
        <v>907</v>
      </c>
      <c r="Q471" s="347" t="s">
        <v>938</v>
      </c>
      <c r="R471" s="559" t="s">
        <v>320</v>
      </c>
      <c r="S471" s="347">
        <f t="shared" si="74"/>
        <v>2024</v>
      </c>
      <c r="T471" s="484">
        <v>45595</v>
      </c>
      <c r="U471" s="484">
        <v>45595</v>
      </c>
      <c r="V471" s="566" t="s">
        <v>309</v>
      </c>
      <c r="W471" s="486" t="s">
        <v>2717</v>
      </c>
      <c r="X471" s="487" t="s">
        <v>2718</v>
      </c>
      <c r="Y471" s="567" t="s">
        <v>2719</v>
      </c>
      <c r="Z471" s="568" t="s">
        <v>309</v>
      </c>
      <c r="AA471" s="569" t="s">
        <v>309</v>
      </c>
      <c r="AB471" s="570" t="s">
        <v>309</v>
      </c>
      <c r="AC471" s="571">
        <v>0</v>
      </c>
      <c r="AD471" s="572">
        <v>4</v>
      </c>
      <c r="AE471" s="572"/>
      <c r="AF471" s="544">
        <f t="shared" si="73"/>
        <v>0</v>
      </c>
      <c r="AG471" s="573">
        <v>0</v>
      </c>
      <c r="AH471" s="574">
        <v>5</v>
      </c>
      <c r="AI471" s="574"/>
      <c r="AJ471" s="516">
        <f t="shared" si="77"/>
        <v>0</v>
      </c>
      <c r="AK471" s="571">
        <v>0</v>
      </c>
      <c r="AL471" s="572">
        <v>5</v>
      </c>
      <c r="AM471" s="572"/>
      <c r="AN471" s="514">
        <f t="shared" si="78"/>
        <v>0</v>
      </c>
      <c r="AO471" s="573">
        <v>2</v>
      </c>
      <c r="AP471" s="574">
        <v>9</v>
      </c>
      <c r="AQ471" s="574">
        <v>8</v>
      </c>
      <c r="AR471" s="516">
        <f t="shared" si="79"/>
        <v>2.7777777777777776E-2</v>
      </c>
      <c r="AS471" s="413">
        <f t="shared" si="76"/>
        <v>2</v>
      </c>
      <c r="AT471" s="414">
        <f t="shared" si="75"/>
        <v>23</v>
      </c>
      <c r="AU471" s="414">
        <f t="shared" si="75"/>
        <v>8</v>
      </c>
      <c r="AV471" s="799">
        <f t="shared" si="71"/>
        <v>184</v>
      </c>
      <c r="AW471" s="800">
        <f t="shared" si="72"/>
        <v>1.0869565217391304E-2</v>
      </c>
      <c r="AX471" s="575" t="s">
        <v>2720</v>
      </c>
    </row>
    <row r="472" spans="16:50" ht="28.8" x14ac:dyDescent="0.3">
      <c r="P472" s="596" t="s">
        <v>812</v>
      </c>
      <c r="Q472" s="314" t="s">
        <v>930</v>
      </c>
      <c r="R472" s="314" t="s">
        <v>321</v>
      </c>
      <c r="S472" s="314">
        <f t="shared" si="74"/>
        <v>2024</v>
      </c>
      <c r="T472" s="576">
        <v>45597</v>
      </c>
      <c r="U472" s="576">
        <v>45597</v>
      </c>
      <c r="V472" s="577" t="s">
        <v>849</v>
      </c>
      <c r="W472" s="578" t="s">
        <v>850</v>
      </c>
      <c r="X472" s="579" t="s">
        <v>815</v>
      </c>
      <c r="Y472" s="580" t="s">
        <v>2767</v>
      </c>
      <c r="Z472" s="581" t="s">
        <v>2768</v>
      </c>
      <c r="AA472" s="582" t="s">
        <v>1038</v>
      </c>
      <c r="AB472" s="582" t="s">
        <v>927</v>
      </c>
      <c r="AC472" s="583">
        <v>6</v>
      </c>
      <c r="AD472" s="584">
        <v>6</v>
      </c>
      <c r="AE472" s="584">
        <v>8</v>
      </c>
      <c r="AF472" s="544">
        <f t="shared" si="73"/>
        <v>0.125</v>
      </c>
      <c r="AG472" s="585">
        <v>0</v>
      </c>
      <c r="AH472" s="586">
        <v>6</v>
      </c>
      <c r="AI472" s="586"/>
      <c r="AJ472" s="516">
        <f t="shared" si="77"/>
        <v>0</v>
      </c>
      <c r="AK472" s="583">
        <v>0</v>
      </c>
      <c r="AL472" s="584">
        <v>6</v>
      </c>
      <c r="AM472" s="584"/>
      <c r="AN472" s="514">
        <f t="shared" si="78"/>
        <v>0</v>
      </c>
      <c r="AO472" s="585">
        <v>0</v>
      </c>
      <c r="AP472" s="586">
        <v>4</v>
      </c>
      <c r="AQ472" s="586"/>
      <c r="AR472" s="516">
        <f t="shared" si="79"/>
        <v>0</v>
      </c>
      <c r="AS472" s="413">
        <f t="shared" si="76"/>
        <v>6</v>
      </c>
      <c r="AT472" s="414">
        <f t="shared" si="75"/>
        <v>22</v>
      </c>
      <c r="AU472" s="414">
        <f t="shared" si="75"/>
        <v>8</v>
      </c>
      <c r="AV472" s="799">
        <f t="shared" si="71"/>
        <v>176</v>
      </c>
      <c r="AW472" s="800">
        <f t="shared" si="72"/>
        <v>3.4090909090909088E-2</v>
      </c>
      <c r="AX472" s="587"/>
    </row>
    <row r="473" spans="16:50" ht="28.8" x14ac:dyDescent="0.3">
      <c r="P473" s="523" t="s">
        <v>812</v>
      </c>
      <c r="Q473" s="314" t="s">
        <v>930</v>
      </c>
      <c r="R473" s="314" t="s">
        <v>321</v>
      </c>
      <c r="S473" s="314">
        <f t="shared" si="74"/>
        <v>2024</v>
      </c>
      <c r="T473" s="576">
        <v>45600</v>
      </c>
      <c r="U473" s="576">
        <v>45600</v>
      </c>
      <c r="V473" s="588" t="s">
        <v>943</v>
      </c>
      <c r="W473" s="578" t="s">
        <v>944</v>
      </c>
      <c r="X473" s="579" t="s">
        <v>825</v>
      </c>
      <c r="Y473" s="580" t="s">
        <v>2769</v>
      </c>
      <c r="Z473" s="581" t="s">
        <v>2770</v>
      </c>
      <c r="AA473" s="582" t="s">
        <v>1038</v>
      </c>
      <c r="AB473" s="582" t="s">
        <v>927</v>
      </c>
      <c r="AC473" s="583">
        <f>90/60</f>
        <v>1.5</v>
      </c>
      <c r="AD473" s="584">
        <v>6</v>
      </c>
      <c r="AE473" s="584">
        <v>16</v>
      </c>
      <c r="AF473" s="544">
        <f t="shared" si="73"/>
        <v>1.5625E-2</v>
      </c>
      <c r="AG473" s="585">
        <v>0</v>
      </c>
      <c r="AH473" s="586">
        <v>6</v>
      </c>
      <c r="AI473" s="586"/>
      <c r="AJ473" s="516">
        <f t="shared" si="77"/>
        <v>0</v>
      </c>
      <c r="AK473" s="583">
        <v>0</v>
      </c>
      <c r="AL473" s="584">
        <v>6</v>
      </c>
      <c r="AM473" s="584"/>
      <c r="AN473" s="514">
        <f t="shared" si="78"/>
        <v>0</v>
      </c>
      <c r="AO473" s="585">
        <v>0</v>
      </c>
      <c r="AP473" s="586">
        <v>4</v>
      </c>
      <c r="AQ473" s="586"/>
      <c r="AR473" s="516">
        <f t="shared" si="79"/>
        <v>0</v>
      </c>
      <c r="AS473" s="413">
        <f t="shared" si="76"/>
        <v>1.5</v>
      </c>
      <c r="AT473" s="414">
        <f t="shared" si="75"/>
        <v>22</v>
      </c>
      <c r="AU473" s="414">
        <f t="shared" si="75"/>
        <v>16</v>
      </c>
      <c r="AV473" s="799">
        <f t="shared" si="71"/>
        <v>352</v>
      </c>
      <c r="AW473" s="800">
        <f t="shared" si="72"/>
        <v>4.261363636363636E-3</v>
      </c>
      <c r="AX473" s="587"/>
    </row>
    <row r="474" spans="16:50" x14ac:dyDescent="0.3">
      <c r="P474" s="523" t="s">
        <v>812</v>
      </c>
      <c r="Q474" s="314" t="s">
        <v>930</v>
      </c>
      <c r="R474" s="314" t="s">
        <v>321</v>
      </c>
      <c r="S474" s="314">
        <f t="shared" si="74"/>
        <v>2024</v>
      </c>
      <c r="T474" s="576">
        <v>45601</v>
      </c>
      <c r="U474" s="576">
        <v>45601</v>
      </c>
      <c r="V474" s="589" t="s">
        <v>2704</v>
      </c>
      <c r="W474" s="578" t="s">
        <v>2021</v>
      </c>
      <c r="X474" s="579" t="s">
        <v>832</v>
      </c>
      <c r="Y474" s="580" t="s">
        <v>2771</v>
      </c>
      <c r="Z474" s="590" t="s">
        <v>2772</v>
      </c>
      <c r="AA474" s="591">
        <v>1</v>
      </c>
      <c r="AB474" s="591" t="s">
        <v>853</v>
      </c>
      <c r="AC474" s="583">
        <v>1</v>
      </c>
      <c r="AD474" s="584">
        <v>6</v>
      </c>
      <c r="AE474" s="584">
        <v>16</v>
      </c>
      <c r="AF474" s="544">
        <f t="shared" si="73"/>
        <v>1.0416666666666666E-2</v>
      </c>
      <c r="AG474" s="585">
        <v>0</v>
      </c>
      <c r="AH474" s="586">
        <v>6</v>
      </c>
      <c r="AI474" s="586"/>
      <c r="AJ474" s="516">
        <f t="shared" si="77"/>
        <v>0</v>
      </c>
      <c r="AK474" s="583">
        <v>0</v>
      </c>
      <c r="AL474" s="584">
        <v>6</v>
      </c>
      <c r="AM474" s="584"/>
      <c r="AN474" s="514">
        <f t="shared" si="78"/>
        <v>0</v>
      </c>
      <c r="AO474" s="585">
        <v>0</v>
      </c>
      <c r="AP474" s="586">
        <v>4</v>
      </c>
      <c r="AQ474" s="586"/>
      <c r="AR474" s="516">
        <f t="shared" si="79"/>
        <v>0</v>
      </c>
      <c r="AS474" s="413">
        <f t="shared" si="76"/>
        <v>1</v>
      </c>
      <c r="AT474" s="414">
        <f t="shared" si="75"/>
        <v>22</v>
      </c>
      <c r="AU474" s="414">
        <f t="shared" si="75"/>
        <v>16</v>
      </c>
      <c r="AV474" s="799">
        <f t="shared" si="71"/>
        <v>352</v>
      </c>
      <c r="AW474" s="800">
        <f t="shared" si="72"/>
        <v>2.840909090909091E-3</v>
      </c>
      <c r="AX474" s="587" t="s">
        <v>1970</v>
      </c>
    </row>
    <row r="475" spans="16:50" ht="28.8" x14ac:dyDescent="0.3">
      <c r="P475" s="523" t="s">
        <v>812</v>
      </c>
      <c r="Q475" s="314" t="s">
        <v>930</v>
      </c>
      <c r="R475" s="314" t="s">
        <v>321</v>
      </c>
      <c r="S475" s="314">
        <f t="shared" si="74"/>
        <v>2024</v>
      </c>
      <c r="T475" s="576">
        <v>45602</v>
      </c>
      <c r="U475" s="576">
        <v>45602</v>
      </c>
      <c r="V475" s="589" t="s">
        <v>1836</v>
      </c>
      <c r="W475" s="578" t="s">
        <v>897</v>
      </c>
      <c r="X475" s="579" t="s">
        <v>878</v>
      </c>
      <c r="Y475" s="580" t="s">
        <v>2773</v>
      </c>
      <c r="Z475" s="590" t="s">
        <v>2774</v>
      </c>
      <c r="AA475" s="591">
        <v>10</v>
      </c>
      <c r="AB475" s="591" t="s">
        <v>818</v>
      </c>
      <c r="AC475" s="583">
        <v>6</v>
      </c>
      <c r="AD475" s="584">
        <v>6</v>
      </c>
      <c r="AE475" s="584">
        <v>16</v>
      </c>
      <c r="AF475" s="544">
        <f t="shared" si="73"/>
        <v>6.25E-2</v>
      </c>
      <c r="AG475" s="585">
        <v>0</v>
      </c>
      <c r="AH475" s="586">
        <v>6</v>
      </c>
      <c r="AI475" s="586"/>
      <c r="AJ475" s="516">
        <f t="shared" si="77"/>
        <v>0</v>
      </c>
      <c r="AK475" s="583">
        <v>0</v>
      </c>
      <c r="AL475" s="584">
        <v>6</v>
      </c>
      <c r="AM475" s="584"/>
      <c r="AN475" s="514">
        <f t="shared" si="78"/>
        <v>0</v>
      </c>
      <c r="AO475" s="585">
        <v>0</v>
      </c>
      <c r="AP475" s="586">
        <v>4</v>
      </c>
      <c r="AQ475" s="586"/>
      <c r="AR475" s="516">
        <f t="shared" si="79"/>
        <v>0</v>
      </c>
      <c r="AS475" s="413">
        <f t="shared" si="76"/>
        <v>6</v>
      </c>
      <c r="AT475" s="414">
        <f t="shared" si="75"/>
        <v>22</v>
      </c>
      <c r="AU475" s="414">
        <f t="shared" si="75"/>
        <v>16</v>
      </c>
      <c r="AV475" s="799">
        <f t="shared" si="71"/>
        <v>352</v>
      </c>
      <c r="AW475" s="800">
        <f t="shared" si="72"/>
        <v>1.7045454545454544E-2</v>
      </c>
      <c r="AX475" s="587"/>
    </row>
    <row r="476" spans="16:50" ht="28.8" x14ac:dyDescent="0.3">
      <c r="P476" s="523" t="s">
        <v>812</v>
      </c>
      <c r="Q476" s="314" t="s">
        <v>930</v>
      </c>
      <c r="R476" s="314" t="s">
        <v>321</v>
      </c>
      <c r="S476" s="314">
        <f t="shared" si="74"/>
        <v>2024</v>
      </c>
      <c r="T476" s="576">
        <v>45604</v>
      </c>
      <c r="U476" s="576">
        <v>45604</v>
      </c>
      <c r="V476" s="577" t="s">
        <v>2775</v>
      </c>
      <c r="W476" s="578" t="s">
        <v>846</v>
      </c>
      <c r="X476" s="579" t="s">
        <v>815</v>
      </c>
      <c r="Y476" s="580" t="s">
        <v>2776</v>
      </c>
      <c r="Z476" s="590" t="s">
        <v>2777</v>
      </c>
      <c r="AA476" s="591">
        <v>1</v>
      </c>
      <c r="AB476" s="591" t="s">
        <v>853</v>
      </c>
      <c r="AC476" s="583">
        <f>30/60</f>
        <v>0.5</v>
      </c>
      <c r="AD476" s="584">
        <v>6</v>
      </c>
      <c r="AE476" s="584">
        <v>8</v>
      </c>
      <c r="AF476" s="544">
        <f t="shared" si="73"/>
        <v>1.0416666666666666E-2</v>
      </c>
      <c r="AG476" s="585">
        <v>0</v>
      </c>
      <c r="AH476" s="586">
        <v>6</v>
      </c>
      <c r="AI476" s="586"/>
      <c r="AJ476" s="516">
        <f t="shared" si="77"/>
        <v>0</v>
      </c>
      <c r="AK476" s="583">
        <v>0</v>
      </c>
      <c r="AL476" s="584">
        <v>6</v>
      </c>
      <c r="AM476" s="584"/>
      <c r="AN476" s="514">
        <f t="shared" si="78"/>
        <v>0</v>
      </c>
      <c r="AO476" s="585">
        <v>0</v>
      </c>
      <c r="AP476" s="586">
        <v>4</v>
      </c>
      <c r="AQ476" s="586"/>
      <c r="AR476" s="516">
        <f t="shared" si="79"/>
        <v>0</v>
      </c>
      <c r="AS476" s="413">
        <f t="shared" si="76"/>
        <v>0.5</v>
      </c>
      <c r="AT476" s="414">
        <f t="shared" si="75"/>
        <v>22</v>
      </c>
      <c r="AU476" s="414">
        <f t="shared" si="75"/>
        <v>8</v>
      </c>
      <c r="AV476" s="799">
        <f t="shared" si="71"/>
        <v>176</v>
      </c>
      <c r="AW476" s="800">
        <f t="shared" si="72"/>
        <v>2.840909090909091E-3</v>
      </c>
      <c r="AX476" s="587"/>
    </row>
    <row r="477" spans="16:50" ht="28.8" x14ac:dyDescent="0.3">
      <c r="P477" s="523" t="s">
        <v>854</v>
      </c>
      <c r="Q477" s="314" t="s">
        <v>930</v>
      </c>
      <c r="R477" s="314" t="s">
        <v>321</v>
      </c>
      <c r="S477" s="314">
        <f t="shared" si="74"/>
        <v>2024</v>
      </c>
      <c r="T477" s="576">
        <v>45607</v>
      </c>
      <c r="U477" s="576">
        <v>45607</v>
      </c>
      <c r="V477" s="577" t="s">
        <v>1078</v>
      </c>
      <c r="W477" s="578" t="s">
        <v>1079</v>
      </c>
      <c r="X477" s="579" t="s">
        <v>815</v>
      </c>
      <c r="Y477" s="580" t="s">
        <v>2778</v>
      </c>
      <c r="Z477" s="590" t="s">
        <v>309</v>
      </c>
      <c r="AA477" s="591" t="s">
        <v>309</v>
      </c>
      <c r="AB477" s="591" t="s">
        <v>309</v>
      </c>
      <c r="AC477" s="583">
        <v>0</v>
      </c>
      <c r="AD477" s="584">
        <v>6</v>
      </c>
      <c r="AE477" s="584">
        <v>0</v>
      </c>
      <c r="AF477" s="544">
        <f t="shared" si="73"/>
        <v>0</v>
      </c>
      <c r="AG477" s="585">
        <v>1</v>
      </c>
      <c r="AH477" s="586">
        <v>6</v>
      </c>
      <c r="AI477" s="586">
        <v>8</v>
      </c>
      <c r="AJ477" s="516">
        <f t="shared" si="77"/>
        <v>2.0833333333333332E-2</v>
      </c>
      <c r="AK477" s="583">
        <v>0</v>
      </c>
      <c r="AL477" s="584">
        <v>6</v>
      </c>
      <c r="AM477" s="584"/>
      <c r="AN477" s="514">
        <f t="shared" si="78"/>
        <v>0</v>
      </c>
      <c r="AO477" s="585">
        <v>0</v>
      </c>
      <c r="AP477" s="586">
        <v>4</v>
      </c>
      <c r="AQ477" s="586"/>
      <c r="AR477" s="516">
        <f t="shared" si="79"/>
        <v>0</v>
      </c>
      <c r="AS477" s="413">
        <f t="shared" si="76"/>
        <v>1</v>
      </c>
      <c r="AT477" s="414">
        <f t="shared" si="75"/>
        <v>22</v>
      </c>
      <c r="AU477" s="414">
        <f t="shared" si="75"/>
        <v>8</v>
      </c>
      <c r="AV477" s="799">
        <f t="shared" si="71"/>
        <v>176</v>
      </c>
      <c r="AW477" s="800">
        <f t="shared" si="72"/>
        <v>5.681818181818182E-3</v>
      </c>
      <c r="AX477" s="587"/>
    </row>
    <row r="478" spans="16:50" x14ac:dyDescent="0.3">
      <c r="P478" s="523" t="s">
        <v>854</v>
      </c>
      <c r="Q478" s="314" t="s">
        <v>930</v>
      </c>
      <c r="R478" s="314" t="s">
        <v>321</v>
      </c>
      <c r="S478" s="314">
        <f t="shared" si="74"/>
        <v>2024</v>
      </c>
      <c r="T478" s="576">
        <v>45607</v>
      </c>
      <c r="U478" s="576">
        <v>45607</v>
      </c>
      <c r="V478" s="592" t="s">
        <v>2422</v>
      </c>
      <c r="W478" s="578" t="s">
        <v>2341</v>
      </c>
      <c r="X478" s="579" t="s">
        <v>847</v>
      </c>
      <c r="Y478" s="580" t="s">
        <v>2779</v>
      </c>
      <c r="Z478" s="590" t="s">
        <v>309</v>
      </c>
      <c r="AA478" s="591" t="s">
        <v>309</v>
      </c>
      <c r="AB478" s="591" t="s">
        <v>309</v>
      </c>
      <c r="AC478" s="583">
        <v>0</v>
      </c>
      <c r="AD478" s="584">
        <v>6</v>
      </c>
      <c r="AE478" s="584">
        <v>0</v>
      </c>
      <c r="AF478" s="544">
        <f t="shared" si="73"/>
        <v>0</v>
      </c>
      <c r="AG478" s="585">
        <f>15/60</f>
        <v>0.25</v>
      </c>
      <c r="AH478" s="586">
        <v>6</v>
      </c>
      <c r="AI478" s="586">
        <v>8</v>
      </c>
      <c r="AJ478" s="516">
        <f t="shared" si="77"/>
        <v>5.208333333333333E-3</v>
      </c>
      <c r="AK478" s="583">
        <v>0</v>
      </c>
      <c r="AL478" s="584">
        <v>6</v>
      </c>
      <c r="AM478" s="584"/>
      <c r="AN478" s="514">
        <f t="shared" si="78"/>
        <v>0</v>
      </c>
      <c r="AO478" s="585">
        <v>0</v>
      </c>
      <c r="AP478" s="586">
        <v>4</v>
      </c>
      <c r="AQ478" s="586"/>
      <c r="AR478" s="516">
        <f t="shared" si="79"/>
        <v>0</v>
      </c>
      <c r="AS478" s="413">
        <f t="shared" si="76"/>
        <v>0.25</v>
      </c>
      <c r="AT478" s="414">
        <f t="shared" si="75"/>
        <v>22</v>
      </c>
      <c r="AU478" s="414">
        <f t="shared" si="75"/>
        <v>8</v>
      </c>
      <c r="AV478" s="799">
        <f t="shared" si="71"/>
        <v>176</v>
      </c>
      <c r="AW478" s="800">
        <f t="shared" si="72"/>
        <v>1.4204545454545455E-3</v>
      </c>
      <c r="AX478" s="587"/>
    </row>
    <row r="479" spans="16:50" x14ac:dyDescent="0.3">
      <c r="P479" s="523" t="s">
        <v>854</v>
      </c>
      <c r="Q479" s="314" t="s">
        <v>930</v>
      </c>
      <c r="R479" s="314" t="s">
        <v>321</v>
      </c>
      <c r="S479" s="314">
        <f t="shared" si="74"/>
        <v>2024</v>
      </c>
      <c r="T479" s="576">
        <v>45607</v>
      </c>
      <c r="U479" s="576">
        <v>45607</v>
      </c>
      <c r="V479" s="592" t="s">
        <v>862</v>
      </c>
      <c r="W479" s="578" t="s">
        <v>863</v>
      </c>
      <c r="X479" s="579" t="s">
        <v>847</v>
      </c>
      <c r="Y479" s="580" t="s">
        <v>2780</v>
      </c>
      <c r="Z479" s="590" t="s">
        <v>309</v>
      </c>
      <c r="AA479" s="591" t="s">
        <v>309</v>
      </c>
      <c r="AB479" s="591" t="s">
        <v>309</v>
      </c>
      <c r="AC479" s="583">
        <v>0</v>
      </c>
      <c r="AD479" s="584">
        <v>6</v>
      </c>
      <c r="AE479" s="584">
        <v>0</v>
      </c>
      <c r="AF479" s="544">
        <f t="shared" si="73"/>
        <v>0</v>
      </c>
      <c r="AG479" s="585">
        <f>15/60</f>
        <v>0.25</v>
      </c>
      <c r="AH479" s="586">
        <v>6</v>
      </c>
      <c r="AI479" s="586">
        <v>8</v>
      </c>
      <c r="AJ479" s="516">
        <f t="shared" si="77"/>
        <v>5.208333333333333E-3</v>
      </c>
      <c r="AK479" s="583">
        <v>0</v>
      </c>
      <c r="AL479" s="584">
        <v>6</v>
      </c>
      <c r="AM479" s="584"/>
      <c r="AN479" s="514">
        <f t="shared" si="78"/>
        <v>0</v>
      </c>
      <c r="AO479" s="585">
        <v>0</v>
      </c>
      <c r="AP479" s="586">
        <v>4</v>
      </c>
      <c r="AQ479" s="586"/>
      <c r="AR479" s="516">
        <f t="shared" si="79"/>
        <v>0</v>
      </c>
      <c r="AS479" s="413">
        <f t="shared" si="76"/>
        <v>0.25</v>
      </c>
      <c r="AT479" s="414">
        <f t="shared" si="75"/>
        <v>22</v>
      </c>
      <c r="AU479" s="414">
        <f t="shared" si="75"/>
        <v>8</v>
      </c>
      <c r="AV479" s="799">
        <f t="shared" si="71"/>
        <v>176</v>
      </c>
      <c r="AW479" s="800">
        <f t="shared" si="72"/>
        <v>1.4204545454545455E-3</v>
      </c>
      <c r="AX479" s="587"/>
    </row>
    <row r="480" spans="16:50" x14ac:dyDescent="0.3">
      <c r="P480" s="523" t="s">
        <v>854</v>
      </c>
      <c r="Q480" s="314" t="s">
        <v>930</v>
      </c>
      <c r="R480" s="314" t="s">
        <v>321</v>
      </c>
      <c r="S480" s="314">
        <f t="shared" si="74"/>
        <v>2024</v>
      </c>
      <c r="T480" s="576">
        <v>45608</v>
      </c>
      <c r="U480" s="576">
        <v>45608</v>
      </c>
      <c r="V480" s="593" t="s">
        <v>888</v>
      </c>
      <c r="W480" s="578" t="s">
        <v>2644</v>
      </c>
      <c r="X480" s="579" t="s">
        <v>843</v>
      </c>
      <c r="Y480" s="594" t="s">
        <v>2781</v>
      </c>
      <c r="Z480" s="313" t="s">
        <v>309</v>
      </c>
      <c r="AA480" s="591" t="s">
        <v>309</v>
      </c>
      <c r="AB480" s="591" t="s">
        <v>309</v>
      </c>
      <c r="AC480" s="583">
        <v>0</v>
      </c>
      <c r="AD480" s="584">
        <v>6</v>
      </c>
      <c r="AE480" s="584">
        <v>0</v>
      </c>
      <c r="AF480" s="544">
        <f t="shared" si="73"/>
        <v>0</v>
      </c>
      <c r="AG480" s="585">
        <v>1</v>
      </c>
      <c r="AH480" s="586">
        <v>6</v>
      </c>
      <c r="AI480" s="586">
        <v>24</v>
      </c>
      <c r="AJ480" s="516">
        <f t="shared" si="77"/>
        <v>6.9444444444444441E-3</v>
      </c>
      <c r="AK480" s="583">
        <v>0</v>
      </c>
      <c r="AL480" s="584">
        <v>6</v>
      </c>
      <c r="AM480" s="584"/>
      <c r="AN480" s="514">
        <f t="shared" si="78"/>
        <v>0</v>
      </c>
      <c r="AO480" s="585">
        <v>0</v>
      </c>
      <c r="AP480" s="586">
        <v>4</v>
      </c>
      <c r="AQ480" s="586"/>
      <c r="AR480" s="516">
        <f t="shared" si="79"/>
        <v>0</v>
      </c>
      <c r="AS480" s="413">
        <f t="shared" si="76"/>
        <v>1</v>
      </c>
      <c r="AT480" s="414">
        <f t="shared" si="75"/>
        <v>22</v>
      </c>
      <c r="AU480" s="414">
        <f t="shared" si="75"/>
        <v>24</v>
      </c>
      <c r="AV480" s="799">
        <f t="shared" si="71"/>
        <v>528</v>
      </c>
      <c r="AW480" s="800">
        <f t="shared" si="72"/>
        <v>1.893939393939394E-3</v>
      </c>
      <c r="AX480" s="587"/>
    </row>
    <row r="481" spans="16:50" ht="28.8" x14ac:dyDescent="0.3">
      <c r="P481" s="523" t="s">
        <v>854</v>
      </c>
      <c r="Q481" s="314" t="s">
        <v>930</v>
      </c>
      <c r="R481" s="314" t="s">
        <v>321</v>
      </c>
      <c r="S481" s="314">
        <f t="shared" si="74"/>
        <v>2024</v>
      </c>
      <c r="T481" s="576">
        <v>45609</v>
      </c>
      <c r="U481" s="576">
        <v>45609</v>
      </c>
      <c r="V481" s="593" t="s">
        <v>900</v>
      </c>
      <c r="W481" s="578" t="s">
        <v>2641</v>
      </c>
      <c r="X481" s="579" t="s">
        <v>843</v>
      </c>
      <c r="Y481" s="580" t="s">
        <v>2782</v>
      </c>
      <c r="Z481" s="590" t="s">
        <v>309</v>
      </c>
      <c r="AA481" s="591" t="s">
        <v>309</v>
      </c>
      <c r="AB481" s="591" t="s">
        <v>309</v>
      </c>
      <c r="AC481" s="583">
        <v>0</v>
      </c>
      <c r="AD481" s="584">
        <v>6</v>
      </c>
      <c r="AE481" s="584">
        <v>0</v>
      </c>
      <c r="AF481" s="544">
        <f t="shared" si="73"/>
        <v>0</v>
      </c>
      <c r="AG481" s="585">
        <f>15/60</f>
        <v>0.25</v>
      </c>
      <c r="AH481" s="586">
        <v>6</v>
      </c>
      <c r="AI481" s="586">
        <v>24</v>
      </c>
      <c r="AJ481" s="516">
        <f t="shared" si="77"/>
        <v>1.736111111111111E-3</v>
      </c>
      <c r="AK481" s="583">
        <v>0</v>
      </c>
      <c r="AL481" s="584">
        <v>6</v>
      </c>
      <c r="AM481" s="584"/>
      <c r="AN481" s="514">
        <f t="shared" si="78"/>
        <v>0</v>
      </c>
      <c r="AO481" s="585">
        <v>0</v>
      </c>
      <c r="AP481" s="586">
        <v>4</v>
      </c>
      <c r="AQ481" s="586"/>
      <c r="AR481" s="516">
        <f t="shared" si="79"/>
        <v>0</v>
      </c>
      <c r="AS481" s="413">
        <f t="shared" si="76"/>
        <v>0.25</v>
      </c>
      <c r="AT481" s="414">
        <f t="shared" si="75"/>
        <v>22</v>
      </c>
      <c r="AU481" s="414">
        <f t="shared" si="75"/>
        <v>24</v>
      </c>
      <c r="AV481" s="799">
        <f t="shared" si="71"/>
        <v>528</v>
      </c>
      <c r="AW481" s="800">
        <f t="shared" si="72"/>
        <v>4.734848484848485E-4</v>
      </c>
      <c r="AX481" s="587"/>
    </row>
    <row r="482" spans="16:50" ht="28.8" x14ac:dyDescent="0.3">
      <c r="P482" s="523" t="s">
        <v>854</v>
      </c>
      <c r="Q482" s="314" t="s">
        <v>930</v>
      </c>
      <c r="R482" s="314" t="s">
        <v>321</v>
      </c>
      <c r="S482" s="314">
        <f t="shared" si="74"/>
        <v>2024</v>
      </c>
      <c r="T482" s="576">
        <v>45609</v>
      </c>
      <c r="U482" s="576">
        <v>45609</v>
      </c>
      <c r="V482" s="593" t="s">
        <v>888</v>
      </c>
      <c r="W482" s="578" t="s">
        <v>2644</v>
      </c>
      <c r="X482" s="579" t="s">
        <v>843</v>
      </c>
      <c r="Y482" s="580" t="s">
        <v>2782</v>
      </c>
      <c r="Z482" s="590" t="s">
        <v>309</v>
      </c>
      <c r="AA482" s="591" t="s">
        <v>309</v>
      </c>
      <c r="AB482" s="591" t="s">
        <v>309</v>
      </c>
      <c r="AC482" s="583">
        <v>0</v>
      </c>
      <c r="AD482" s="584">
        <v>6</v>
      </c>
      <c r="AE482" s="584">
        <v>0</v>
      </c>
      <c r="AF482" s="544">
        <f t="shared" si="73"/>
        <v>0</v>
      </c>
      <c r="AG482" s="585">
        <f>15/60</f>
        <v>0.25</v>
      </c>
      <c r="AH482" s="586">
        <v>6</v>
      </c>
      <c r="AI482" s="586">
        <v>24</v>
      </c>
      <c r="AJ482" s="516">
        <f t="shared" si="77"/>
        <v>1.736111111111111E-3</v>
      </c>
      <c r="AK482" s="583">
        <v>0</v>
      </c>
      <c r="AL482" s="584">
        <v>6</v>
      </c>
      <c r="AM482" s="584"/>
      <c r="AN482" s="514">
        <f t="shared" si="78"/>
        <v>0</v>
      </c>
      <c r="AO482" s="585">
        <v>0</v>
      </c>
      <c r="AP482" s="586">
        <v>4</v>
      </c>
      <c r="AQ482" s="586"/>
      <c r="AR482" s="516">
        <f t="shared" si="79"/>
        <v>0</v>
      </c>
      <c r="AS482" s="413">
        <f t="shared" si="76"/>
        <v>0.25</v>
      </c>
      <c r="AT482" s="414">
        <f t="shared" si="75"/>
        <v>22</v>
      </c>
      <c r="AU482" s="414">
        <f t="shared" si="75"/>
        <v>24</v>
      </c>
      <c r="AV482" s="799">
        <f t="shared" si="71"/>
        <v>528</v>
      </c>
      <c r="AW482" s="800">
        <f t="shared" si="72"/>
        <v>4.734848484848485E-4</v>
      </c>
      <c r="AX482" s="587"/>
    </row>
    <row r="483" spans="16:50" x14ac:dyDescent="0.3">
      <c r="P483" s="523" t="s">
        <v>854</v>
      </c>
      <c r="Q483" s="314" t="s">
        <v>930</v>
      </c>
      <c r="R483" s="314" t="s">
        <v>321</v>
      </c>
      <c r="S483" s="314">
        <f t="shared" si="74"/>
        <v>2024</v>
      </c>
      <c r="T483" s="576">
        <v>45609</v>
      </c>
      <c r="U483" s="576">
        <v>45609</v>
      </c>
      <c r="V483" s="592" t="s">
        <v>862</v>
      </c>
      <c r="W483" s="578" t="s">
        <v>863</v>
      </c>
      <c r="X483" s="579" t="s">
        <v>847</v>
      </c>
      <c r="Y483" s="580" t="s">
        <v>2783</v>
      </c>
      <c r="Z483" s="590" t="s">
        <v>2784</v>
      </c>
      <c r="AA483" s="591">
        <v>1</v>
      </c>
      <c r="AB483" s="591" t="s">
        <v>853</v>
      </c>
      <c r="AC483" s="583">
        <v>0</v>
      </c>
      <c r="AD483" s="584">
        <v>6</v>
      </c>
      <c r="AE483" s="584">
        <v>0</v>
      </c>
      <c r="AF483" s="544">
        <f t="shared" si="73"/>
        <v>0</v>
      </c>
      <c r="AG483" s="585">
        <f>30/60</f>
        <v>0.5</v>
      </c>
      <c r="AH483" s="586">
        <v>6</v>
      </c>
      <c r="AI483" s="586">
        <v>8</v>
      </c>
      <c r="AJ483" s="516">
        <f t="shared" si="77"/>
        <v>1.0416666666666666E-2</v>
      </c>
      <c r="AK483" s="583">
        <v>0</v>
      </c>
      <c r="AL483" s="584">
        <v>6</v>
      </c>
      <c r="AM483" s="584"/>
      <c r="AN483" s="514">
        <f t="shared" si="78"/>
        <v>0</v>
      </c>
      <c r="AO483" s="585">
        <v>0</v>
      </c>
      <c r="AP483" s="586">
        <v>4</v>
      </c>
      <c r="AQ483" s="586"/>
      <c r="AR483" s="516">
        <f t="shared" si="79"/>
        <v>0</v>
      </c>
      <c r="AS483" s="413">
        <f t="shared" si="76"/>
        <v>0.5</v>
      </c>
      <c r="AT483" s="414">
        <f t="shared" si="75"/>
        <v>22</v>
      </c>
      <c r="AU483" s="414">
        <f t="shared" si="75"/>
        <v>8</v>
      </c>
      <c r="AV483" s="799">
        <f t="shared" si="71"/>
        <v>176</v>
      </c>
      <c r="AW483" s="800">
        <f t="shared" si="72"/>
        <v>2.840909090909091E-3</v>
      </c>
      <c r="AX483" s="587"/>
    </row>
    <row r="484" spans="16:50" x14ac:dyDescent="0.3">
      <c r="P484" s="523" t="s">
        <v>854</v>
      </c>
      <c r="Q484" s="314" t="s">
        <v>930</v>
      </c>
      <c r="R484" s="314" t="s">
        <v>321</v>
      </c>
      <c r="S484" s="314">
        <f t="shared" si="74"/>
        <v>2024</v>
      </c>
      <c r="T484" s="576">
        <v>45609</v>
      </c>
      <c r="U484" s="576">
        <v>45609</v>
      </c>
      <c r="V484" s="593" t="s">
        <v>888</v>
      </c>
      <c r="W484" s="578" t="s">
        <v>2644</v>
      </c>
      <c r="X484" s="579" t="s">
        <v>843</v>
      </c>
      <c r="Y484" s="580" t="s">
        <v>2785</v>
      </c>
      <c r="Z484" s="590" t="s">
        <v>2786</v>
      </c>
      <c r="AA484" s="591">
        <v>1</v>
      </c>
      <c r="AB484" s="591" t="s">
        <v>853</v>
      </c>
      <c r="AC484" s="583">
        <v>0</v>
      </c>
      <c r="AD484" s="584">
        <v>6</v>
      </c>
      <c r="AE484" s="584">
        <v>0</v>
      </c>
      <c r="AF484" s="544">
        <f t="shared" si="73"/>
        <v>0</v>
      </c>
      <c r="AG484" s="585">
        <v>1</v>
      </c>
      <c r="AH484" s="586">
        <v>6</v>
      </c>
      <c r="AI484" s="586">
        <v>24</v>
      </c>
      <c r="AJ484" s="516">
        <f t="shared" si="77"/>
        <v>6.9444444444444441E-3</v>
      </c>
      <c r="AK484" s="583">
        <v>0</v>
      </c>
      <c r="AL484" s="584">
        <v>6</v>
      </c>
      <c r="AM484" s="584"/>
      <c r="AN484" s="514">
        <f t="shared" si="78"/>
        <v>0</v>
      </c>
      <c r="AO484" s="585">
        <v>0</v>
      </c>
      <c r="AP484" s="586">
        <v>4</v>
      </c>
      <c r="AQ484" s="586"/>
      <c r="AR484" s="516">
        <f t="shared" si="79"/>
        <v>0</v>
      </c>
      <c r="AS484" s="413">
        <f t="shared" si="76"/>
        <v>1</v>
      </c>
      <c r="AT484" s="414">
        <f t="shared" si="75"/>
        <v>22</v>
      </c>
      <c r="AU484" s="414">
        <f t="shared" si="75"/>
        <v>24</v>
      </c>
      <c r="AV484" s="799">
        <f t="shared" si="71"/>
        <v>528</v>
      </c>
      <c r="AW484" s="800">
        <f t="shared" si="72"/>
        <v>1.893939393939394E-3</v>
      </c>
      <c r="AX484" s="587"/>
    </row>
    <row r="485" spans="16:50" ht="28.8" x14ac:dyDescent="0.3">
      <c r="P485" s="523" t="s">
        <v>854</v>
      </c>
      <c r="Q485" s="314" t="s">
        <v>930</v>
      </c>
      <c r="R485" s="314" t="s">
        <v>321</v>
      </c>
      <c r="S485" s="314">
        <f t="shared" si="74"/>
        <v>2024</v>
      </c>
      <c r="T485" s="576">
        <v>45612</v>
      </c>
      <c r="U485" s="576">
        <v>45612</v>
      </c>
      <c r="V485" s="577" t="s">
        <v>1078</v>
      </c>
      <c r="W485" s="578" t="s">
        <v>1079</v>
      </c>
      <c r="X485" s="579" t="s">
        <v>815</v>
      </c>
      <c r="Y485" s="580" t="s">
        <v>2787</v>
      </c>
      <c r="Z485" s="590" t="s">
        <v>309</v>
      </c>
      <c r="AA485" s="591" t="s">
        <v>309</v>
      </c>
      <c r="AB485" s="591" t="s">
        <v>309</v>
      </c>
      <c r="AC485" s="583">
        <v>0</v>
      </c>
      <c r="AD485" s="584">
        <v>6</v>
      </c>
      <c r="AE485" s="584">
        <v>0</v>
      </c>
      <c r="AF485" s="544">
        <f t="shared" si="73"/>
        <v>0</v>
      </c>
      <c r="AG485" s="585">
        <f>90/60</f>
        <v>1.5</v>
      </c>
      <c r="AH485" s="586">
        <v>6</v>
      </c>
      <c r="AI485" s="586">
        <v>8</v>
      </c>
      <c r="AJ485" s="516">
        <f t="shared" si="77"/>
        <v>3.125E-2</v>
      </c>
      <c r="AK485" s="583">
        <v>0</v>
      </c>
      <c r="AL485" s="584">
        <v>6</v>
      </c>
      <c r="AM485" s="584"/>
      <c r="AN485" s="514">
        <f t="shared" si="78"/>
        <v>0</v>
      </c>
      <c r="AO485" s="585">
        <v>0</v>
      </c>
      <c r="AP485" s="586">
        <v>4</v>
      </c>
      <c r="AQ485" s="586"/>
      <c r="AR485" s="516">
        <f t="shared" si="79"/>
        <v>0</v>
      </c>
      <c r="AS485" s="413">
        <f t="shared" si="76"/>
        <v>1.5</v>
      </c>
      <c r="AT485" s="414">
        <f t="shared" si="75"/>
        <v>22</v>
      </c>
      <c r="AU485" s="414">
        <f t="shared" si="75"/>
        <v>8</v>
      </c>
      <c r="AV485" s="799">
        <f t="shared" si="71"/>
        <v>176</v>
      </c>
      <c r="AW485" s="800">
        <f t="shared" si="72"/>
        <v>8.5227272727272721E-3</v>
      </c>
      <c r="AX485" s="587"/>
    </row>
    <row r="486" spans="16:50" ht="28.8" x14ac:dyDescent="0.3">
      <c r="P486" s="523" t="s">
        <v>891</v>
      </c>
      <c r="Q486" s="314" t="s">
        <v>930</v>
      </c>
      <c r="R486" s="314" t="s">
        <v>321</v>
      </c>
      <c r="S486" s="314">
        <f t="shared" si="74"/>
        <v>2024</v>
      </c>
      <c r="T486" s="576">
        <v>45615</v>
      </c>
      <c r="U486" s="576">
        <v>45615</v>
      </c>
      <c r="V486" s="595" t="s">
        <v>2788</v>
      </c>
      <c r="W486" s="578" t="s">
        <v>2789</v>
      </c>
      <c r="X486" s="579" t="s">
        <v>825</v>
      </c>
      <c r="Y486" s="580" t="s">
        <v>2790</v>
      </c>
      <c r="Z486" s="590" t="s">
        <v>309</v>
      </c>
      <c r="AA486" s="591" t="s">
        <v>309</v>
      </c>
      <c r="AB486" s="591" t="s">
        <v>309</v>
      </c>
      <c r="AC486" s="583">
        <v>0</v>
      </c>
      <c r="AD486" s="584">
        <v>6</v>
      </c>
      <c r="AE486" s="584">
        <v>0</v>
      </c>
      <c r="AF486" s="544">
        <f t="shared" si="73"/>
        <v>0</v>
      </c>
      <c r="AG486" s="585">
        <v>0</v>
      </c>
      <c r="AH486" s="586">
        <v>6</v>
      </c>
      <c r="AI486" s="586"/>
      <c r="AJ486" s="516">
        <f t="shared" si="77"/>
        <v>0</v>
      </c>
      <c r="AK486" s="583">
        <f>15/60</f>
        <v>0.25</v>
      </c>
      <c r="AL486" s="584">
        <v>6</v>
      </c>
      <c r="AM486" s="584">
        <v>16</v>
      </c>
      <c r="AN486" s="514">
        <f t="shared" si="78"/>
        <v>2.6041666666666665E-3</v>
      </c>
      <c r="AO486" s="585">
        <v>0</v>
      </c>
      <c r="AP486" s="586">
        <v>4</v>
      </c>
      <c r="AQ486" s="586"/>
      <c r="AR486" s="516">
        <f t="shared" si="79"/>
        <v>0</v>
      </c>
      <c r="AS486" s="413">
        <f t="shared" si="76"/>
        <v>0.25</v>
      </c>
      <c r="AT486" s="414">
        <f t="shared" si="75"/>
        <v>22</v>
      </c>
      <c r="AU486" s="414">
        <f t="shared" si="75"/>
        <v>16</v>
      </c>
      <c r="AV486" s="799">
        <f t="shared" si="71"/>
        <v>352</v>
      </c>
      <c r="AW486" s="800">
        <f t="shared" si="72"/>
        <v>7.1022727272727275E-4</v>
      </c>
      <c r="AX486" s="587"/>
    </row>
    <row r="487" spans="16:50" x14ac:dyDescent="0.3">
      <c r="P487" s="523" t="s">
        <v>891</v>
      </c>
      <c r="Q487" s="314" t="s">
        <v>930</v>
      </c>
      <c r="R487" s="314" t="s">
        <v>321</v>
      </c>
      <c r="S487" s="314">
        <f t="shared" si="74"/>
        <v>2024</v>
      </c>
      <c r="T487" s="576">
        <v>45615</v>
      </c>
      <c r="U487" s="576">
        <v>45615</v>
      </c>
      <c r="V487" s="592" t="s">
        <v>2687</v>
      </c>
      <c r="W487" s="578" t="s">
        <v>2341</v>
      </c>
      <c r="X487" s="579" t="s">
        <v>847</v>
      </c>
      <c r="Y487" s="580" t="s">
        <v>2791</v>
      </c>
      <c r="Z487" s="590" t="s">
        <v>2792</v>
      </c>
      <c r="AA487" s="591">
        <v>1</v>
      </c>
      <c r="AB487" s="591" t="s">
        <v>853</v>
      </c>
      <c r="AC487" s="583">
        <v>0</v>
      </c>
      <c r="AD487" s="584">
        <v>6</v>
      </c>
      <c r="AE487" s="584">
        <v>0</v>
      </c>
      <c r="AF487" s="544">
        <f t="shared" si="73"/>
        <v>0</v>
      </c>
      <c r="AG487" s="585">
        <v>0</v>
      </c>
      <c r="AH487" s="586">
        <v>6</v>
      </c>
      <c r="AI487" s="586"/>
      <c r="AJ487" s="516">
        <f t="shared" si="77"/>
        <v>0</v>
      </c>
      <c r="AK487" s="583">
        <f>30/60</f>
        <v>0.5</v>
      </c>
      <c r="AL487" s="584">
        <v>6</v>
      </c>
      <c r="AM487" s="584">
        <v>8</v>
      </c>
      <c r="AN487" s="514">
        <f t="shared" si="78"/>
        <v>1.0416666666666666E-2</v>
      </c>
      <c r="AO487" s="585">
        <v>0</v>
      </c>
      <c r="AP487" s="586">
        <v>4</v>
      </c>
      <c r="AQ487" s="586"/>
      <c r="AR487" s="516">
        <f t="shared" si="79"/>
        <v>0</v>
      </c>
      <c r="AS487" s="413">
        <f t="shared" si="76"/>
        <v>0.5</v>
      </c>
      <c r="AT487" s="414">
        <f t="shared" si="75"/>
        <v>22</v>
      </c>
      <c r="AU487" s="414">
        <f t="shared" si="75"/>
        <v>8</v>
      </c>
      <c r="AV487" s="799">
        <f t="shared" ref="AV487:AV522" si="80">AT487*AU487</f>
        <v>176</v>
      </c>
      <c r="AW487" s="800">
        <f t="shared" ref="AW487:AW522" si="81">AS487/(AT487*AU487)</f>
        <v>2.840909090909091E-3</v>
      </c>
      <c r="AX487" s="587"/>
    </row>
    <row r="488" spans="16:50" x14ac:dyDescent="0.3">
      <c r="P488" s="523" t="s">
        <v>891</v>
      </c>
      <c r="Q488" s="314" t="s">
        <v>930</v>
      </c>
      <c r="R488" s="314" t="s">
        <v>321</v>
      </c>
      <c r="S488" s="314">
        <f t="shared" si="74"/>
        <v>2024</v>
      </c>
      <c r="T488" s="576">
        <v>45616</v>
      </c>
      <c r="U488" s="576">
        <v>45616</v>
      </c>
      <c r="V488" s="588" t="s">
        <v>943</v>
      </c>
      <c r="W488" s="578" t="s">
        <v>944</v>
      </c>
      <c r="X488" s="579" t="s">
        <v>825</v>
      </c>
      <c r="Y488" s="580" t="s">
        <v>2793</v>
      </c>
      <c r="Z488" s="590" t="s">
        <v>309</v>
      </c>
      <c r="AA488" s="591" t="s">
        <v>309</v>
      </c>
      <c r="AB488" s="591" t="s">
        <v>309</v>
      </c>
      <c r="AC488" s="583">
        <v>0</v>
      </c>
      <c r="AD488" s="584">
        <v>6</v>
      </c>
      <c r="AE488" s="584">
        <v>0</v>
      </c>
      <c r="AF488" s="544">
        <f t="shared" si="73"/>
        <v>0</v>
      </c>
      <c r="AG488" s="585">
        <v>0</v>
      </c>
      <c r="AH488" s="586">
        <v>6</v>
      </c>
      <c r="AI488" s="586"/>
      <c r="AJ488" s="516">
        <f t="shared" si="77"/>
        <v>0</v>
      </c>
      <c r="AK488" s="583">
        <v>1</v>
      </c>
      <c r="AL488" s="584">
        <v>6</v>
      </c>
      <c r="AM488" s="584">
        <v>16</v>
      </c>
      <c r="AN488" s="514">
        <f t="shared" si="78"/>
        <v>1.0416666666666666E-2</v>
      </c>
      <c r="AO488" s="585">
        <v>0</v>
      </c>
      <c r="AP488" s="586">
        <v>4</v>
      </c>
      <c r="AQ488" s="586"/>
      <c r="AR488" s="516">
        <f t="shared" si="79"/>
        <v>0</v>
      </c>
      <c r="AS488" s="413">
        <f t="shared" si="76"/>
        <v>1</v>
      </c>
      <c r="AT488" s="414">
        <f t="shared" si="75"/>
        <v>22</v>
      </c>
      <c r="AU488" s="414">
        <f t="shared" si="75"/>
        <v>16</v>
      </c>
      <c r="AV488" s="799">
        <f t="shared" si="80"/>
        <v>352</v>
      </c>
      <c r="AW488" s="800">
        <f t="shared" si="81"/>
        <v>2.840909090909091E-3</v>
      </c>
      <c r="AX488" s="587"/>
    </row>
    <row r="489" spans="16:50" x14ac:dyDescent="0.3">
      <c r="P489" s="523" t="s">
        <v>907</v>
      </c>
      <c r="Q489" s="314" t="s">
        <v>930</v>
      </c>
      <c r="R489" s="314" t="s">
        <v>321</v>
      </c>
      <c r="S489" s="314">
        <f t="shared" si="74"/>
        <v>2024</v>
      </c>
      <c r="T489" s="576">
        <v>45622</v>
      </c>
      <c r="U489" s="576">
        <v>45622</v>
      </c>
      <c r="V489" s="577" t="s">
        <v>813</v>
      </c>
      <c r="W489" s="578" t="s">
        <v>814</v>
      </c>
      <c r="X489" s="579" t="s">
        <v>815</v>
      </c>
      <c r="Y489" s="580" t="s">
        <v>2794</v>
      </c>
      <c r="Z489" s="590" t="s">
        <v>309</v>
      </c>
      <c r="AA489" s="591" t="s">
        <v>309</v>
      </c>
      <c r="AB489" s="591" t="s">
        <v>309</v>
      </c>
      <c r="AC489" s="583">
        <v>0</v>
      </c>
      <c r="AD489" s="584">
        <v>6</v>
      </c>
      <c r="AE489" s="584">
        <v>0</v>
      </c>
      <c r="AF489" s="544">
        <f t="shared" ref="AF489:AF522" si="82">IFERROR(AC489/(AD489*AE489),0)</f>
        <v>0</v>
      </c>
      <c r="AG489" s="585">
        <v>0</v>
      </c>
      <c r="AH489" s="586">
        <v>6</v>
      </c>
      <c r="AI489" s="586"/>
      <c r="AJ489" s="516">
        <f t="shared" si="77"/>
        <v>0</v>
      </c>
      <c r="AK489" s="583">
        <v>0</v>
      </c>
      <c r="AL489" s="584">
        <v>6</v>
      </c>
      <c r="AM489" s="584"/>
      <c r="AN489" s="514">
        <f t="shared" si="78"/>
        <v>0</v>
      </c>
      <c r="AO489" s="585">
        <f>30/60</f>
        <v>0.5</v>
      </c>
      <c r="AP489" s="586">
        <v>4</v>
      </c>
      <c r="AQ489" s="586">
        <v>8</v>
      </c>
      <c r="AR489" s="516">
        <f t="shared" si="79"/>
        <v>1.5625E-2</v>
      </c>
      <c r="AS489" s="413">
        <f t="shared" si="76"/>
        <v>0.5</v>
      </c>
      <c r="AT489" s="414">
        <f t="shared" si="75"/>
        <v>22</v>
      </c>
      <c r="AU489" s="414">
        <f t="shared" si="75"/>
        <v>8</v>
      </c>
      <c r="AV489" s="799">
        <f t="shared" si="80"/>
        <v>176</v>
      </c>
      <c r="AW489" s="800">
        <f t="shared" si="81"/>
        <v>2.840909090909091E-3</v>
      </c>
      <c r="AX489" s="587"/>
    </row>
    <row r="490" spans="16:50" x14ac:dyDescent="0.3">
      <c r="P490" s="523" t="s">
        <v>907</v>
      </c>
      <c r="Q490" s="314" t="s">
        <v>930</v>
      </c>
      <c r="R490" s="314" t="s">
        <v>321</v>
      </c>
      <c r="S490" s="314">
        <f t="shared" si="74"/>
        <v>2024</v>
      </c>
      <c r="T490" s="576">
        <v>45624</v>
      </c>
      <c r="U490" s="576">
        <v>45624</v>
      </c>
      <c r="V490" s="577" t="s">
        <v>827</v>
      </c>
      <c r="W490" s="578" t="s">
        <v>828</v>
      </c>
      <c r="X490" s="579" t="s">
        <v>815</v>
      </c>
      <c r="Y490" s="580" t="s">
        <v>2795</v>
      </c>
      <c r="Z490" s="590" t="s">
        <v>309</v>
      </c>
      <c r="AA490" s="591" t="s">
        <v>309</v>
      </c>
      <c r="AB490" s="591" t="s">
        <v>309</v>
      </c>
      <c r="AC490" s="583">
        <v>0</v>
      </c>
      <c r="AD490" s="584">
        <v>6</v>
      </c>
      <c r="AE490" s="584">
        <v>0</v>
      </c>
      <c r="AF490" s="544">
        <f t="shared" si="82"/>
        <v>0</v>
      </c>
      <c r="AG490" s="585">
        <v>0</v>
      </c>
      <c r="AH490" s="586">
        <v>6</v>
      </c>
      <c r="AI490" s="586"/>
      <c r="AJ490" s="516">
        <f t="shared" si="77"/>
        <v>0</v>
      </c>
      <c r="AK490" s="583">
        <v>0</v>
      </c>
      <c r="AL490" s="584">
        <v>6</v>
      </c>
      <c r="AM490" s="584"/>
      <c r="AN490" s="514">
        <f t="shared" si="78"/>
        <v>0</v>
      </c>
      <c r="AO490" s="585">
        <f>30/60</f>
        <v>0.5</v>
      </c>
      <c r="AP490" s="586">
        <v>4</v>
      </c>
      <c r="AQ490" s="586">
        <v>8</v>
      </c>
      <c r="AR490" s="516">
        <f t="shared" si="79"/>
        <v>1.5625E-2</v>
      </c>
      <c r="AS490" s="413">
        <f t="shared" si="76"/>
        <v>0.5</v>
      </c>
      <c r="AT490" s="414">
        <f t="shared" si="75"/>
        <v>22</v>
      </c>
      <c r="AU490" s="414">
        <f t="shared" si="75"/>
        <v>8</v>
      </c>
      <c r="AV490" s="799">
        <f t="shared" si="80"/>
        <v>176</v>
      </c>
      <c r="AW490" s="800">
        <f t="shared" si="81"/>
        <v>2.840909090909091E-3</v>
      </c>
      <c r="AX490" s="587"/>
    </row>
    <row r="491" spans="16:50" x14ac:dyDescent="0.3">
      <c r="P491" s="482" t="s">
        <v>907</v>
      </c>
      <c r="Q491" s="600" t="s">
        <v>930</v>
      </c>
      <c r="R491" s="600" t="s">
        <v>321</v>
      </c>
      <c r="S491" s="600">
        <f t="shared" si="74"/>
        <v>2024</v>
      </c>
      <c r="T491" s="601">
        <v>45624</v>
      </c>
      <c r="U491" s="601">
        <v>45624</v>
      </c>
      <c r="V491" s="602" t="s">
        <v>2461</v>
      </c>
      <c r="W491" s="603" t="s">
        <v>2462</v>
      </c>
      <c r="X491" s="604" t="s">
        <v>815</v>
      </c>
      <c r="Y491" s="605" t="s">
        <v>2796</v>
      </c>
      <c r="Z491" s="606" t="s">
        <v>309</v>
      </c>
      <c r="AA491" s="607" t="s">
        <v>309</v>
      </c>
      <c r="AB491" s="607" t="s">
        <v>309</v>
      </c>
      <c r="AC491" s="608">
        <v>0</v>
      </c>
      <c r="AD491" s="609">
        <v>6</v>
      </c>
      <c r="AE491" s="609">
        <v>0</v>
      </c>
      <c r="AF491" s="544">
        <f t="shared" si="82"/>
        <v>0</v>
      </c>
      <c r="AG491" s="610">
        <v>0</v>
      </c>
      <c r="AH491" s="611">
        <v>6</v>
      </c>
      <c r="AI491" s="611"/>
      <c r="AJ491" s="516">
        <f t="shared" si="77"/>
        <v>0</v>
      </c>
      <c r="AK491" s="608">
        <v>0</v>
      </c>
      <c r="AL491" s="609">
        <v>6</v>
      </c>
      <c r="AM491" s="609"/>
      <c r="AN491" s="514">
        <f t="shared" si="78"/>
        <v>0</v>
      </c>
      <c r="AO491" s="610">
        <v>1</v>
      </c>
      <c r="AP491" s="611">
        <v>4</v>
      </c>
      <c r="AQ491" s="611">
        <v>8</v>
      </c>
      <c r="AR491" s="516">
        <f t="shared" si="79"/>
        <v>3.125E-2</v>
      </c>
      <c r="AS491" s="413">
        <f t="shared" si="76"/>
        <v>1</v>
      </c>
      <c r="AT491" s="414">
        <f t="shared" si="75"/>
        <v>22</v>
      </c>
      <c r="AU491" s="414">
        <f t="shared" si="75"/>
        <v>8</v>
      </c>
      <c r="AV491" s="799">
        <f t="shared" si="80"/>
        <v>176</v>
      </c>
      <c r="AW491" s="800">
        <f t="shared" si="81"/>
        <v>5.681818181818182E-3</v>
      </c>
      <c r="AX491" s="612"/>
    </row>
    <row r="492" spans="16:50" ht="22.8" x14ac:dyDescent="0.3">
      <c r="P492" s="598" t="s">
        <v>812</v>
      </c>
      <c r="Q492" s="314" t="s">
        <v>938</v>
      </c>
      <c r="R492" s="314" t="s">
        <v>321</v>
      </c>
      <c r="S492" s="314">
        <f t="shared" si="74"/>
        <v>2024</v>
      </c>
      <c r="T492" s="576">
        <v>45597</v>
      </c>
      <c r="U492" s="576">
        <v>45597</v>
      </c>
      <c r="V492" s="613" t="s">
        <v>1672</v>
      </c>
      <c r="W492" s="614" t="s">
        <v>1673</v>
      </c>
      <c r="X492" s="579" t="s">
        <v>1674</v>
      </c>
      <c r="Y492" s="594" t="s">
        <v>2797</v>
      </c>
      <c r="Z492" s="313" t="s">
        <v>309</v>
      </c>
      <c r="AA492" s="314" t="s">
        <v>309</v>
      </c>
      <c r="AB492" s="314" t="s">
        <v>309</v>
      </c>
      <c r="AC492" s="583">
        <v>4</v>
      </c>
      <c r="AD492" s="584">
        <v>6</v>
      </c>
      <c r="AE492" s="584">
        <v>8</v>
      </c>
      <c r="AF492" s="544">
        <f t="shared" si="82"/>
        <v>8.3333333333333329E-2</v>
      </c>
      <c r="AG492" s="585">
        <v>0</v>
      </c>
      <c r="AH492" s="586">
        <v>6</v>
      </c>
      <c r="AI492" s="586"/>
      <c r="AJ492" s="516">
        <f t="shared" si="77"/>
        <v>0</v>
      </c>
      <c r="AK492" s="583">
        <v>0</v>
      </c>
      <c r="AL492" s="584">
        <v>6</v>
      </c>
      <c r="AM492" s="584"/>
      <c r="AN492" s="514">
        <f t="shared" si="78"/>
        <v>0</v>
      </c>
      <c r="AO492" s="585">
        <v>0</v>
      </c>
      <c r="AP492" s="586">
        <v>4</v>
      </c>
      <c r="AQ492" s="586"/>
      <c r="AR492" s="516">
        <f t="shared" si="79"/>
        <v>0</v>
      </c>
      <c r="AS492" s="413">
        <f t="shared" si="76"/>
        <v>4</v>
      </c>
      <c r="AT492" s="414">
        <f t="shared" si="75"/>
        <v>22</v>
      </c>
      <c r="AU492" s="414">
        <f t="shared" si="75"/>
        <v>8</v>
      </c>
      <c r="AV492" s="799">
        <f t="shared" si="80"/>
        <v>176</v>
      </c>
      <c r="AW492" s="800">
        <f t="shared" si="81"/>
        <v>2.2727272727272728E-2</v>
      </c>
      <c r="AX492" s="615" t="s">
        <v>309</v>
      </c>
    </row>
    <row r="493" spans="16:50" ht="28.8" x14ac:dyDescent="0.3">
      <c r="P493" s="523" t="s">
        <v>812</v>
      </c>
      <c r="Q493" s="314" t="s">
        <v>938</v>
      </c>
      <c r="R493" s="314" t="s">
        <v>321</v>
      </c>
      <c r="S493" s="314">
        <f t="shared" si="74"/>
        <v>2024</v>
      </c>
      <c r="T493" s="576">
        <v>45600</v>
      </c>
      <c r="U493" s="576">
        <v>45600</v>
      </c>
      <c r="V493" s="616" t="s">
        <v>2798</v>
      </c>
      <c r="W493" s="578" t="s">
        <v>2799</v>
      </c>
      <c r="X493" s="579" t="s">
        <v>878</v>
      </c>
      <c r="Y493" s="594" t="s">
        <v>2800</v>
      </c>
      <c r="Z493" s="313" t="s">
        <v>309</v>
      </c>
      <c r="AA493" s="591" t="s">
        <v>309</v>
      </c>
      <c r="AB493" s="591" t="s">
        <v>309</v>
      </c>
      <c r="AC493" s="583">
        <f>10/60</f>
        <v>0.16666666666666666</v>
      </c>
      <c r="AD493" s="584">
        <v>6</v>
      </c>
      <c r="AE493" s="584">
        <v>16</v>
      </c>
      <c r="AF493" s="544">
        <f t="shared" si="82"/>
        <v>1.736111111111111E-3</v>
      </c>
      <c r="AG493" s="585">
        <v>0</v>
      </c>
      <c r="AH493" s="586">
        <v>6</v>
      </c>
      <c r="AI493" s="586"/>
      <c r="AJ493" s="516">
        <f t="shared" si="77"/>
        <v>0</v>
      </c>
      <c r="AK493" s="583">
        <v>0</v>
      </c>
      <c r="AL493" s="584">
        <v>6</v>
      </c>
      <c r="AM493" s="584"/>
      <c r="AN493" s="514">
        <f t="shared" si="78"/>
        <v>0</v>
      </c>
      <c r="AO493" s="585">
        <v>0</v>
      </c>
      <c r="AP493" s="586">
        <v>4</v>
      </c>
      <c r="AQ493" s="586"/>
      <c r="AR493" s="516">
        <f t="shared" si="79"/>
        <v>0</v>
      </c>
      <c r="AS493" s="413">
        <f t="shared" si="76"/>
        <v>0.16666666666666666</v>
      </c>
      <c r="AT493" s="414">
        <f t="shared" si="75"/>
        <v>22</v>
      </c>
      <c r="AU493" s="414">
        <f t="shared" si="75"/>
        <v>16</v>
      </c>
      <c r="AV493" s="799">
        <f t="shared" si="80"/>
        <v>352</v>
      </c>
      <c r="AW493" s="800">
        <f t="shared" si="81"/>
        <v>4.7348484848484844E-4</v>
      </c>
      <c r="AX493" s="615" t="s">
        <v>309</v>
      </c>
    </row>
    <row r="494" spans="16:50" x14ac:dyDescent="0.3">
      <c r="P494" s="523" t="s">
        <v>812</v>
      </c>
      <c r="Q494" s="314" t="s">
        <v>938</v>
      </c>
      <c r="R494" s="314" t="s">
        <v>321</v>
      </c>
      <c r="S494" s="314">
        <f t="shared" si="74"/>
        <v>2024</v>
      </c>
      <c r="T494" s="576">
        <v>45600</v>
      </c>
      <c r="U494" s="576">
        <v>45600</v>
      </c>
      <c r="V494" s="597" t="s">
        <v>1111</v>
      </c>
      <c r="W494" s="578" t="s">
        <v>2801</v>
      </c>
      <c r="X494" s="579" t="s">
        <v>843</v>
      </c>
      <c r="Y494" s="594" t="s">
        <v>2802</v>
      </c>
      <c r="Z494" s="313" t="s">
        <v>2803</v>
      </c>
      <c r="AA494" s="591">
        <v>2</v>
      </c>
      <c r="AB494" s="591" t="s">
        <v>1022</v>
      </c>
      <c r="AC494" s="583">
        <f>15/60</f>
        <v>0.25</v>
      </c>
      <c r="AD494" s="584">
        <v>6</v>
      </c>
      <c r="AE494" s="584">
        <v>24</v>
      </c>
      <c r="AF494" s="544">
        <f t="shared" si="82"/>
        <v>1.736111111111111E-3</v>
      </c>
      <c r="AG494" s="585">
        <v>0</v>
      </c>
      <c r="AH494" s="586">
        <v>6</v>
      </c>
      <c r="AI494" s="586"/>
      <c r="AJ494" s="516">
        <f t="shared" si="77"/>
        <v>0</v>
      </c>
      <c r="AK494" s="583">
        <v>0</v>
      </c>
      <c r="AL494" s="584">
        <v>6</v>
      </c>
      <c r="AM494" s="584"/>
      <c r="AN494" s="514">
        <f t="shared" si="78"/>
        <v>0</v>
      </c>
      <c r="AO494" s="585">
        <v>0</v>
      </c>
      <c r="AP494" s="586">
        <v>4</v>
      </c>
      <c r="AQ494" s="586"/>
      <c r="AR494" s="516">
        <f t="shared" si="79"/>
        <v>0</v>
      </c>
      <c r="AS494" s="413">
        <f t="shared" si="76"/>
        <v>0.25</v>
      </c>
      <c r="AT494" s="414">
        <f t="shared" si="75"/>
        <v>22</v>
      </c>
      <c r="AU494" s="414">
        <f t="shared" si="75"/>
        <v>24</v>
      </c>
      <c r="AV494" s="799">
        <f t="shared" si="80"/>
        <v>528</v>
      </c>
      <c r="AW494" s="800">
        <f t="shared" si="81"/>
        <v>4.734848484848485E-4</v>
      </c>
      <c r="AX494" s="615" t="s">
        <v>309</v>
      </c>
    </row>
    <row r="495" spans="16:50" ht="28.8" x14ac:dyDescent="0.3">
      <c r="P495" s="523" t="s">
        <v>812</v>
      </c>
      <c r="Q495" s="314" t="s">
        <v>938</v>
      </c>
      <c r="R495" s="314" t="s">
        <v>321</v>
      </c>
      <c r="S495" s="314">
        <f t="shared" si="74"/>
        <v>2024</v>
      </c>
      <c r="T495" s="576">
        <v>45600</v>
      </c>
      <c r="U495" s="576">
        <v>45600</v>
      </c>
      <c r="V495" s="617" t="s">
        <v>2804</v>
      </c>
      <c r="W495" s="578" t="s">
        <v>989</v>
      </c>
      <c r="X495" s="579" t="s">
        <v>878</v>
      </c>
      <c r="Y495" s="594" t="s">
        <v>2805</v>
      </c>
      <c r="Z495" s="313" t="s">
        <v>309</v>
      </c>
      <c r="AA495" s="591" t="s">
        <v>309</v>
      </c>
      <c r="AB495" s="591" t="s">
        <v>309</v>
      </c>
      <c r="AC495" s="583">
        <f>90/60</f>
        <v>1.5</v>
      </c>
      <c r="AD495" s="584">
        <v>6</v>
      </c>
      <c r="AE495" s="584">
        <v>16</v>
      </c>
      <c r="AF495" s="544">
        <f t="shared" si="82"/>
        <v>1.5625E-2</v>
      </c>
      <c r="AG495" s="585">
        <v>0</v>
      </c>
      <c r="AH495" s="586">
        <v>6</v>
      </c>
      <c r="AI495" s="586"/>
      <c r="AJ495" s="516">
        <f t="shared" si="77"/>
        <v>0</v>
      </c>
      <c r="AK495" s="583">
        <v>0</v>
      </c>
      <c r="AL495" s="584">
        <v>6</v>
      </c>
      <c r="AM495" s="584"/>
      <c r="AN495" s="514">
        <f t="shared" si="78"/>
        <v>0</v>
      </c>
      <c r="AO495" s="585">
        <v>0</v>
      </c>
      <c r="AP495" s="586">
        <v>4</v>
      </c>
      <c r="AQ495" s="586"/>
      <c r="AR495" s="516">
        <f t="shared" si="79"/>
        <v>0</v>
      </c>
      <c r="AS495" s="413">
        <f t="shared" si="76"/>
        <v>1.5</v>
      </c>
      <c r="AT495" s="414">
        <f t="shared" si="75"/>
        <v>22</v>
      </c>
      <c r="AU495" s="414">
        <f t="shared" si="75"/>
        <v>16</v>
      </c>
      <c r="AV495" s="799">
        <f t="shared" si="80"/>
        <v>352</v>
      </c>
      <c r="AW495" s="800">
        <f t="shared" si="81"/>
        <v>4.261363636363636E-3</v>
      </c>
      <c r="AX495" s="615" t="s">
        <v>309</v>
      </c>
    </row>
    <row r="496" spans="16:50" x14ac:dyDescent="0.3">
      <c r="P496" s="523" t="s">
        <v>812</v>
      </c>
      <c r="Q496" s="314" t="s">
        <v>938</v>
      </c>
      <c r="R496" s="314" t="s">
        <v>321</v>
      </c>
      <c r="S496" s="314">
        <f t="shared" si="74"/>
        <v>2024</v>
      </c>
      <c r="T496" s="576">
        <v>45602</v>
      </c>
      <c r="U496" s="576">
        <v>45602</v>
      </c>
      <c r="V496" s="618" t="s">
        <v>309</v>
      </c>
      <c r="W496" s="578" t="s">
        <v>2806</v>
      </c>
      <c r="X496" s="579" t="s">
        <v>2807</v>
      </c>
      <c r="Y496" s="594" t="s">
        <v>2808</v>
      </c>
      <c r="Z496" s="313" t="s">
        <v>2809</v>
      </c>
      <c r="AA496" s="591">
        <v>1</v>
      </c>
      <c r="AB496" s="591" t="s">
        <v>853</v>
      </c>
      <c r="AC496" s="583">
        <f>150/60</f>
        <v>2.5</v>
      </c>
      <c r="AD496" s="584">
        <v>6</v>
      </c>
      <c r="AE496" s="584">
        <v>8</v>
      </c>
      <c r="AF496" s="544">
        <f t="shared" si="82"/>
        <v>5.2083333333333336E-2</v>
      </c>
      <c r="AG496" s="585">
        <v>0</v>
      </c>
      <c r="AH496" s="586">
        <v>6</v>
      </c>
      <c r="AI496" s="586"/>
      <c r="AJ496" s="516">
        <f t="shared" si="77"/>
        <v>0</v>
      </c>
      <c r="AK496" s="583">
        <v>0</v>
      </c>
      <c r="AL496" s="584">
        <v>6</v>
      </c>
      <c r="AM496" s="584"/>
      <c r="AN496" s="514">
        <f t="shared" si="78"/>
        <v>0</v>
      </c>
      <c r="AO496" s="585">
        <v>0</v>
      </c>
      <c r="AP496" s="586">
        <v>4</v>
      </c>
      <c r="AQ496" s="586"/>
      <c r="AR496" s="516">
        <f t="shared" si="79"/>
        <v>0</v>
      </c>
      <c r="AS496" s="413">
        <f t="shared" si="76"/>
        <v>2.5</v>
      </c>
      <c r="AT496" s="414">
        <f t="shared" si="75"/>
        <v>22</v>
      </c>
      <c r="AU496" s="414">
        <f t="shared" si="75"/>
        <v>8</v>
      </c>
      <c r="AV496" s="799">
        <f t="shared" si="80"/>
        <v>176</v>
      </c>
      <c r="AW496" s="800">
        <f t="shared" si="81"/>
        <v>1.4204545454545454E-2</v>
      </c>
      <c r="AX496" s="615" t="s">
        <v>309</v>
      </c>
    </row>
    <row r="497" spans="16:50" x14ac:dyDescent="0.3">
      <c r="P497" s="523" t="s">
        <v>812</v>
      </c>
      <c r="Q497" s="314" t="s">
        <v>938</v>
      </c>
      <c r="R497" s="314" t="s">
        <v>321</v>
      </c>
      <c r="S497" s="314">
        <f t="shared" si="74"/>
        <v>2024</v>
      </c>
      <c r="T497" s="576">
        <v>45602</v>
      </c>
      <c r="U497" s="576">
        <v>45602</v>
      </c>
      <c r="V497" s="618" t="s">
        <v>309</v>
      </c>
      <c r="W497" s="578" t="s">
        <v>2810</v>
      </c>
      <c r="X497" s="579" t="s">
        <v>2059</v>
      </c>
      <c r="Y497" s="594" t="s">
        <v>2811</v>
      </c>
      <c r="Z497" s="313" t="s">
        <v>2812</v>
      </c>
      <c r="AA497" s="591">
        <v>4</v>
      </c>
      <c r="AB497" s="591" t="s">
        <v>853</v>
      </c>
      <c r="AC497" s="583">
        <v>2</v>
      </c>
      <c r="AD497" s="584">
        <v>6</v>
      </c>
      <c r="AE497" s="584">
        <v>8</v>
      </c>
      <c r="AF497" s="544">
        <f t="shared" si="82"/>
        <v>4.1666666666666664E-2</v>
      </c>
      <c r="AG497" s="585">
        <v>0</v>
      </c>
      <c r="AH497" s="586">
        <v>6</v>
      </c>
      <c r="AI497" s="586"/>
      <c r="AJ497" s="516">
        <f t="shared" si="77"/>
        <v>0</v>
      </c>
      <c r="AK497" s="583">
        <v>0</v>
      </c>
      <c r="AL497" s="584">
        <v>6</v>
      </c>
      <c r="AM497" s="584"/>
      <c r="AN497" s="514">
        <f t="shared" si="78"/>
        <v>0</v>
      </c>
      <c r="AO497" s="585">
        <v>0</v>
      </c>
      <c r="AP497" s="586">
        <v>4</v>
      </c>
      <c r="AQ497" s="586"/>
      <c r="AR497" s="516">
        <f t="shared" si="79"/>
        <v>0</v>
      </c>
      <c r="AS497" s="413">
        <f t="shared" si="76"/>
        <v>2</v>
      </c>
      <c r="AT497" s="414">
        <f t="shared" si="75"/>
        <v>22</v>
      </c>
      <c r="AU497" s="414">
        <f t="shared" si="75"/>
        <v>8</v>
      </c>
      <c r="AV497" s="799">
        <f t="shared" si="80"/>
        <v>176</v>
      </c>
      <c r="AW497" s="800">
        <f t="shared" si="81"/>
        <v>1.1363636363636364E-2</v>
      </c>
      <c r="AX497" s="615" t="s">
        <v>309</v>
      </c>
    </row>
    <row r="498" spans="16:50" x14ac:dyDescent="0.3">
      <c r="P498" s="523" t="s">
        <v>812</v>
      </c>
      <c r="Q498" s="314" t="s">
        <v>938</v>
      </c>
      <c r="R498" s="314" t="s">
        <v>321</v>
      </c>
      <c r="S498" s="314">
        <f t="shared" si="74"/>
        <v>2024</v>
      </c>
      <c r="T498" s="576">
        <v>45602</v>
      </c>
      <c r="U498" s="576">
        <v>45602</v>
      </c>
      <c r="V498" s="589" t="s">
        <v>1066</v>
      </c>
      <c r="W498" s="578" t="s">
        <v>1067</v>
      </c>
      <c r="X498" s="579" t="s">
        <v>832</v>
      </c>
      <c r="Y498" s="594" t="s">
        <v>2813</v>
      </c>
      <c r="Z498" s="313" t="s">
        <v>2814</v>
      </c>
      <c r="AA498" s="591">
        <v>1</v>
      </c>
      <c r="AB498" s="591" t="s">
        <v>853</v>
      </c>
      <c r="AC498" s="583">
        <v>1</v>
      </c>
      <c r="AD498" s="584">
        <v>6</v>
      </c>
      <c r="AE498" s="584">
        <v>16</v>
      </c>
      <c r="AF498" s="544">
        <f t="shared" si="82"/>
        <v>1.0416666666666666E-2</v>
      </c>
      <c r="AG498" s="585">
        <v>0</v>
      </c>
      <c r="AH498" s="586">
        <v>6</v>
      </c>
      <c r="AI498" s="586"/>
      <c r="AJ498" s="516">
        <f t="shared" si="77"/>
        <v>0</v>
      </c>
      <c r="AK498" s="583">
        <v>0</v>
      </c>
      <c r="AL498" s="584">
        <v>6</v>
      </c>
      <c r="AM498" s="584"/>
      <c r="AN498" s="514">
        <f t="shared" si="78"/>
        <v>0</v>
      </c>
      <c r="AO498" s="585">
        <v>0</v>
      </c>
      <c r="AP498" s="586">
        <v>4</v>
      </c>
      <c r="AQ498" s="586"/>
      <c r="AR498" s="516">
        <f t="shared" si="79"/>
        <v>0</v>
      </c>
      <c r="AS498" s="413">
        <f t="shared" si="76"/>
        <v>1</v>
      </c>
      <c r="AT498" s="414">
        <f t="shared" si="75"/>
        <v>22</v>
      </c>
      <c r="AU498" s="414">
        <f t="shared" si="75"/>
        <v>16</v>
      </c>
      <c r="AV498" s="799">
        <f t="shared" si="80"/>
        <v>352</v>
      </c>
      <c r="AW498" s="800">
        <f t="shared" si="81"/>
        <v>2.840909090909091E-3</v>
      </c>
      <c r="AX498" s="615" t="s">
        <v>309</v>
      </c>
    </row>
    <row r="499" spans="16:50" x14ac:dyDescent="0.3">
      <c r="P499" s="523" t="s">
        <v>812</v>
      </c>
      <c r="Q499" s="314" t="s">
        <v>938</v>
      </c>
      <c r="R499" s="314" t="s">
        <v>321</v>
      </c>
      <c r="S499" s="314">
        <f t="shared" si="74"/>
        <v>2024</v>
      </c>
      <c r="T499" s="576">
        <v>45602</v>
      </c>
      <c r="U499" s="576">
        <v>45602</v>
      </c>
      <c r="V499" s="613" t="s">
        <v>2815</v>
      </c>
      <c r="W499" s="578" t="s">
        <v>2816</v>
      </c>
      <c r="X499" s="579" t="s">
        <v>878</v>
      </c>
      <c r="Y499" s="594" t="s">
        <v>2817</v>
      </c>
      <c r="Z499" s="313" t="s">
        <v>2818</v>
      </c>
      <c r="AA499" s="591">
        <v>1</v>
      </c>
      <c r="AB499" s="591" t="s">
        <v>853</v>
      </c>
      <c r="AC499" s="583">
        <v>1</v>
      </c>
      <c r="AD499" s="584">
        <v>6</v>
      </c>
      <c r="AE499" s="584">
        <v>16</v>
      </c>
      <c r="AF499" s="544">
        <f t="shared" si="82"/>
        <v>1.0416666666666666E-2</v>
      </c>
      <c r="AG499" s="585">
        <v>0</v>
      </c>
      <c r="AH499" s="586">
        <v>6</v>
      </c>
      <c r="AI499" s="586"/>
      <c r="AJ499" s="516">
        <f t="shared" si="77"/>
        <v>0</v>
      </c>
      <c r="AK499" s="583">
        <v>0</v>
      </c>
      <c r="AL499" s="584">
        <v>6</v>
      </c>
      <c r="AM499" s="584"/>
      <c r="AN499" s="514">
        <f t="shared" si="78"/>
        <v>0</v>
      </c>
      <c r="AO499" s="585">
        <v>0</v>
      </c>
      <c r="AP499" s="586">
        <v>4</v>
      </c>
      <c r="AQ499" s="586"/>
      <c r="AR499" s="516">
        <f t="shared" si="79"/>
        <v>0</v>
      </c>
      <c r="AS499" s="413">
        <f t="shared" si="76"/>
        <v>1</v>
      </c>
      <c r="AT499" s="414">
        <f t="shared" si="75"/>
        <v>22</v>
      </c>
      <c r="AU499" s="414">
        <f t="shared" si="75"/>
        <v>16</v>
      </c>
      <c r="AV499" s="799">
        <f t="shared" si="80"/>
        <v>352</v>
      </c>
      <c r="AW499" s="800">
        <f t="shared" si="81"/>
        <v>2.840909090909091E-3</v>
      </c>
      <c r="AX499" s="615" t="s">
        <v>309</v>
      </c>
    </row>
    <row r="500" spans="16:50" x14ac:dyDescent="0.3">
      <c r="P500" s="523" t="s">
        <v>812</v>
      </c>
      <c r="Q500" s="314" t="s">
        <v>938</v>
      </c>
      <c r="R500" s="314" t="s">
        <v>321</v>
      </c>
      <c r="S500" s="314">
        <f t="shared" si="74"/>
        <v>2024</v>
      </c>
      <c r="T500" s="576">
        <v>45604</v>
      </c>
      <c r="U500" s="576">
        <v>45604</v>
      </c>
      <c r="V500" s="618" t="s">
        <v>309</v>
      </c>
      <c r="W500" s="578" t="s">
        <v>2819</v>
      </c>
      <c r="X500" s="579" t="s">
        <v>2820</v>
      </c>
      <c r="Y500" s="594" t="s">
        <v>2821</v>
      </c>
      <c r="Z500" s="313" t="s">
        <v>309</v>
      </c>
      <c r="AA500" s="591" t="s">
        <v>309</v>
      </c>
      <c r="AB500" s="591" t="s">
        <v>309</v>
      </c>
      <c r="AC500" s="583">
        <v>2.5</v>
      </c>
      <c r="AD500" s="584">
        <v>6</v>
      </c>
      <c r="AE500" s="584">
        <v>8</v>
      </c>
      <c r="AF500" s="544">
        <f t="shared" si="82"/>
        <v>5.2083333333333336E-2</v>
      </c>
      <c r="AG500" s="585">
        <v>0</v>
      </c>
      <c r="AH500" s="586">
        <v>6</v>
      </c>
      <c r="AI500" s="586"/>
      <c r="AJ500" s="516">
        <f t="shared" si="77"/>
        <v>0</v>
      </c>
      <c r="AK500" s="583">
        <v>0</v>
      </c>
      <c r="AL500" s="584">
        <v>6</v>
      </c>
      <c r="AM500" s="584"/>
      <c r="AN500" s="514">
        <f t="shared" si="78"/>
        <v>0</v>
      </c>
      <c r="AO500" s="585">
        <v>0</v>
      </c>
      <c r="AP500" s="586">
        <v>4</v>
      </c>
      <c r="AQ500" s="586"/>
      <c r="AR500" s="516">
        <f t="shared" si="79"/>
        <v>0</v>
      </c>
      <c r="AS500" s="413">
        <f t="shared" si="76"/>
        <v>2.5</v>
      </c>
      <c r="AT500" s="414">
        <f t="shared" si="75"/>
        <v>22</v>
      </c>
      <c r="AU500" s="414">
        <f t="shared" si="75"/>
        <v>8</v>
      </c>
      <c r="AV500" s="799">
        <f t="shared" si="80"/>
        <v>176</v>
      </c>
      <c r="AW500" s="800">
        <f t="shared" si="81"/>
        <v>1.4204545454545454E-2</v>
      </c>
      <c r="AX500" s="615" t="s">
        <v>309</v>
      </c>
    </row>
    <row r="501" spans="16:50" x14ac:dyDescent="0.3">
      <c r="P501" s="523" t="s">
        <v>812</v>
      </c>
      <c r="Q501" s="314" t="s">
        <v>938</v>
      </c>
      <c r="R501" s="314" t="s">
        <v>321</v>
      </c>
      <c r="S501" s="314">
        <f t="shared" si="74"/>
        <v>2024</v>
      </c>
      <c r="T501" s="576">
        <v>45605</v>
      </c>
      <c r="U501" s="576">
        <v>45605</v>
      </c>
      <c r="V501" s="593" t="s">
        <v>900</v>
      </c>
      <c r="W501" s="578" t="s">
        <v>2641</v>
      </c>
      <c r="X501" s="579" t="s">
        <v>843</v>
      </c>
      <c r="Y501" s="594" t="s">
        <v>2822</v>
      </c>
      <c r="Z501" s="313" t="s">
        <v>309</v>
      </c>
      <c r="AA501" s="591" t="s">
        <v>309</v>
      </c>
      <c r="AB501" s="591" t="s">
        <v>309</v>
      </c>
      <c r="AC501" s="583">
        <v>0.5</v>
      </c>
      <c r="AD501" s="584">
        <v>6</v>
      </c>
      <c r="AE501" s="584">
        <v>24</v>
      </c>
      <c r="AF501" s="544">
        <f t="shared" si="82"/>
        <v>3.472222222222222E-3</v>
      </c>
      <c r="AG501" s="585">
        <v>0</v>
      </c>
      <c r="AH501" s="586">
        <v>6</v>
      </c>
      <c r="AI501" s="586"/>
      <c r="AJ501" s="516">
        <f t="shared" si="77"/>
        <v>0</v>
      </c>
      <c r="AK501" s="583">
        <v>0</v>
      </c>
      <c r="AL501" s="584">
        <v>6</v>
      </c>
      <c r="AM501" s="584"/>
      <c r="AN501" s="514">
        <f t="shared" si="78"/>
        <v>0</v>
      </c>
      <c r="AO501" s="585">
        <v>0</v>
      </c>
      <c r="AP501" s="586">
        <v>4</v>
      </c>
      <c r="AQ501" s="586"/>
      <c r="AR501" s="516">
        <f t="shared" si="79"/>
        <v>0</v>
      </c>
      <c r="AS501" s="413">
        <f t="shared" si="76"/>
        <v>0.5</v>
      </c>
      <c r="AT501" s="414">
        <f t="shared" si="75"/>
        <v>22</v>
      </c>
      <c r="AU501" s="414">
        <f t="shared" si="75"/>
        <v>24</v>
      </c>
      <c r="AV501" s="799">
        <f t="shared" si="80"/>
        <v>528</v>
      </c>
      <c r="AW501" s="800">
        <f t="shared" si="81"/>
        <v>9.46969696969697E-4</v>
      </c>
      <c r="AX501" s="615" t="s">
        <v>309</v>
      </c>
    </row>
    <row r="502" spans="16:50" x14ac:dyDescent="0.3">
      <c r="P502" s="523" t="s">
        <v>854</v>
      </c>
      <c r="Q502" s="314" t="s">
        <v>938</v>
      </c>
      <c r="R502" s="314" t="s">
        <v>321</v>
      </c>
      <c r="S502" s="314">
        <f t="shared" si="74"/>
        <v>2024</v>
      </c>
      <c r="T502" s="576">
        <v>45607</v>
      </c>
      <c r="U502" s="576">
        <v>45607</v>
      </c>
      <c r="V502" s="597" t="s">
        <v>973</v>
      </c>
      <c r="W502" s="578" t="s">
        <v>2485</v>
      </c>
      <c r="X502" s="579" t="s">
        <v>843</v>
      </c>
      <c r="Y502" s="594" t="s">
        <v>2823</v>
      </c>
      <c r="Z502" s="313" t="s">
        <v>2824</v>
      </c>
      <c r="AA502" s="591">
        <v>2</v>
      </c>
      <c r="AB502" s="591" t="s">
        <v>853</v>
      </c>
      <c r="AC502" s="583">
        <v>0</v>
      </c>
      <c r="AD502" s="584">
        <v>6</v>
      </c>
      <c r="AE502" s="584"/>
      <c r="AF502" s="544">
        <f t="shared" si="82"/>
        <v>0</v>
      </c>
      <c r="AG502" s="585">
        <v>1</v>
      </c>
      <c r="AH502" s="586">
        <v>6</v>
      </c>
      <c r="AI502" s="586">
        <v>24</v>
      </c>
      <c r="AJ502" s="516">
        <f t="shared" si="77"/>
        <v>6.9444444444444441E-3</v>
      </c>
      <c r="AK502" s="583">
        <v>0</v>
      </c>
      <c r="AL502" s="584">
        <v>6</v>
      </c>
      <c r="AM502" s="584"/>
      <c r="AN502" s="514">
        <f t="shared" si="78"/>
        <v>0</v>
      </c>
      <c r="AO502" s="585">
        <v>0</v>
      </c>
      <c r="AP502" s="586">
        <v>4</v>
      </c>
      <c r="AQ502" s="586"/>
      <c r="AR502" s="516">
        <f t="shared" si="79"/>
        <v>0</v>
      </c>
      <c r="AS502" s="413">
        <f t="shared" si="76"/>
        <v>1</v>
      </c>
      <c r="AT502" s="414">
        <f t="shared" si="75"/>
        <v>22</v>
      </c>
      <c r="AU502" s="414">
        <f t="shared" si="75"/>
        <v>24</v>
      </c>
      <c r="AV502" s="799">
        <f t="shared" si="80"/>
        <v>528</v>
      </c>
      <c r="AW502" s="800">
        <f t="shared" si="81"/>
        <v>1.893939393939394E-3</v>
      </c>
      <c r="AX502" s="615" t="s">
        <v>309</v>
      </c>
    </row>
    <row r="503" spans="16:50" x14ac:dyDescent="0.3">
      <c r="P503" s="523" t="s">
        <v>854</v>
      </c>
      <c r="Q503" s="314" t="s">
        <v>938</v>
      </c>
      <c r="R503" s="314" t="s">
        <v>321</v>
      </c>
      <c r="S503" s="314">
        <f t="shared" si="74"/>
        <v>2024</v>
      </c>
      <c r="T503" s="576">
        <v>45607</v>
      </c>
      <c r="U503" s="576">
        <v>45607</v>
      </c>
      <c r="V503" s="618" t="s">
        <v>309</v>
      </c>
      <c r="W503" s="578" t="s">
        <v>2810</v>
      </c>
      <c r="X503" s="579" t="s">
        <v>878</v>
      </c>
      <c r="Y503" s="594" t="s">
        <v>2825</v>
      </c>
      <c r="Z503" s="313" t="s">
        <v>2826</v>
      </c>
      <c r="AA503" s="591">
        <v>2</v>
      </c>
      <c r="AB503" s="591" t="s">
        <v>853</v>
      </c>
      <c r="AC503" s="583">
        <v>0</v>
      </c>
      <c r="AD503" s="584">
        <v>6</v>
      </c>
      <c r="AE503" s="584"/>
      <c r="AF503" s="544">
        <f t="shared" si="82"/>
        <v>0</v>
      </c>
      <c r="AG503" s="585">
        <f>30/60</f>
        <v>0.5</v>
      </c>
      <c r="AH503" s="586">
        <v>6</v>
      </c>
      <c r="AI503" s="586">
        <v>16</v>
      </c>
      <c r="AJ503" s="516">
        <f t="shared" si="77"/>
        <v>5.208333333333333E-3</v>
      </c>
      <c r="AK503" s="583">
        <v>0</v>
      </c>
      <c r="AL503" s="584">
        <v>6</v>
      </c>
      <c r="AM503" s="584"/>
      <c r="AN503" s="514">
        <f t="shared" si="78"/>
        <v>0</v>
      </c>
      <c r="AO503" s="585">
        <v>0</v>
      </c>
      <c r="AP503" s="586">
        <v>4</v>
      </c>
      <c r="AQ503" s="586"/>
      <c r="AR503" s="516">
        <f t="shared" si="79"/>
        <v>0</v>
      </c>
      <c r="AS503" s="413">
        <f t="shared" si="76"/>
        <v>0.5</v>
      </c>
      <c r="AT503" s="414">
        <f t="shared" si="75"/>
        <v>22</v>
      </c>
      <c r="AU503" s="414">
        <f t="shared" si="75"/>
        <v>16</v>
      </c>
      <c r="AV503" s="799">
        <f t="shared" si="80"/>
        <v>352</v>
      </c>
      <c r="AW503" s="800">
        <f t="shared" si="81"/>
        <v>1.4204545454545455E-3</v>
      </c>
      <c r="AX503" s="615" t="s">
        <v>309</v>
      </c>
    </row>
    <row r="504" spans="16:50" x14ac:dyDescent="0.3">
      <c r="P504" s="523" t="s">
        <v>854</v>
      </c>
      <c r="Q504" s="314" t="s">
        <v>938</v>
      </c>
      <c r="R504" s="314" t="s">
        <v>321</v>
      </c>
      <c r="S504" s="314">
        <f t="shared" si="74"/>
        <v>2024</v>
      </c>
      <c r="T504" s="576">
        <v>45607</v>
      </c>
      <c r="U504" s="576">
        <v>45607</v>
      </c>
      <c r="V504" s="589" t="s">
        <v>1836</v>
      </c>
      <c r="W504" s="578" t="s">
        <v>897</v>
      </c>
      <c r="X504" s="579" t="s">
        <v>878</v>
      </c>
      <c r="Y504" s="594" t="s">
        <v>2827</v>
      </c>
      <c r="Z504" s="313" t="s">
        <v>309</v>
      </c>
      <c r="AA504" s="591" t="s">
        <v>309</v>
      </c>
      <c r="AB504" s="591" t="s">
        <v>309</v>
      </c>
      <c r="AC504" s="583">
        <v>0</v>
      </c>
      <c r="AD504" s="584">
        <v>6</v>
      </c>
      <c r="AE504" s="584"/>
      <c r="AF504" s="544">
        <f t="shared" si="82"/>
        <v>0</v>
      </c>
      <c r="AG504" s="585">
        <f>15/60</f>
        <v>0.25</v>
      </c>
      <c r="AH504" s="586">
        <v>6</v>
      </c>
      <c r="AI504" s="586">
        <v>16</v>
      </c>
      <c r="AJ504" s="516">
        <f t="shared" si="77"/>
        <v>2.6041666666666665E-3</v>
      </c>
      <c r="AK504" s="583">
        <v>0</v>
      </c>
      <c r="AL504" s="584">
        <v>6</v>
      </c>
      <c r="AM504" s="584"/>
      <c r="AN504" s="514">
        <f t="shared" si="78"/>
        <v>0</v>
      </c>
      <c r="AO504" s="585">
        <v>0</v>
      </c>
      <c r="AP504" s="586">
        <v>4</v>
      </c>
      <c r="AQ504" s="586"/>
      <c r="AR504" s="516">
        <f t="shared" si="79"/>
        <v>0</v>
      </c>
      <c r="AS504" s="413">
        <f t="shared" si="76"/>
        <v>0.25</v>
      </c>
      <c r="AT504" s="414">
        <f t="shared" si="75"/>
        <v>22</v>
      </c>
      <c r="AU504" s="414">
        <f t="shared" si="75"/>
        <v>16</v>
      </c>
      <c r="AV504" s="799">
        <f t="shared" si="80"/>
        <v>352</v>
      </c>
      <c r="AW504" s="800">
        <f t="shared" si="81"/>
        <v>7.1022727272727275E-4</v>
      </c>
      <c r="AX504" s="615" t="s">
        <v>309</v>
      </c>
    </row>
    <row r="505" spans="16:50" x14ac:dyDescent="0.3">
      <c r="P505" s="523" t="s">
        <v>854</v>
      </c>
      <c r="Q505" s="314" t="s">
        <v>938</v>
      </c>
      <c r="R505" s="314" t="s">
        <v>321</v>
      </c>
      <c r="S505" s="314">
        <f t="shared" si="74"/>
        <v>2024</v>
      </c>
      <c r="T505" s="576">
        <v>45608</v>
      </c>
      <c r="U505" s="576">
        <v>45608</v>
      </c>
      <c r="V505" s="618" t="s">
        <v>309</v>
      </c>
      <c r="W505" s="578" t="s">
        <v>2810</v>
      </c>
      <c r="X505" s="579" t="s">
        <v>2828</v>
      </c>
      <c r="Y505" s="594" t="s">
        <v>2829</v>
      </c>
      <c r="Z505" s="313" t="s">
        <v>2826</v>
      </c>
      <c r="AA505" s="591">
        <v>2</v>
      </c>
      <c r="AB505" s="591" t="s">
        <v>853</v>
      </c>
      <c r="AC505" s="583">
        <v>0</v>
      </c>
      <c r="AD505" s="584">
        <v>6</v>
      </c>
      <c r="AE505" s="584"/>
      <c r="AF505" s="544">
        <f t="shared" si="82"/>
        <v>0</v>
      </c>
      <c r="AG505" s="585">
        <f>20/60</f>
        <v>0.33333333333333331</v>
      </c>
      <c r="AH505" s="586">
        <v>6</v>
      </c>
      <c r="AI505" s="586">
        <v>8</v>
      </c>
      <c r="AJ505" s="516">
        <f t="shared" si="77"/>
        <v>6.9444444444444441E-3</v>
      </c>
      <c r="AK505" s="583">
        <v>0</v>
      </c>
      <c r="AL505" s="584">
        <v>6</v>
      </c>
      <c r="AM505" s="584"/>
      <c r="AN505" s="514">
        <f t="shared" si="78"/>
        <v>0</v>
      </c>
      <c r="AO505" s="585">
        <v>0</v>
      </c>
      <c r="AP505" s="586">
        <v>4</v>
      </c>
      <c r="AQ505" s="586"/>
      <c r="AR505" s="516">
        <f t="shared" si="79"/>
        <v>0</v>
      </c>
      <c r="AS505" s="413">
        <f t="shared" si="76"/>
        <v>0.33333333333333331</v>
      </c>
      <c r="AT505" s="414">
        <f t="shared" si="75"/>
        <v>22</v>
      </c>
      <c r="AU505" s="414">
        <f t="shared" si="75"/>
        <v>8</v>
      </c>
      <c r="AV505" s="799">
        <f t="shared" si="80"/>
        <v>176</v>
      </c>
      <c r="AW505" s="800">
        <f t="shared" si="81"/>
        <v>1.8939393939393938E-3</v>
      </c>
      <c r="AX505" s="615" t="s">
        <v>309</v>
      </c>
    </row>
    <row r="506" spans="16:50" x14ac:dyDescent="0.3">
      <c r="P506" s="523" t="s">
        <v>854</v>
      </c>
      <c r="Q506" s="314" t="s">
        <v>938</v>
      </c>
      <c r="R506" s="314" t="s">
        <v>321</v>
      </c>
      <c r="S506" s="314">
        <f t="shared" si="74"/>
        <v>2024</v>
      </c>
      <c r="T506" s="576">
        <v>45609</v>
      </c>
      <c r="U506" s="576">
        <v>45609</v>
      </c>
      <c r="V506" s="589" t="s">
        <v>1836</v>
      </c>
      <c r="W506" s="578" t="s">
        <v>897</v>
      </c>
      <c r="X506" s="579" t="s">
        <v>878</v>
      </c>
      <c r="Y506" s="594" t="s">
        <v>2830</v>
      </c>
      <c r="Z506" s="313" t="s">
        <v>309</v>
      </c>
      <c r="AA506" s="591" t="s">
        <v>309</v>
      </c>
      <c r="AB506" s="591" t="s">
        <v>309</v>
      </c>
      <c r="AC506" s="583">
        <v>0</v>
      </c>
      <c r="AD506" s="584">
        <v>6</v>
      </c>
      <c r="AE506" s="584"/>
      <c r="AF506" s="544">
        <f t="shared" si="82"/>
        <v>0</v>
      </c>
      <c r="AG506" s="585">
        <f>15/60</f>
        <v>0.25</v>
      </c>
      <c r="AH506" s="586">
        <v>6</v>
      </c>
      <c r="AI506" s="586">
        <v>16</v>
      </c>
      <c r="AJ506" s="516">
        <f t="shared" si="77"/>
        <v>2.6041666666666665E-3</v>
      </c>
      <c r="AK506" s="583">
        <v>0</v>
      </c>
      <c r="AL506" s="584">
        <v>6</v>
      </c>
      <c r="AM506" s="584"/>
      <c r="AN506" s="514">
        <f t="shared" si="78"/>
        <v>0</v>
      </c>
      <c r="AO506" s="585">
        <v>0</v>
      </c>
      <c r="AP506" s="586">
        <v>4</v>
      </c>
      <c r="AQ506" s="586"/>
      <c r="AR506" s="516">
        <f t="shared" si="79"/>
        <v>0</v>
      </c>
      <c r="AS506" s="413">
        <f t="shared" si="76"/>
        <v>0.25</v>
      </c>
      <c r="AT506" s="414">
        <f t="shared" si="75"/>
        <v>22</v>
      </c>
      <c r="AU506" s="414">
        <f t="shared" si="75"/>
        <v>16</v>
      </c>
      <c r="AV506" s="799">
        <f t="shared" si="80"/>
        <v>352</v>
      </c>
      <c r="AW506" s="800">
        <f t="shared" si="81"/>
        <v>7.1022727272727275E-4</v>
      </c>
      <c r="AX506" s="615" t="s">
        <v>309</v>
      </c>
    </row>
    <row r="507" spans="16:50" x14ac:dyDescent="0.3">
      <c r="P507" s="523" t="s">
        <v>854</v>
      </c>
      <c r="Q507" s="314" t="s">
        <v>938</v>
      </c>
      <c r="R507" s="314" t="s">
        <v>321</v>
      </c>
      <c r="S507" s="314">
        <f t="shared" ref="S507:S561" si="83">YEAR(T507)</f>
        <v>2024</v>
      </c>
      <c r="T507" s="576">
        <v>45610</v>
      </c>
      <c r="U507" s="576">
        <v>45610</v>
      </c>
      <c r="V507" s="595" t="s">
        <v>2711</v>
      </c>
      <c r="W507" s="578" t="s">
        <v>2712</v>
      </c>
      <c r="X507" s="579" t="s">
        <v>825</v>
      </c>
      <c r="Y507" s="594" t="s">
        <v>2831</v>
      </c>
      <c r="Z507" s="313" t="s">
        <v>2832</v>
      </c>
      <c r="AA507" s="591">
        <v>1</v>
      </c>
      <c r="AB507" s="591" t="s">
        <v>853</v>
      </c>
      <c r="AC507" s="583">
        <v>0</v>
      </c>
      <c r="AD507" s="584">
        <v>6</v>
      </c>
      <c r="AE507" s="584"/>
      <c r="AF507" s="544">
        <f t="shared" si="82"/>
        <v>0</v>
      </c>
      <c r="AG507" s="585">
        <f>20/60</f>
        <v>0.33333333333333331</v>
      </c>
      <c r="AH507" s="586">
        <v>6</v>
      </c>
      <c r="AI507" s="586">
        <v>16</v>
      </c>
      <c r="AJ507" s="516">
        <f t="shared" si="77"/>
        <v>3.472222222222222E-3</v>
      </c>
      <c r="AK507" s="583">
        <v>0</v>
      </c>
      <c r="AL507" s="584">
        <v>6</v>
      </c>
      <c r="AM507" s="584"/>
      <c r="AN507" s="514">
        <f t="shared" si="78"/>
        <v>0</v>
      </c>
      <c r="AO507" s="585">
        <v>0</v>
      </c>
      <c r="AP507" s="586">
        <v>4</v>
      </c>
      <c r="AQ507" s="586"/>
      <c r="AR507" s="516">
        <f t="shared" si="79"/>
        <v>0</v>
      </c>
      <c r="AS507" s="413">
        <f t="shared" si="76"/>
        <v>0.33333333333333331</v>
      </c>
      <c r="AT507" s="414">
        <f t="shared" si="75"/>
        <v>22</v>
      </c>
      <c r="AU507" s="414">
        <f t="shared" si="75"/>
        <v>16</v>
      </c>
      <c r="AV507" s="799">
        <f t="shared" si="80"/>
        <v>352</v>
      </c>
      <c r="AW507" s="800">
        <f t="shared" si="81"/>
        <v>9.4696969696969689E-4</v>
      </c>
      <c r="AX507" s="615" t="s">
        <v>309</v>
      </c>
    </row>
    <row r="508" spans="16:50" x14ac:dyDescent="0.3">
      <c r="P508" s="523" t="s">
        <v>854</v>
      </c>
      <c r="Q508" s="314" t="s">
        <v>938</v>
      </c>
      <c r="R508" s="314" t="s">
        <v>321</v>
      </c>
      <c r="S508" s="314">
        <f t="shared" si="83"/>
        <v>2024</v>
      </c>
      <c r="T508" s="576">
        <v>45611</v>
      </c>
      <c r="U508" s="576">
        <v>45611</v>
      </c>
      <c r="V508" s="618" t="s">
        <v>309</v>
      </c>
      <c r="W508" s="578" t="s">
        <v>2833</v>
      </c>
      <c r="X508" s="579" t="s">
        <v>1534</v>
      </c>
      <c r="Y508" s="594" t="s">
        <v>2834</v>
      </c>
      <c r="Z508" s="313" t="s">
        <v>309</v>
      </c>
      <c r="AA508" s="591" t="s">
        <v>309</v>
      </c>
      <c r="AB508" s="591" t="s">
        <v>309</v>
      </c>
      <c r="AC508" s="583">
        <v>0</v>
      </c>
      <c r="AD508" s="584">
        <v>6</v>
      </c>
      <c r="AE508" s="584"/>
      <c r="AF508" s="544">
        <f t="shared" si="82"/>
        <v>0</v>
      </c>
      <c r="AG508" s="585">
        <v>2</v>
      </c>
      <c r="AH508" s="586">
        <v>6</v>
      </c>
      <c r="AI508" s="586">
        <v>8</v>
      </c>
      <c r="AJ508" s="516">
        <f t="shared" si="77"/>
        <v>4.1666666666666664E-2</v>
      </c>
      <c r="AK508" s="583">
        <v>0</v>
      </c>
      <c r="AL508" s="584">
        <v>6</v>
      </c>
      <c r="AM508" s="584"/>
      <c r="AN508" s="514">
        <f t="shared" si="78"/>
        <v>0</v>
      </c>
      <c r="AO508" s="585">
        <v>0</v>
      </c>
      <c r="AP508" s="586">
        <v>4</v>
      </c>
      <c r="AQ508" s="586"/>
      <c r="AR508" s="516">
        <f t="shared" si="79"/>
        <v>0</v>
      </c>
      <c r="AS508" s="413">
        <f t="shared" si="76"/>
        <v>2</v>
      </c>
      <c r="AT508" s="414">
        <f t="shared" si="75"/>
        <v>22</v>
      </c>
      <c r="AU508" s="414">
        <f t="shared" si="75"/>
        <v>8</v>
      </c>
      <c r="AV508" s="799">
        <f t="shared" si="80"/>
        <v>176</v>
      </c>
      <c r="AW508" s="800">
        <f t="shared" si="81"/>
        <v>1.1363636363636364E-2</v>
      </c>
      <c r="AX508" s="615" t="s">
        <v>309</v>
      </c>
    </row>
    <row r="509" spans="16:50" ht="28.8" x14ac:dyDescent="0.3">
      <c r="P509" s="523" t="s">
        <v>854</v>
      </c>
      <c r="Q509" s="314" t="s">
        <v>938</v>
      </c>
      <c r="R509" s="314" t="s">
        <v>321</v>
      </c>
      <c r="S509" s="314">
        <f t="shared" si="83"/>
        <v>2024</v>
      </c>
      <c r="T509" s="576">
        <v>45612</v>
      </c>
      <c r="U509" s="576">
        <v>45612</v>
      </c>
      <c r="V509" s="619" t="s">
        <v>2835</v>
      </c>
      <c r="W509" s="578" t="s">
        <v>2836</v>
      </c>
      <c r="X509" s="579" t="s">
        <v>910</v>
      </c>
      <c r="Y509" s="594" t="s">
        <v>2837</v>
      </c>
      <c r="Z509" s="313" t="s">
        <v>309</v>
      </c>
      <c r="AA509" s="591" t="s">
        <v>309</v>
      </c>
      <c r="AB509" s="591" t="s">
        <v>309</v>
      </c>
      <c r="AC509" s="583">
        <v>0</v>
      </c>
      <c r="AD509" s="584">
        <v>6</v>
      </c>
      <c r="AE509" s="584"/>
      <c r="AF509" s="544">
        <f t="shared" si="82"/>
        <v>0</v>
      </c>
      <c r="AG509" s="585">
        <v>2</v>
      </c>
      <c r="AH509" s="586">
        <v>6</v>
      </c>
      <c r="AI509" s="586">
        <v>8</v>
      </c>
      <c r="AJ509" s="516">
        <f t="shared" si="77"/>
        <v>4.1666666666666664E-2</v>
      </c>
      <c r="AK509" s="583">
        <v>0</v>
      </c>
      <c r="AL509" s="584">
        <v>6</v>
      </c>
      <c r="AM509" s="584"/>
      <c r="AN509" s="514">
        <f t="shared" si="78"/>
        <v>0</v>
      </c>
      <c r="AO509" s="585">
        <v>0</v>
      </c>
      <c r="AP509" s="586">
        <v>4</v>
      </c>
      <c r="AQ509" s="586"/>
      <c r="AR509" s="516">
        <f t="shared" si="79"/>
        <v>0</v>
      </c>
      <c r="AS509" s="413">
        <f t="shared" si="76"/>
        <v>2</v>
      </c>
      <c r="AT509" s="414">
        <f t="shared" si="75"/>
        <v>22</v>
      </c>
      <c r="AU509" s="414">
        <f t="shared" si="75"/>
        <v>8</v>
      </c>
      <c r="AV509" s="799">
        <f t="shared" si="80"/>
        <v>176</v>
      </c>
      <c r="AW509" s="800">
        <f t="shared" si="81"/>
        <v>1.1363636363636364E-2</v>
      </c>
      <c r="AX509" s="615" t="s">
        <v>309</v>
      </c>
    </row>
    <row r="510" spans="16:50" ht="28.8" x14ac:dyDescent="0.3">
      <c r="P510" s="523" t="s">
        <v>891</v>
      </c>
      <c r="Q510" s="314" t="s">
        <v>938</v>
      </c>
      <c r="R510" s="314" t="s">
        <v>321</v>
      </c>
      <c r="S510" s="314">
        <f t="shared" si="83"/>
        <v>2024</v>
      </c>
      <c r="T510" s="576">
        <v>45614</v>
      </c>
      <c r="U510" s="576">
        <v>45614</v>
      </c>
      <c r="V510" s="619" t="s">
        <v>1526</v>
      </c>
      <c r="W510" s="578" t="s">
        <v>2838</v>
      </c>
      <c r="X510" s="579" t="s">
        <v>910</v>
      </c>
      <c r="Y510" s="594" t="s">
        <v>2839</v>
      </c>
      <c r="Z510" s="313" t="s">
        <v>2840</v>
      </c>
      <c r="AA510" s="591">
        <v>2</v>
      </c>
      <c r="AB510" s="591" t="s">
        <v>853</v>
      </c>
      <c r="AC510" s="583">
        <v>0</v>
      </c>
      <c r="AD510" s="584">
        <v>6</v>
      </c>
      <c r="AE510" s="584"/>
      <c r="AF510" s="544">
        <f t="shared" si="82"/>
        <v>0</v>
      </c>
      <c r="AG510" s="585">
        <v>0</v>
      </c>
      <c r="AH510" s="586">
        <v>6</v>
      </c>
      <c r="AI510" s="586"/>
      <c r="AJ510" s="516">
        <f t="shared" si="77"/>
        <v>0</v>
      </c>
      <c r="AK510" s="583">
        <v>1</v>
      </c>
      <c r="AL510" s="584">
        <v>6</v>
      </c>
      <c r="AM510" s="584">
        <v>8</v>
      </c>
      <c r="AN510" s="514">
        <f t="shared" si="78"/>
        <v>2.0833333333333332E-2</v>
      </c>
      <c r="AO510" s="585">
        <v>0</v>
      </c>
      <c r="AP510" s="586">
        <v>4</v>
      </c>
      <c r="AQ510" s="586"/>
      <c r="AR510" s="516">
        <f t="shared" si="79"/>
        <v>0</v>
      </c>
      <c r="AS510" s="413">
        <f t="shared" si="76"/>
        <v>1</v>
      </c>
      <c r="AT510" s="414">
        <f t="shared" si="75"/>
        <v>22</v>
      </c>
      <c r="AU510" s="414">
        <f t="shared" si="75"/>
        <v>8</v>
      </c>
      <c r="AV510" s="799">
        <f t="shared" si="80"/>
        <v>176</v>
      </c>
      <c r="AW510" s="800">
        <f t="shared" si="81"/>
        <v>5.681818181818182E-3</v>
      </c>
      <c r="AX510" s="615" t="s">
        <v>309</v>
      </c>
    </row>
    <row r="511" spans="16:50" x14ac:dyDescent="0.3">
      <c r="P511" s="523" t="s">
        <v>891</v>
      </c>
      <c r="Q511" s="314" t="s">
        <v>938</v>
      </c>
      <c r="R511" s="314" t="s">
        <v>321</v>
      </c>
      <c r="S511" s="314">
        <f t="shared" si="83"/>
        <v>2024</v>
      </c>
      <c r="T511" s="576">
        <v>45614</v>
      </c>
      <c r="U511" s="576">
        <v>45614</v>
      </c>
      <c r="V511" s="618" t="s">
        <v>309</v>
      </c>
      <c r="W511" s="578" t="s">
        <v>2841</v>
      </c>
      <c r="X511" s="579" t="s">
        <v>815</v>
      </c>
      <c r="Y511" s="594" t="s">
        <v>2842</v>
      </c>
      <c r="Z511" s="313" t="s">
        <v>2843</v>
      </c>
      <c r="AA511" s="591">
        <v>1</v>
      </c>
      <c r="AB511" s="591" t="s">
        <v>1022</v>
      </c>
      <c r="AC511" s="583">
        <v>0</v>
      </c>
      <c r="AD511" s="584">
        <v>6</v>
      </c>
      <c r="AE511" s="584"/>
      <c r="AF511" s="544">
        <f t="shared" si="82"/>
        <v>0</v>
      </c>
      <c r="AG511" s="585">
        <v>0</v>
      </c>
      <c r="AH511" s="586">
        <v>6</v>
      </c>
      <c r="AI511" s="586"/>
      <c r="AJ511" s="516">
        <f t="shared" si="77"/>
        <v>0</v>
      </c>
      <c r="AK511" s="583">
        <f>20/60</f>
        <v>0.33333333333333331</v>
      </c>
      <c r="AL511" s="584">
        <v>6</v>
      </c>
      <c r="AM511" s="584">
        <v>8</v>
      </c>
      <c r="AN511" s="514">
        <f t="shared" si="78"/>
        <v>6.9444444444444441E-3</v>
      </c>
      <c r="AO511" s="585">
        <v>0</v>
      </c>
      <c r="AP511" s="586">
        <v>4</v>
      </c>
      <c r="AQ511" s="586"/>
      <c r="AR511" s="516">
        <f t="shared" si="79"/>
        <v>0</v>
      </c>
      <c r="AS511" s="413">
        <f t="shared" si="76"/>
        <v>0.33333333333333331</v>
      </c>
      <c r="AT511" s="414">
        <f t="shared" ref="AT511:AU522" si="84">SUM(AD511,AH511,AL511,AP511)</f>
        <v>22</v>
      </c>
      <c r="AU511" s="414">
        <f t="shared" si="84"/>
        <v>8</v>
      </c>
      <c r="AV511" s="799">
        <f t="shared" si="80"/>
        <v>176</v>
      </c>
      <c r="AW511" s="800">
        <f t="shared" si="81"/>
        <v>1.8939393939393938E-3</v>
      </c>
      <c r="AX511" s="615" t="s">
        <v>309</v>
      </c>
    </row>
    <row r="512" spans="16:50" ht="28.8" x14ac:dyDescent="0.3">
      <c r="P512" s="523" t="s">
        <v>891</v>
      </c>
      <c r="Q512" s="314" t="s">
        <v>938</v>
      </c>
      <c r="R512" s="314" t="s">
        <v>321</v>
      </c>
      <c r="S512" s="314">
        <f t="shared" si="83"/>
        <v>2024</v>
      </c>
      <c r="T512" s="576">
        <v>45615</v>
      </c>
      <c r="U512" s="576">
        <v>45615</v>
      </c>
      <c r="V512" s="619" t="s">
        <v>1524</v>
      </c>
      <c r="W512" s="578" t="s">
        <v>1525</v>
      </c>
      <c r="X512" s="579" t="s">
        <v>910</v>
      </c>
      <c r="Y512" s="594" t="s">
        <v>2844</v>
      </c>
      <c r="Z512" s="313" t="s">
        <v>309</v>
      </c>
      <c r="AA512" s="591" t="s">
        <v>309</v>
      </c>
      <c r="AB512" s="591" t="s">
        <v>309</v>
      </c>
      <c r="AC512" s="583">
        <v>0</v>
      </c>
      <c r="AD512" s="584">
        <v>6</v>
      </c>
      <c r="AE512" s="584"/>
      <c r="AF512" s="544">
        <f t="shared" si="82"/>
        <v>0</v>
      </c>
      <c r="AG512" s="585">
        <v>0</v>
      </c>
      <c r="AH512" s="586">
        <v>6</v>
      </c>
      <c r="AI512" s="586"/>
      <c r="AJ512" s="516">
        <f t="shared" si="77"/>
        <v>0</v>
      </c>
      <c r="AK512" s="583">
        <f>20/60</f>
        <v>0.33333333333333331</v>
      </c>
      <c r="AL512" s="584">
        <v>6</v>
      </c>
      <c r="AM512" s="584">
        <v>8</v>
      </c>
      <c r="AN512" s="514">
        <f t="shared" si="78"/>
        <v>6.9444444444444441E-3</v>
      </c>
      <c r="AO512" s="585">
        <v>0</v>
      </c>
      <c r="AP512" s="586">
        <v>4</v>
      </c>
      <c r="AQ512" s="586"/>
      <c r="AR512" s="516">
        <f t="shared" si="79"/>
        <v>0</v>
      </c>
      <c r="AS512" s="413">
        <f t="shared" si="76"/>
        <v>0.33333333333333331</v>
      </c>
      <c r="AT512" s="414">
        <f t="shared" si="84"/>
        <v>22</v>
      </c>
      <c r="AU512" s="414">
        <f t="shared" si="84"/>
        <v>8</v>
      </c>
      <c r="AV512" s="799">
        <f t="shared" si="80"/>
        <v>176</v>
      </c>
      <c r="AW512" s="800">
        <f t="shared" si="81"/>
        <v>1.8939393939393938E-3</v>
      </c>
      <c r="AX512" s="615"/>
    </row>
    <row r="513" spans="16:50" ht="28.8" x14ac:dyDescent="0.3">
      <c r="P513" s="599" t="s">
        <v>891</v>
      </c>
      <c r="Q513" s="314" t="s">
        <v>938</v>
      </c>
      <c r="R513" s="314" t="s">
        <v>321</v>
      </c>
      <c r="S513" s="314">
        <f t="shared" si="83"/>
        <v>2024</v>
      </c>
      <c r="T513" s="576">
        <v>45616</v>
      </c>
      <c r="U513" s="576">
        <v>45616</v>
      </c>
      <c r="V513" s="618" t="s">
        <v>309</v>
      </c>
      <c r="W513" s="578" t="s">
        <v>2845</v>
      </c>
      <c r="X513" s="579" t="s">
        <v>2718</v>
      </c>
      <c r="Y513" s="594" t="s">
        <v>2846</v>
      </c>
      <c r="Z513" s="313" t="s">
        <v>309</v>
      </c>
      <c r="AA513" s="591" t="s">
        <v>309</v>
      </c>
      <c r="AB513" s="591" t="s">
        <v>309</v>
      </c>
      <c r="AC513" s="583">
        <v>0</v>
      </c>
      <c r="AD513" s="584">
        <v>6</v>
      </c>
      <c r="AE513" s="584"/>
      <c r="AF513" s="815">
        <f t="shared" si="82"/>
        <v>0</v>
      </c>
      <c r="AG513" s="585">
        <v>0</v>
      </c>
      <c r="AH513" s="586">
        <v>6</v>
      </c>
      <c r="AI513" s="586"/>
      <c r="AJ513" s="816">
        <f t="shared" si="77"/>
        <v>0</v>
      </c>
      <c r="AK513" s="583">
        <v>5</v>
      </c>
      <c r="AL513" s="584">
        <v>6</v>
      </c>
      <c r="AM513" s="584">
        <v>8</v>
      </c>
      <c r="AN513" s="817">
        <f t="shared" si="78"/>
        <v>0.10416666666666667</v>
      </c>
      <c r="AO513" s="585">
        <v>0</v>
      </c>
      <c r="AP513" s="586">
        <v>4</v>
      </c>
      <c r="AQ513" s="586"/>
      <c r="AR513" s="816">
        <f t="shared" si="79"/>
        <v>0</v>
      </c>
      <c r="AS513" s="818">
        <f t="shared" si="76"/>
        <v>5</v>
      </c>
      <c r="AT513" s="819">
        <f t="shared" si="84"/>
        <v>22</v>
      </c>
      <c r="AU513" s="819">
        <f t="shared" si="84"/>
        <v>8</v>
      </c>
      <c r="AV513" s="820">
        <f t="shared" si="80"/>
        <v>176</v>
      </c>
      <c r="AW513" s="821">
        <f t="shared" si="81"/>
        <v>2.8409090909090908E-2</v>
      </c>
      <c r="AX513" s="615"/>
    </row>
    <row r="514" spans="16:50" ht="28.8" x14ac:dyDescent="0.3">
      <c r="P514" s="822" t="s">
        <v>891</v>
      </c>
      <c r="Q514" s="688" t="s">
        <v>938</v>
      </c>
      <c r="R514" s="688" t="s">
        <v>321</v>
      </c>
      <c r="S514" s="688">
        <f t="shared" si="83"/>
        <v>2024</v>
      </c>
      <c r="T514" s="823">
        <v>45617</v>
      </c>
      <c r="U514" s="823">
        <v>45617</v>
      </c>
      <c r="V514" s="824" t="s">
        <v>309</v>
      </c>
      <c r="W514" s="825" t="s">
        <v>2847</v>
      </c>
      <c r="X514" s="826" t="s">
        <v>2718</v>
      </c>
      <c r="Y514" s="827" t="s">
        <v>2848</v>
      </c>
      <c r="Z514" s="689" t="s">
        <v>309</v>
      </c>
      <c r="AA514" s="828" t="s">
        <v>309</v>
      </c>
      <c r="AB514" s="828" t="s">
        <v>309</v>
      </c>
      <c r="AC514" s="829">
        <v>0</v>
      </c>
      <c r="AD514" s="830">
        <v>6</v>
      </c>
      <c r="AE514" s="830"/>
      <c r="AF514" s="831">
        <f t="shared" si="82"/>
        <v>0</v>
      </c>
      <c r="AG514" s="832">
        <v>0</v>
      </c>
      <c r="AH514" s="833">
        <v>6</v>
      </c>
      <c r="AI514" s="833"/>
      <c r="AJ514" s="834">
        <f t="shared" si="77"/>
        <v>0</v>
      </c>
      <c r="AK514" s="829">
        <v>1</v>
      </c>
      <c r="AL514" s="830">
        <v>6</v>
      </c>
      <c r="AM514" s="830">
        <v>8</v>
      </c>
      <c r="AN514" s="831">
        <f t="shared" si="78"/>
        <v>2.0833333333333332E-2</v>
      </c>
      <c r="AO514" s="832">
        <v>0</v>
      </c>
      <c r="AP514" s="833">
        <v>4</v>
      </c>
      <c r="AQ514" s="833"/>
      <c r="AR514" s="834">
        <f t="shared" si="79"/>
        <v>0</v>
      </c>
      <c r="AS514" s="835">
        <f t="shared" si="76"/>
        <v>1</v>
      </c>
      <c r="AT514" s="836">
        <f t="shared" si="84"/>
        <v>22</v>
      </c>
      <c r="AU514" s="836">
        <f t="shared" si="84"/>
        <v>8</v>
      </c>
      <c r="AV514" s="836">
        <f t="shared" si="80"/>
        <v>176</v>
      </c>
      <c r="AW514" s="837">
        <f t="shared" si="81"/>
        <v>5.681818181818182E-3</v>
      </c>
      <c r="AX514" s="615"/>
    </row>
    <row r="515" spans="16:50" x14ac:dyDescent="0.3">
      <c r="P515" s="838" t="s">
        <v>891</v>
      </c>
      <c r="Q515" s="314" t="s">
        <v>938</v>
      </c>
      <c r="R515" s="314" t="s">
        <v>321</v>
      </c>
      <c r="S515" s="314">
        <f t="shared" si="83"/>
        <v>2024</v>
      </c>
      <c r="T515" s="576">
        <v>45620</v>
      </c>
      <c r="U515" s="576">
        <v>45620</v>
      </c>
      <c r="V515" s="588" t="s">
        <v>2708</v>
      </c>
      <c r="W515" s="578" t="s">
        <v>2709</v>
      </c>
      <c r="X515" s="579" t="s">
        <v>843</v>
      </c>
      <c r="Y515" s="594" t="s">
        <v>2849</v>
      </c>
      <c r="Z515" s="313" t="s">
        <v>309</v>
      </c>
      <c r="AA515" s="591" t="s">
        <v>309</v>
      </c>
      <c r="AB515" s="591" t="s">
        <v>309</v>
      </c>
      <c r="AC515" s="583">
        <v>0</v>
      </c>
      <c r="AD515" s="584">
        <v>6</v>
      </c>
      <c r="AE515" s="584"/>
      <c r="AF515" s="839">
        <f t="shared" si="82"/>
        <v>0</v>
      </c>
      <c r="AG515" s="585">
        <v>0</v>
      </c>
      <c r="AH515" s="586">
        <v>6</v>
      </c>
      <c r="AI515" s="586"/>
      <c r="AJ515" s="840">
        <f t="shared" si="77"/>
        <v>0</v>
      </c>
      <c r="AK515" s="583">
        <f>20/60</f>
        <v>0.33333333333333331</v>
      </c>
      <c r="AL515" s="584">
        <v>6</v>
      </c>
      <c r="AM515" s="584">
        <v>24</v>
      </c>
      <c r="AN515" s="839">
        <f t="shared" si="78"/>
        <v>2.3148148148148147E-3</v>
      </c>
      <c r="AO515" s="585">
        <v>0</v>
      </c>
      <c r="AP515" s="586">
        <v>4</v>
      </c>
      <c r="AQ515" s="586"/>
      <c r="AR515" s="840">
        <f t="shared" si="79"/>
        <v>0</v>
      </c>
      <c r="AS515" s="841">
        <f t="shared" si="76"/>
        <v>0.33333333333333331</v>
      </c>
      <c r="AT515" s="842">
        <f t="shared" si="84"/>
        <v>22</v>
      </c>
      <c r="AU515" s="842">
        <f t="shared" si="84"/>
        <v>24</v>
      </c>
      <c r="AV515" s="842">
        <f t="shared" si="80"/>
        <v>528</v>
      </c>
      <c r="AW515" s="843">
        <f t="shared" si="81"/>
        <v>6.3131313131313126E-4</v>
      </c>
      <c r="AX515" s="615"/>
    </row>
    <row r="516" spans="16:50" ht="28.8" x14ac:dyDescent="0.3">
      <c r="P516" s="838" t="s">
        <v>907</v>
      </c>
      <c r="Q516" s="314" t="s">
        <v>938</v>
      </c>
      <c r="R516" s="314" t="s">
        <v>321</v>
      </c>
      <c r="S516" s="314">
        <f t="shared" si="83"/>
        <v>2024</v>
      </c>
      <c r="T516" s="576">
        <v>45621</v>
      </c>
      <c r="U516" s="576">
        <v>45621</v>
      </c>
      <c r="V516" s="597" t="s">
        <v>1660</v>
      </c>
      <c r="W516" s="578" t="s">
        <v>2850</v>
      </c>
      <c r="X516" s="579" t="s">
        <v>843</v>
      </c>
      <c r="Y516" s="594" t="s">
        <v>2851</v>
      </c>
      <c r="Z516" s="313" t="s">
        <v>309</v>
      </c>
      <c r="AA516" s="591" t="s">
        <v>309</v>
      </c>
      <c r="AB516" s="591" t="s">
        <v>309</v>
      </c>
      <c r="AC516" s="583">
        <v>0</v>
      </c>
      <c r="AD516" s="584">
        <v>6</v>
      </c>
      <c r="AE516" s="584"/>
      <c r="AF516" s="839">
        <f t="shared" si="82"/>
        <v>0</v>
      </c>
      <c r="AG516" s="585">
        <v>0</v>
      </c>
      <c r="AH516" s="586">
        <v>6</v>
      </c>
      <c r="AI516" s="586"/>
      <c r="AJ516" s="840">
        <f t="shared" si="77"/>
        <v>0</v>
      </c>
      <c r="AK516" s="583">
        <v>0</v>
      </c>
      <c r="AL516" s="584">
        <v>6</v>
      </c>
      <c r="AM516" s="584"/>
      <c r="AN516" s="839">
        <f t="shared" si="78"/>
        <v>0</v>
      </c>
      <c r="AO516" s="585">
        <f>30/60</f>
        <v>0.5</v>
      </c>
      <c r="AP516" s="586">
        <v>4</v>
      </c>
      <c r="AQ516" s="586">
        <v>24</v>
      </c>
      <c r="AR516" s="840">
        <f t="shared" si="79"/>
        <v>5.208333333333333E-3</v>
      </c>
      <c r="AS516" s="841">
        <f t="shared" si="76"/>
        <v>0.5</v>
      </c>
      <c r="AT516" s="842">
        <f t="shared" si="84"/>
        <v>22</v>
      </c>
      <c r="AU516" s="842">
        <f t="shared" si="84"/>
        <v>24</v>
      </c>
      <c r="AV516" s="842">
        <f t="shared" si="80"/>
        <v>528</v>
      </c>
      <c r="AW516" s="843">
        <f t="shared" si="81"/>
        <v>9.46969696969697E-4</v>
      </c>
      <c r="AX516" s="615"/>
    </row>
    <row r="517" spans="16:50" ht="28.8" x14ac:dyDescent="0.3">
      <c r="P517" s="838" t="s">
        <v>907</v>
      </c>
      <c r="Q517" s="314" t="s">
        <v>938</v>
      </c>
      <c r="R517" s="314" t="s">
        <v>321</v>
      </c>
      <c r="S517" s="314">
        <f t="shared" si="83"/>
        <v>2024</v>
      </c>
      <c r="T517" s="576">
        <v>45621</v>
      </c>
      <c r="U517" s="576">
        <v>45621</v>
      </c>
      <c r="V517" s="589" t="s">
        <v>1956</v>
      </c>
      <c r="W517" s="578" t="s">
        <v>1957</v>
      </c>
      <c r="X517" s="579" t="s">
        <v>1958</v>
      </c>
      <c r="Y517" s="594" t="s">
        <v>2852</v>
      </c>
      <c r="Z517" s="313" t="s">
        <v>309</v>
      </c>
      <c r="AA517" s="591" t="s">
        <v>309</v>
      </c>
      <c r="AB517" s="591" t="s">
        <v>309</v>
      </c>
      <c r="AC517" s="583">
        <v>0</v>
      </c>
      <c r="AD517" s="584">
        <v>6</v>
      </c>
      <c r="AE517" s="584"/>
      <c r="AF517" s="839">
        <f t="shared" si="82"/>
        <v>0</v>
      </c>
      <c r="AG517" s="585">
        <v>0</v>
      </c>
      <c r="AH517" s="586">
        <v>6</v>
      </c>
      <c r="AI517" s="586"/>
      <c r="AJ517" s="840">
        <f t="shared" si="77"/>
        <v>0</v>
      </c>
      <c r="AK517" s="583">
        <v>0</v>
      </c>
      <c r="AL517" s="584">
        <v>6</v>
      </c>
      <c r="AM517" s="584"/>
      <c r="AN517" s="839">
        <f t="shared" si="78"/>
        <v>0</v>
      </c>
      <c r="AO517" s="585">
        <v>2</v>
      </c>
      <c r="AP517" s="586">
        <v>4</v>
      </c>
      <c r="AQ517" s="586">
        <v>8</v>
      </c>
      <c r="AR517" s="840">
        <f t="shared" si="79"/>
        <v>6.25E-2</v>
      </c>
      <c r="AS517" s="841">
        <f t="shared" si="76"/>
        <v>2</v>
      </c>
      <c r="AT517" s="842">
        <f t="shared" si="84"/>
        <v>22</v>
      </c>
      <c r="AU517" s="842">
        <f t="shared" si="84"/>
        <v>8</v>
      </c>
      <c r="AV517" s="842">
        <f t="shared" si="80"/>
        <v>176</v>
      </c>
      <c r="AW517" s="843">
        <f t="shared" si="81"/>
        <v>1.1363636363636364E-2</v>
      </c>
      <c r="AX517" s="615"/>
    </row>
    <row r="518" spans="16:50" x14ac:dyDescent="0.3">
      <c r="P518" s="838" t="s">
        <v>907</v>
      </c>
      <c r="Q518" s="314" t="s">
        <v>938</v>
      </c>
      <c r="R518" s="314" t="s">
        <v>321</v>
      </c>
      <c r="S518" s="314">
        <f t="shared" si="83"/>
        <v>2024</v>
      </c>
      <c r="T518" s="576">
        <v>45621</v>
      </c>
      <c r="U518" s="576">
        <v>45621</v>
      </c>
      <c r="V518" s="589" t="s">
        <v>2853</v>
      </c>
      <c r="W518" s="578" t="s">
        <v>2854</v>
      </c>
      <c r="X518" s="579" t="s">
        <v>832</v>
      </c>
      <c r="Y518" s="594" t="s">
        <v>2855</v>
      </c>
      <c r="Z518" s="313" t="s">
        <v>2856</v>
      </c>
      <c r="AA518" s="591">
        <v>1</v>
      </c>
      <c r="AB518" s="591" t="s">
        <v>853</v>
      </c>
      <c r="AC518" s="583">
        <v>0</v>
      </c>
      <c r="AD518" s="584">
        <v>6</v>
      </c>
      <c r="AE518" s="584"/>
      <c r="AF518" s="839">
        <f t="shared" si="82"/>
        <v>0</v>
      </c>
      <c r="AG518" s="585">
        <v>0</v>
      </c>
      <c r="AH518" s="586">
        <v>6</v>
      </c>
      <c r="AI518" s="586"/>
      <c r="AJ518" s="840">
        <f t="shared" si="77"/>
        <v>0</v>
      </c>
      <c r="AK518" s="583">
        <v>0</v>
      </c>
      <c r="AL518" s="584">
        <v>6</v>
      </c>
      <c r="AM518" s="584"/>
      <c r="AN518" s="839">
        <f t="shared" si="78"/>
        <v>0</v>
      </c>
      <c r="AO518" s="585">
        <f>30/60</f>
        <v>0.5</v>
      </c>
      <c r="AP518" s="586">
        <v>4</v>
      </c>
      <c r="AQ518" s="586">
        <v>8</v>
      </c>
      <c r="AR518" s="840">
        <f t="shared" si="79"/>
        <v>1.5625E-2</v>
      </c>
      <c r="AS518" s="841">
        <f t="shared" ref="AS518:AS522" si="85">SUM(AC518,AG518,AK518,AO518,)</f>
        <v>0.5</v>
      </c>
      <c r="AT518" s="842">
        <f t="shared" si="84"/>
        <v>22</v>
      </c>
      <c r="AU518" s="842">
        <f t="shared" si="84"/>
        <v>8</v>
      </c>
      <c r="AV518" s="842">
        <f t="shared" si="80"/>
        <v>176</v>
      </c>
      <c r="AW518" s="843">
        <f t="shared" si="81"/>
        <v>2.840909090909091E-3</v>
      </c>
      <c r="AX518" s="615"/>
    </row>
    <row r="519" spans="16:50" ht="28.8" x14ac:dyDescent="0.3">
      <c r="P519" s="838" t="s">
        <v>907</v>
      </c>
      <c r="Q519" s="314" t="s">
        <v>938</v>
      </c>
      <c r="R519" s="314" t="s">
        <v>321</v>
      </c>
      <c r="S519" s="314">
        <f t="shared" si="83"/>
        <v>2024</v>
      </c>
      <c r="T519" s="576">
        <v>45624</v>
      </c>
      <c r="U519" s="576">
        <v>45624</v>
      </c>
      <c r="V519" s="618" t="s">
        <v>309</v>
      </c>
      <c r="W519" s="578" t="s">
        <v>2833</v>
      </c>
      <c r="X519" s="579" t="s">
        <v>1534</v>
      </c>
      <c r="Y519" s="594" t="s">
        <v>2857</v>
      </c>
      <c r="Z519" s="313" t="s">
        <v>2858</v>
      </c>
      <c r="AA519" s="591">
        <v>2</v>
      </c>
      <c r="AB519" s="591" t="s">
        <v>853</v>
      </c>
      <c r="AC519" s="583">
        <v>0</v>
      </c>
      <c r="AD519" s="584">
        <v>6</v>
      </c>
      <c r="AE519" s="584"/>
      <c r="AF519" s="839">
        <f t="shared" si="82"/>
        <v>0</v>
      </c>
      <c r="AG519" s="585">
        <v>0</v>
      </c>
      <c r="AH519" s="586">
        <v>6</v>
      </c>
      <c r="AI519" s="586"/>
      <c r="AJ519" s="840">
        <f t="shared" ref="AJ519:AJ522" si="86">IFERROR(AG519/(AH519*AI519),0)</f>
        <v>0</v>
      </c>
      <c r="AK519" s="583">
        <v>0</v>
      </c>
      <c r="AL519" s="584">
        <v>6</v>
      </c>
      <c r="AM519" s="584"/>
      <c r="AN519" s="839">
        <f t="shared" ref="AN519:AN522" si="87">IFERROR(AK519/(AL519*AM519),0)</f>
        <v>0</v>
      </c>
      <c r="AO519" s="585">
        <v>4</v>
      </c>
      <c r="AP519" s="586">
        <v>4</v>
      </c>
      <c r="AQ519" s="586">
        <v>8</v>
      </c>
      <c r="AR519" s="840">
        <f t="shared" si="79"/>
        <v>0.125</v>
      </c>
      <c r="AS519" s="841">
        <f t="shared" si="85"/>
        <v>4</v>
      </c>
      <c r="AT519" s="842">
        <f t="shared" si="84"/>
        <v>22</v>
      </c>
      <c r="AU519" s="842">
        <f t="shared" si="84"/>
        <v>8</v>
      </c>
      <c r="AV519" s="842">
        <f t="shared" si="80"/>
        <v>176</v>
      </c>
      <c r="AW519" s="843">
        <f t="shared" si="81"/>
        <v>2.2727272727272728E-2</v>
      </c>
      <c r="AX519" s="615"/>
    </row>
    <row r="520" spans="16:50" x14ac:dyDescent="0.3">
      <c r="P520" s="838" t="s">
        <v>907</v>
      </c>
      <c r="Q520" s="314" t="s">
        <v>938</v>
      </c>
      <c r="R520" s="314" t="s">
        <v>321</v>
      </c>
      <c r="S520" s="314">
        <f t="shared" si="83"/>
        <v>2024</v>
      </c>
      <c r="T520" s="576">
        <v>45624</v>
      </c>
      <c r="U520" s="576">
        <v>45624</v>
      </c>
      <c r="V520" s="597" t="s">
        <v>973</v>
      </c>
      <c r="W520" s="578" t="s">
        <v>2485</v>
      </c>
      <c r="X520" s="579" t="s">
        <v>843</v>
      </c>
      <c r="Y520" s="594" t="s">
        <v>2859</v>
      </c>
      <c r="Z520" s="313" t="s">
        <v>2824</v>
      </c>
      <c r="AA520" s="591">
        <v>1</v>
      </c>
      <c r="AB520" s="591" t="s">
        <v>853</v>
      </c>
      <c r="AC520" s="583">
        <v>0</v>
      </c>
      <c r="AD520" s="584">
        <v>6</v>
      </c>
      <c r="AE520" s="584"/>
      <c r="AF520" s="839">
        <f t="shared" si="82"/>
        <v>0</v>
      </c>
      <c r="AG520" s="585">
        <v>0</v>
      </c>
      <c r="AH520" s="586">
        <v>6</v>
      </c>
      <c r="AI520" s="586"/>
      <c r="AJ520" s="840">
        <f t="shared" si="86"/>
        <v>0</v>
      </c>
      <c r="AK520" s="583">
        <v>0</v>
      </c>
      <c r="AL520" s="584">
        <v>6</v>
      </c>
      <c r="AM520" s="584"/>
      <c r="AN520" s="839">
        <f t="shared" si="87"/>
        <v>0</v>
      </c>
      <c r="AO520" s="585">
        <f>30/60</f>
        <v>0.5</v>
      </c>
      <c r="AP520" s="586">
        <v>4</v>
      </c>
      <c r="AQ520" s="586">
        <v>24</v>
      </c>
      <c r="AR520" s="840">
        <f t="shared" ref="AR520:AR522" si="88">IFERROR(AO520/(AP520*AQ520),0)</f>
        <v>5.208333333333333E-3</v>
      </c>
      <c r="AS520" s="841">
        <f t="shared" si="85"/>
        <v>0.5</v>
      </c>
      <c r="AT520" s="842">
        <f t="shared" si="84"/>
        <v>22</v>
      </c>
      <c r="AU520" s="842">
        <f t="shared" si="84"/>
        <v>24</v>
      </c>
      <c r="AV520" s="842">
        <f t="shared" si="80"/>
        <v>528</v>
      </c>
      <c r="AW520" s="843">
        <f t="shared" si="81"/>
        <v>9.46969696969697E-4</v>
      </c>
      <c r="AX520" s="615"/>
    </row>
    <row r="521" spans="16:50" x14ac:dyDescent="0.3">
      <c r="P521" s="838" t="s">
        <v>907</v>
      </c>
      <c r="Q521" s="314" t="s">
        <v>938</v>
      </c>
      <c r="R521" s="314" t="s">
        <v>321</v>
      </c>
      <c r="S521" s="314">
        <f t="shared" si="83"/>
        <v>2024</v>
      </c>
      <c r="T521" s="576">
        <v>45624</v>
      </c>
      <c r="U521" s="576">
        <v>45624</v>
      </c>
      <c r="V521" s="597" t="s">
        <v>1651</v>
      </c>
      <c r="W521" s="578" t="s">
        <v>2860</v>
      </c>
      <c r="X521" s="579" t="s">
        <v>843</v>
      </c>
      <c r="Y521" s="594" t="s">
        <v>2861</v>
      </c>
      <c r="Z521" s="313" t="s">
        <v>2862</v>
      </c>
      <c r="AA521" s="591">
        <v>1</v>
      </c>
      <c r="AB521" s="591" t="s">
        <v>853</v>
      </c>
      <c r="AC521" s="583">
        <v>0</v>
      </c>
      <c r="AD521" s="584">
        <v>6</v>
      </c>
      <c r="AE521" s="584"/>
      <c r="AF521" s="839">
        <f t="shared" si="82"/>
        <v>0</v>
      </c>
      <c r="AG521" s="585">
        <v>0</v>
      </c>
      <c r="AH521" s="586">
        <v>6</v>
      </c>
      <c r="AI521" s="586"/>
      <c r="AJ521" s="840">
        <f t="shared" si="86"/>
        <v>0</v>
      </c>
      <c r="AK521" s="583">
        <v>0</v>
      </c>
      <c r="AL521" s="584">
        <v>6</v>
      </c>
      <c r="AM521" s="584"/>
      <c r="AN521" s="839">
        <f t="shared" si="87"/>
        <v>0</v>
      </c>
      <c r="AO521" s="585">
        <f>30/60</f>
        <v>0.5</v>
      </c>
      <c r="AP521" s="586">
        <v>4</v>
      </c>
      <c r="AQ521" s="586">
        <v>24</v>
      </c>
      <c r="AR521" s="840">
        <f t="shared" si="88"/>
        <v>5.208333333333333E-3</v>
      </c>
      <c r="AS521" s="841">
        <f t="shared" si="85"/>
        <v>0.5</v>
      </c>
      <c r="AT521" s="842">
        <f t="shared" si="84"/>
        <v>22</v>
      </c>
      <c r="AU521" s="842">
        <f t="shared" si="84"/>
        <v>24</v>
      </c>
      <c r="AV521" s="842">
        <f t="shared" si="80"/>
        <v>528</v>
      </c>
      <c r="AW521" s="843">
        <f t="shared" si="81"/>
        <v>9.46969696969697E-4</v>
      </c>
      <c r="AX521" s="615"/>
    </row>
    <row r="522" spans="16:50" x14ac:dyDescent="0.3">
      <c r="P522" s="838" t="s">
        <v>907</v>
      </c>
      <c r="Q522" s="314" t="s">
        <v>938</v>
      </c>
      <c r="R522" s="314" t="s">
        <v>321</v>
      </c>
      <c r="S522" s="314">
        <f t="shared" si="83"/>
        <v>2024</v>
      </c>
      <c r="T522" s="576">
        <v>45624</v>
      </c>
      <c r="U522" s="576">
        <v>45624</v>
      </c>
      <c r="V522" s="597" t="s">
        <v>1651</v>
      </c>
      <c r="W522" s="578" t="s">
        <v>2860</v>
      </c>
      <c r="X522" s="579" t="s">
        <v>843</v>
      </c>
      <c r="Y522" s="594" t="s">
        <v>2863</v>
      </c>
      <c r="Z522" s="313" t="s">
        <v>2864</v>
      </c>
      <c r="AA522" s="591">
        <v>2</v>
      </c>
      <c r="AB522" s="591" t="s">
        <v>853</v>
      </c>
      <c r="AC522" s="583">
        <v>0</v>
      </c>
      <c r="AD522" s="584">
        <v>6</v>
      </c>
      <c r="AE522" s="584"/>
      <c r="AF522" s="839">
        <f t="shared" si="82"/>
        <v>0</v>
      </c>
      <c r="AG522" s="585">
        <v>0</v>
      </c>
      <c r="AH522" s="586">
        <v>6</v>
      </c>
      <c r="AI522" s="586"/>
      <c r="AJ522" s="840">
        <f t="shared" si="86"/>
        <v>0</v>
      </c>
      <c r="AK522" s="583">
        <v>0</v>
      </c>
      <c r="AL522" s="584">
        <v>6</v>
      </c>
      <c r="AM522" s="584"/>
      <c r="AN522" s="839">
        <f t="shared" si="87"/>
        <v>0</v>
      </c>
      <c r="AO522" s="585">
        <f>30/60</f>
        <v>0.5</v>
      </c>
      <c r="AP522" s="586">
        <v>4</v>
      </c>
      <c r="AQ522" s="586">
        <v>24</v>
      </c>
      <c r="AR522" s="840">
        <f t="shared" si="88"/>
        <v>5.208333333333333E-3</v>
      </c>
      <c r="AS522" s="841">
        <f t="shared" si="85"/>
        <v>0.5</v>
      </c>
      <c r="AT522" s="842">
        <f t="shared" si="84"/>
        <v>22</v>
      </c>
      <c r="AU522" s="842">
        <f t="shared" si="84"/>
        <v>24</v>
      </c>
      <c r="AV522" s="842">
        <f t="shared" si="80"/>
        <v>528</v>
      </c>
      <c r="AW522" s="843">
        <f t="shared" si="81"/>
        <v>9.46969696969697E-4</v>
      </c>
      <c r="AX522" s="615"/>
    </row>
    <row r="523" spans="16:50" x14ac:dyDescent="0.3">
      <c r="P523" s="838" t="s">
        <v>812</v>
      </c>
      <c r="Q523" s="314" t="s">
        <v>930</v>
      </c>
      <c r="R523" s="314" t="s">
        <v>322</v>
      </c>
      <c r="S523" s="314">
        <f t="shared" si="83"/>
        <v>2024</v>
      </c>
      <c r="T523" s="576">
        <v>45628</v>
      </c>
      <c r="U523" s="576">
        <v>45628</v>
      </c>
      <c r="V523" s="577" t="s">
        <v>1097</v>
      </c>
      <c r="W523" s="578" t="s">
        <v>1092</v>
      </c>
      <c r="X523" s="579" t="s">
        <v>815</v>
      </c>
      <c r="Y523" s="580" t="s">
        <v>3442</v>
      </c>
      <c r="Z523" s="581" t="s">
        <v>309</v>
      </c>
      <c r="AA523" s="582" t="s">
        <v>309</v>
      </c>
      <c r="AB523" s="582" t="s">
        <v>309</v>
      </c>
      <c r="AC523" s="583">
        <f>21/60</f>
        <v>0.35</v>
      </c>
      <c r="AD523" s="584">
        <v>5</v>
      </c>
      <c r="AE523" s="584">
        <v>8</v>
      </c>
      <c r="AF523" s="839">
        <f>IFERROR(AC523/(AD523*AE523),0)</f>
        <v>8.7499999999999991E-3</v>
      </c>
      <c r="AG523" s="585">
        <v>0</v>
      </c>
      <c r="AH523" s="586">
        <v>6</v>
      </c>
      <c r="AI523" s="586"/>
      <c r="AJ523" s="840">
        <f>IFERROR(AG523/(AH523*AI523),0)</f>
        <v>0</v>
      </c>
      <c r="AK523" s="583">
        <v>0</v>
      </c>
      <c r="AL523" s="584">
        <v>5</v>
      </c>
      <c r="AM523" s="584"/>
      <c r="AN523" s="839">
        <f>IFERROR(AK523/(AL523*AM523),0)</f>
        <v>0</v>
      </c>
      <c r="AO523" s="585">
        <v>0</v>
      </c>
      <c r="AP523" s="586">
        <v>6</v>
      </c>
      <c r="AQ523" s="586"/>
      <c r="AR523" s="840">
        <f>IFERROR(AO523/(AP523*AQ523),0)</f>
        <v>0</v>
      </c>
      <c r="AS523" s="841">
        <f>SUM(AC523,AG523,AK523,AO523,)</f>
        <v>0.35</v>
      </c>
      <c r="AT523" s="842">
        <v>22</v>
      </c>
      <c r="AU523" s="842">
        <f>SUM(AE523,AI523,AM523,AQ523)</f>
        <v>8</v>
      </c>
      <c r="AV523" s="842">
        <f>AT523*AU523</f>
        <v>176</v>
      </c>
      <c r="AW523" s="843">
        <f>AS523/(AT523*AU523)</f>
        <v>1.9886363636363634E-3</v>
      </c>
      <c r="AX523" s="587"/>
    </row>
    <row r="524" spans="16:50" x14ac:dyDescent="0.3">
      <c r="P524" s="838" t="s">
        <v>812</v>
      </c>
      <c r="Q524" s="314" t="s">
        <v>930</v>
      </c>
      <c r="R524" s="314" t="s">
        <v>322</v>
      </c>
      <c r="S524" s="314">
        <f t="shared" si="83"/>
        <v>2024</v>
      </c>
      <c r="T524" s="576">
        <v>45629</v>
      </c>
      <c r="U524" s="576">
        <v>45629</v>
      </c>
      <c r="V524" s="589" t="s">
        <v>3443</v>
      </c>
      <c r="W524" s="578" t="s">
        <v>860</v>
      </c>
      <c r="X524" s="579" t="s">
        <v>832</v>
      </c>
      <c r="Y524" s="580" t="s">
        <v>3444</v>
      </c>
      <c r="Z524" s="581" t="s">
        <v>3445</v>
      </c>
      <c r="AA524" s="582">
        <v>1</v>
      </c>
      <c r="AB524" s="582" t="s">
        <v>1172</v>
      </c>
      <c r="AC524" s="583">
        <v>1</v>
      </c>
      <c r="AD524" s="584">
        <v>5</v>
      </c>
      <c r="AE524" s="584">
        <v>8</v>
      </c>
      <c r="AF524" s="839">
        <f>IFERROR(AC524/(AD524*AE524),0)</f>
        <v>2.5000000000000001E-2</v>
      </c>
      <c r="AG524" s="585">
        <v>0</v>
      </c>
      <c r="AH524" s="586">
        <v>6</v>
      </c>
      <c r="AI524" s="586"/>
      <c r="AJ524" s="840">
        <f>IFERROR(AG524/(AH524*AI524),0)</f>
        <v>0</v>
      </c>
      <c r="AK524" s="583">
        <v>0</v>
      </c>
      <c r="AL524" s="584">
        <v>5</v>
      </c>
      <c r="AM524" s="584"/>
      <c r="AN524" s="839">
        <f>IFERROR(AK524/(AL524*AM524),0)</f>
        <v>0</v>
      </c>
      <c r="AO524" s="585">
        <v>0</v>
      </c>
      <c r="AP524" s="586">
        <v>6</v>
      </c>
      <c r="AQ524" s="586"/>
      <c r="AR524" s="840">
        <f>IFERROR(AO524/(AP524*AQ524),0)</f>
        <v>0</v>
      </c>
      <c r="AS524" s="841">
        <f>SUM(AC524,AG524,AK524,AO524,)</f>
        <v>1</v>
      </c>
      <c r="AT524" s="842">
        <v>22</v>
      </c>
      <c r="AU524" s="842">
        <f>SUM(AE524,AI524,AM524,AQ524)</f>
        <v>8</v>
      </c>
      <c r="AV524" s="842">
        <f>AT524*AU524</f>
        <v>176</v>
      </c>
      <c r="AW524" s="843">
        <f>AS524/(AT524*AU524)</f>
        <v>5.681818181818182E-3</v>
      </c>
      <c r="AX524" s="587"/>
    </row>
    <row r="525" spans="16:50" x14ac:dyDescent="0.3">
      <c r="P525" s="838" t="s">
        <v>812</v>
      </c>
      <c r="Q525" s="314" t="s">
        <v>930</v>
      </c>
      <c r="R525" s="314" t="s">
        <v>322</v>
      </c>
      <c r="S525" s="314">
        <f t="shared" si="83"/>
        <v>2024</v>
      </c>
      <c r="T525" s="576">
        <v>45630</v>
      </c>
      <c r="U525" s="576">
        <v>45630</v>
      </c>
      <c r="V525" s="844" t="s">
        <v>2448</v>
      </c>
      <c r="W525" s="578" t="s">
        <v>860</v>
      </c>
      <c r="X525" s="579" t="s">
        <v>917</v>
      </c>
      <c r="Y525" s="580" t="s">
        <v>3446</v>
      </c>
      <c r="Z525" s="581" t="s">
        <v>309</v>
      </c>
      <c r="AA525" s="582" t="s">
        <v>309</v>
      </c>
      <c r="AB525" s="582" t="s">
        <v>309</v>
      </c>
      <c r="AC525" s="583">
        <f>30/60</f>
        <v>0.5</v>
      </c>
      <c r="AD525" s="584">
        <v>5</v>
      </c>
      <c r="AE525" s="584">
        <v>8</v>
      </c>
      <c r="AF525" s="839">
        <f>IFERROR(AC525/(AD525*AE525),0)</f>
        <v>1.2500000000000001E-2</v>
      </c>
      <c r="AG525" s="585">
        <v>0</v>
      </c>
      <c r="AH525" s="586">
        <v>6</v>
      </c>
      <c r="AI525" s="586"/>
      <c r="AJ525" s="840">
        <f>IFERROR(AG525/(AH525*AI525),0)</f>
        <v>0</v>
      </c>
      <c r="AK525" s="583">
        <v>0</v>
      </c>
      <c r="AL525" s="584">
        <v>5</v>
      </c>
      <c r="AM525" s="584"/>
      <c r="AN525" s="839">
        <f>IFERROR(AK525/(AL525*AM525),0)</f>
        <v>0</v>
      </c>
      <c r="AO525" s="585">
        <v>0</v>
      </c>
      <c r="AP525" s="586">
        <v>6</v>
      </c>
      <c r="AQ525" s="586"/>
      <c r="AR525" s="840">
        <f>IFERROR(AO525/(AP525*AQ525),0)</f>
        <v>0</v>
      </c>
      <c r="AS525" s="841">
        <f>SUM(AC525,AG525,AK525,AO525,)</f>
        <v>0.5</v>
      </c>
      <c r="AT525" s="842">
        <v>22</v>
      </c>
      <c r="AU525" s="842">
        <f>SUM(AE525,AI525,AM525,AQ525)</f>
        <v>8</v>
      </c>
      <c r="AV525" s="842">
        <f>AT525*AU525</f>
        <v>176</v>
      </c>
      <c r="AW525" s="843">
        <f>AS525/(AT525*AU525)</f>
        <v>2.840909090909091E-3</v>
      </c>
      <c r="AX525" s="587"/>
    </row>
    <row r="526" spans="16:50" x14ac:dyDescent="0.3">
      <c r="P526" s="838" t="s">
        <v>812</v>
      </c>
      <c r="Q526" s="314" t="s">
        <v>930</v>
      </c>
      <c r="R526" s="314" t="s">
        <v>322</v>
      </c>
      <c r="S526" s="314">
        <f t="shared" si="83"/>
        <v>2024</v>
      </c>
      <c r="T526" s="576">
        <v>45630</v>
      </c>
      <c r="U526" s="576">
        <v>45630</v>
      </c>
      <c r="V526" s="589" t="s">
        <v>2704</v>
      </c>
      <c r="W526" s="578" t="s">
        <v>2021</v>
      </c>
      <c r="X526" s="579" t="s">
        <v>832</v>
      </c>
      <c r="Y526" s="580" t="s">
        <v>3444</v>
      </c>
      <c r="Z526" s="581" t="s">
        <v>3445</v>
      </c>
      <c r="AA526" s="582">
        <v>2</v>
      </c>
      <c r="AB526" s="582" t="s">
        <v>1172</v>
      </c>
      <c r="AC526" s="583">
        <f>47/60</f>
        <v>0.78333333333333333</v>
      </c>
      <c r="AD526" s="584">
        <v>5</v>
      </c>
      <c r="AE526" s="584">
        <v>8</v>
      </c>
      <c r="AF526" s="839">
        <f t="shared" ref="AF526:AF536" si="89">IFERROR(AC526/(AD526*AE526),0)</f>
        <v>1.9583333333333335E-2</v>
      </c>
      <c r="AG526" s="585">
        <v>0</v>
      </c>
      <c r="AH526" s="586">
        <v>6</v>
      </c>
      <c r="AI526" s="586"/>
      <c r="AJ526" s="840">
        <f t="shared" ref="AJ526:AJ536" si="90">IFERROR(AG526/(AH526*AI526),0)</f>
        <v>0</v>
      </c>
      <c r="AK526" s="583">
        <v>0</v>
      </c>
      <c r="AL526" s="584">
        <v>5</v>
      </c>
      <c r="AM526" s="584"/>
      <c r="AN526" s="839">
        <f t="shared" ref="AN526:AN536" si="91">IFERROR(AK526/(AL526*AM526),0)</f>
        <v>0</v>
      </c>
      <c r="AO526" s="585">
        <v>0</v>
      </c>
      <c r="AP526" s="586">
        <v>6</v>
      </c>
      <c r="AQ526" s="586"/>
      <c r="AR526" s="840">
        <f t="shared" ref="AR526:AR536" si="92">IFERROR(AO526/(AP526*AQ526),0)</f>
        <v>0</v>
      </c>
      <c r="AS526" s="841">
        <f t="shared" ref="AS526:AS536" si="93">SUM(AC526,AG526,AK526,AO526,)</f>
        <v>0.78333333333333333</v>
      </c>
      <c r="AT526" s="842">
        <v>22</v>
      </c>
      <c r="AU526" s="842">
        <f t="shared" ref="AU526:AU536" si="94">SUM(AE526,AI526,AM526,AQ526)</f>
        <v>8</v>
      </c>
      <c r="AV526" s="842">
        <f t="shared" ref="AV526:AV536" si="95">AT526*AU526</f>
        <v>176</v>
      </c>
      <c r="AW526" s="843">
        <f t="shared" ref="AW526:AW536" si="96">AS526/(AT526*AU526)</f>
        <v>4.4507575757575758E-3</v>
      </c>
      <c r="AX526" s="587"/>
    </row>
    <row r="527" spans="16:50" ht="28.8" x14ac:dyDescent="0.3">
      <c r="P527" s="838" t="s">
        <v>812</v>
      </c>
      <c r="Q527" s="314" t="s">
        <v>930</v>
      </c>
      <c r="R527" s="314" t="s">
        <v>322</v>
      </c>
      <c r="S527" s="314">
        <f t="shared" si="83"/>
        <v>2024</v>
      </c>
      <c r="T527" s="576">
        <v>45630</v>
      </c>
      <c r="U527" s="576">
        <v>45630</v>
      </c>
      <c r="V527" s="577" t="s">
        <v>3447</v>
      </c>
      <c r="W527" s="578" t="s">
        <v>3448</v>
      </c>
      <c r="X527" s="579" t="s">
        <v>815</v>
      </c>
      <c r="Y527" s="580" t="s">
        <v>3449</v>
      </c>
      <c r="Z527" s="581" t="s">
        <v>309</v>
      </c>
      <c r="AA527" s="582" t="s">
        <v>309</v>
      </c>
      <c r="AB527" s="582" t="s">
        <v>309</v>
      </c>
      <c r="AC527" s="583">
        <v>1</v>
      </c>
      <c r="AD527" s="584">
        <v>5</v>
      </c>
      <c r="AE527" s="584">
        <v>8</v>
      </c>
      <c r="AF527" s="839">
        <f t="shared" si="89"/>
        <v>2.5000000000000001E-2</v>
      </c>
      <c r="AG527" s="585">
        <v>0</v>
      </c>
      <c r="AH527" s="586">
        <v>6</v>
      </c>
      <c r="AI527" s="586"/>
      <c r="AJ527" s="840">
        <f t="shared" si="90"/>
        <v>0</v>
      </c>
      <c r="AK527" s="583">
        <v>0</v>
      </c>
      <c r="AL527" s="584">
        <v>5</v>
      </c>
      <c r="AM527" s="584"/>
      <c r="AN527" s="839">
        <f t="shared" si="91"/>
        <v>0</v>
      </c>
      <c r="AO527" s="585">
        <v>0</v>
      </c>
      <c r="AP527" s="586">
        <v>6</v>
      </c>
      <c r="AQ527" s="586"/>
      <c r="AR527" s="840">
        <f t="shared" si="92"/>
        <v>0</v>
      </c>
      <c r="AS527" s="841">
        <f t="shared" si="93"/>
        <v>1</v>
      </c>
      <c r="AT527" s="842">
        <v>22</v>
      </c>
      <c r="AU527" s="842">
        <f t="shared" si="94"/>
        <v>8</v>
      </c>
      <c r="AV527" s="842">
        <f t="shared" si="95"/>
        <v>176</v>
      </c>
      <c r="AW527" s="843">
        <f t="shared" si="96"/>
        <v>5.681818181818182E-3</v>
      </c>
      <c r="AX527" s="587"/>
    </row>
    <row r="528" spans="16:50" x14ac:dyDescent="0.3">
      <c r="P528" s="838" t="s">
        <v>812</v>
      </c>
      <c r="Q528" s="314" t="s">
        <v>930</v>
      </c>
      <c r="R528" s="314" t="s">
        <v>322</v>
      </c>
      <c r="S528" s="314">
        <f t="shared" si="83"/>
        <v>2024</v>
      </c>
      <c r="T528" s="576">
        <v>45630</v>
      </c>
      <c r="U528" s="576">
        <v>45630</v>
      </c>
      <c r="V528" s="577" t="s">
        <v>3447</v>
      </c>
      <c r="W528" s="578" t="s">
        <v>3448</v>
      </c>
      <c r="X528" s="579" t="s">
        <v>815</v>
      </c>
      <c r="Y528" s="580" t="s">
        <v>3450</v>
      </c>
      <c r="Z528" s="581" t="s">
        <v>309</v>
      </c>
      <c r="AA528" s="582" t="s">
        <v>309</v>
      </c>
      <c r="AB528" s="582" t="s">
        <v>309</v>
      </c>
      <c r="AC528" s="583">
        <f>10/60</f>
        <v>0.16666666666666666</v>
      </c>
      <c r="AD528" s="584">
        <v>5</v>
      </c>
      <c r="AE528" s="584">
        <v>8</v>
      </c>
      <c r="AF528" s="839">
        <f t="shared" si="89"/>
        <v>4.1666666666666666E-3</v>
      </c>
      <c r="AG528" s="585">
        <v>0</v>
      </c>
      <c r="AH528" s="586">
        <v>6</v>
      </c>
      <c r="AI528" s="586"/>
      <c r="AJ528" s="840">
        <f t="shared" si="90"/>
        <v>0</v>
      </c>
      <c r="AK528" s="583">
        <v>0</v>
      </c>
      <c r="AL528" s="584">
        <v>5</v>
      </c>
      <c r="AM528" s="584"/>
      <c r="AN528" s="839">
        <f t="shared" si="91"/>
        <v>0</v>
      </c>
      <c r="AO528" s="585">
        <v>0</v>
      </c>
      <c r="AP528" s="586">
        <v>6</v>
      </c>
      <c r="AQ528" s="586"/>
      <c r="AR528" s="840">
        <f t="shared" si="92"/>
        <v>0</v>
      </c>
      <c r="AS528" s="841">
        <f t="shared" si="93"/>
        <v>0.16666666666666666</v>
      </c>
      <c r="AT528" s="842">
        <v>22</v>
      </c>
      <c r="AU528" s="842">
        <f t="shared" si="94"/>
        <v>8</v>
      </c>
      <c r="AV528" s="842">
        <f t="shared" si="95"/>
        <v>176</v>
      </c>
      <c r="AW528" s="843">
        <f t="shared" si="96"/>
        <v>9.4696969696969689E-4</v>
      </c>
      <c r="AX528" s="587"/>
    </row>
    <row r="529" spans="16:50" x14ac:dyDescent="0.3">
      <c r="P529" s="838" t="s">
        <v>812</v>
      </c>
      <c r="Q529" s="314" t="s">
        <v>930</v>
      </c>
      <c r="R529" s="314" t="s">
        <v>322</v>
      </c>
      <c r="S529" s="314">
        <f t="shared" si="83"/>
        <v>2024</v>
      </c>
      <c r="T529" s="576">
        <v>45631</v>
      </c>
      <c r="U529" s="576">
        <v>45631</v>
      </c>
      <c r="V529" s="592" t="s">
        <v>3451</v>
      </c>
      <c r="W529" s="578" t="s">
        <v>2341</v>
      </c>
      <c r="X529" s="579" t="s">
        <v>3452</v>
      </c>
      <c r="Y529" s="580" t="s">
        <v>3453</v>
      </c>
      <c r="Z529" s="581" t="s">
        <v>3454</v>
      </c>
      <c r="AA529" s="582">
        <v>1</v>
      </c>
      <c r="AB529" s="582" t="s">
        <v>1172</v>
      </c>
      <c r="AC529" s="583">
        <f>30/60</f>
        <v>0.5</v>
      </c>
      <c r="AD529" s="584">
        <v>5</v>
      </c>
      <c r="AE529" s="584">
        <v>8</v>
      </c>
      <c r="AF529" s="839">
        <f t="shared" si="89"/>
        <v>1.2500000000000001E-2</v>
      </c>
      <c r="AG529" s="585">
        <v>0</v>
      </c>
      <c r="AH529" s="586">
        <v>6</v>
      </c>
      <c r="AI529" s="586"/>
      <c r="AJ529" s="840">
        <f t="shared" si="90"/>
        <v>0</v>
      </c>
      <c r="AK529" s="583">
        <v>0</v>
      </c>
      <c r="AL529" s="584">
        <v>5</v>
      </c>
      <c r="AM529" s="584"/>
      <c r="AN529" s="839">
        <f t="shared" si="91"/>
        <v>0</v>
      </c>
      <c r="AO529" s="585">
        <v>0</v>
      </c>
      <c r="AP529" s="586">
        <v>6</v>
      </c>
      <c r="AQ529" s="586"/>
      <c r="AR529" s="840">
        <f t="shared" si="92"/>
        <v>0</v>
      </c>
      <c r="AS529" s="841">
        <f t="shared" si="93"/>
        <v>0.5</v>
      </c>
      <c r="AT529" s="842">
        <v>22</v>
      </c>
      <c r="AU529" s="842">
        <f t="shared" si="94"/>
        <v>8</v>
      </c>
      <c r="AV529" s="842">
        <f t="shared" si="95"/>
        <v>176</v>
      </c>
      <c r="AW529" s="843">
        <f t="shared" si="96"/>
        <v>2.840909090909091E-3</v>
      </c>
      <c r="AX529" s="587"/>
    </row>
    <row r="530" spans="16:50" x14ac:dyDescent="0.3">
      <c r="P530" s="838" t="s">
        <v>854</v>
      </c>
      <c r="Q530" s="314" t="s">
        <v>930</v>
      </c>
      <c r="R530" s="314" t="s">
        <v>322</v>
      </c>
      <c r="S530" s="314">
        <f t="shared" si="83"/>
        <v>2024</v>
      </c>
      <c r="T530" s="576">
        <v>45635</v>
      </c>
      <c r="U530" s="576">
        <v>45635</v>
      </c>
      <c r="V530" s="577" t="s">
        <v>1076</v>
      </c>
      <c r="W530" s="578" t="s">
        <v>863</v>
      </c>
      <c r="X530" s="579" t="s">
        <v>815</v>
      </c>
      <c r="Y530" s="580" t="s">
        <v>3455</v>
      </c>
      <c r="Z530" s="581" t="s">
        <v>3456</v>
      </c>
      <c r="AA530" s="582">
        <v>2</v>
      </c>
      <c r="AB530" s="582" t="s">
        <v>1172</v>
      </c>
      <c r="AC530" s="583">
        <v>0</v>
      </c>
      <c r="AD530" s="584">
        <v>5</v>
      </c>
      <c r="AE530" s="584"/>
      <c r="AF530" s="839">
        <f t="shared" si="89"/>
        <v>0</v>
      </c>
      <c r="AG530" s="585">
        <f>16/60</f>
        <v>0.26666666666666666</v>
      </c>
      <c r="AH530" s="586">
        <v>6</v>
      </c>
      <c r="AI530" s="586">
        <v>8</v>
      </c>
      <c r="AJ530" s="840">
        <f t="shared" si="90"/>
        <v>5.5555555555555558E-3</v>
      </c>
      <c r="AK530" s="583">
        <v>0</v>
      </c>
      <c r="AL530" s="584">
        <v>5</v>
      </c>
      <c r="AM530" s="584"/>
      <c r="AN530" s="839">
        <f t="shared" si="91"/>
        <v>0</v>
      </c>
      <c r="AO530" s="585">
        <v>0</v>
      </c>
      <c r="AP530" s="586">
        <v>6</v>
      </c>
      <c r="AQ530" s="586"/>
      <c r="AR530" s="840">
        <f t="shared" si="92"/>
        <v>0</v>
      </c>
      <c r="AS530" s="841">
        <f t="shared" si="93"/>
        <v>0.26666666666666666</v>
      </c>
      <c r="AT530" s="842">
        <v>22</v>
      </c>
      <c r="AU530" s="842">
        <f t="shared" si="94"/>
        <v>8</v>
      </c>
      <c r="AV530" s="842">
        <f t="shared" si="95"/>
        <v>176</v>
      </c>
      <c r="AW530" s="843">
        <f t="shared" si="96"/>
        <v>1.5151515151515152E-3</v>
      </c>
      <c r="AX530" s="587"/>
    </row>
    <row r="531" spans="16:50" x14ac:dyDescent="0.3">
      <c r="P531" s="838" t="s">
        <v>854</v>
      </c>
      <c r="Q531" s="314" t="s">
        <v>930</v>
      </c>
      <c r="R531" s="314" t="s">
        <v>322</v>
      </c>
      <c r="S531" s="314">
        <f t="shared" si="83"/>
        <v>2024</v>
      </c>
      <c r="T531" s="576">
        <v>45636</v>
      </c>
      <c r="U531" s="576">
        <v>45636</v>
      </c>
      <c r="V531" s="589" t="s">
        <v>855</v>
      </c>
      <c r="W531" s="578" t="s">
        <v>856</v>
      </c>
      <c r="X531" s="579" t="s">
        <v>832</v>
      </c>
      <c r="Y531" s="580" t="s">
        <v>3457</v>
      </c>
      <c r="Z531" s="581" t="s">
        <v>3458</v>
      </c>
      <c r="AA531" s="582">
        <v>1</v>
      </c>
      <c r="AB531" s="582" t="s">
        <v>1172</v>
      </c>
      <c r="AC531" s="583">
        <v>0</v>
      </c>
      <c r="AD531" s="584">
        <v>5</v>
      </c>
      <c r="AE531" s="584"/>
      <c r="AF531" s="839">
        <f t="shared" si="89"/>
        <v>0</v>
      </c>
      <c r="AG531" s="585">
        <f>30/60</f>
        <v>0.5</v>
      </c>
      <c r="AH531" s="586">
        <v>6</v>
      </c>
      <c r="AI531" s="586">
        <v>8</v>
      </c>
      <c r="AJ531" s="840">
        <f t="shared" si="90"/>
        <v>1.0416666666666666E-2</v>
      </c>
      <c r="AK531" s="583">
        <v>0</v>
      </c>
      <c r="AL531" s="584">
        <v>5</v>
      </c>
      <c r="AM531" s="584"/>
      <c r="AN531" s="839">
        <f t="shared" si="91"/>
        <v>0</v>
      </c>
      <c r="AO531" s="585">
        <v>0</v>
      </c>
      <c r="AP531" s="586">
        <v>6</v>
      </c>
      <c r="AQ531" s="586"/>
      <c r="AR531" s="840">
        <f t="shared" si="92"/>
        <v>0</v>
      </c>
      <c r="AS531" s="841">
        <f t="shared" si="93"/>
        <v>0.5</v>
      </c>
      <c r="AT531" s="842">
        <v>22</v>
      </c>
      <c r="AU531" s="842">
        <f t="shared" si="94"/>
        <v>8</v>
      </c>
      <c r="AV531" s="842">
        <f t="shared" si="95"/>
        <v>176</v>
      </c>
      <c r="AW531" s="843">
        <f t="shared" si="96"/>
        <v>2.840909090909091E-3</v>
      </c>
      <c r="AX531" s="587"/>
    </row>
    <row r="532" spans="16:50" ht="22.8" x14ac:dyDescent="0.3">
      <c r="P532" s="838" t="s">
        <v>854</v>
      </c>
      <c r="Q532" s="314" t="s">
        <v>930</v>
      </c>
      <c r="R532" s="314" t="s">
        <v>322</v>
      </c>
      <c r="S532" s="314">
        <f t="shared" si="83"/>
        <v>2024</v>
      </c>
      <c r="T532" s="576">
        <v>45636</v>
      </c>
      <c r="U532" s="576">
        <v>45636</v>
      </c>
      <c r="V532" s="589" t="s">
        <v>872</v>
      </c>
      <c r="W532" s="578" t="s">
        <v>873</v>
      </c>
      <c r="X532" s="579" t="s">
        <v>832</v>
      </c>
      <c r="Y532" s="580" t="s">
        <v>3459</v>
      </c>
      <c r="Z532" s="581" t="s">
        <v>309</v>
      </c>
      <c r="AA532" s="582" t="s">
        <v>309</v>
      </c>
      <c r="AB532" s="582" t="s">
        <v>309</v>
      </c>
      <c r="AC532" s="583">
        <v>0</v>
      </c>
      <c r="AD532" s="584">
        <v>5</v>
      </c>
      <c r="AE532" s="584"/>
      <c r="AF532" s="839">
        <f>IFERROR(AC532/(AD532*AE532),0)</f>
        <v>0</v>
      </c>
      <c r="AG532" s="585">
        <f>20/60</f>
        <v>0.33333333333333331</v>
      </c>
      <c r="AH532" s="586">
        <v>6</v>
      </c>
      <c r="AI532" s="586">
        <v>8</v>
      </c>
      <c r="AJ532" s="840">
        <f>IFERROR(AG532/(AH532*AI532),0)</f>
        <v>6.9444444444444441E-3</v>
      </c>
      <c r="AK532" s="583">
        <v>0</v>
      </c>
      <c r="AL532" s="584">
        <v>5</v>
      </c>
      <c r="AM532" s="584"/>
      <c r="AN532" s="839">
        <f>IFERROR(AK532/(AL532*AM532),0)</f>
        <v>0</v>
      </c>
      <c r="AO532" s="585">
        <v>0</v>
      </c>
      <c r="AP532" s="586">
        <v>6</v>
      </c>
      <c r="AQ532" s="586"/>
      <c r="AR532" s="840">
        <f>IFERROR(AO532/(AP532*AQ532),0)</f>
        <v>0</v>
      </c>
      <c r="AS532" s="841">
        <f>SUM(AC532,AG532,AK532,AO532,)</f>
        <v>0.33333333333333331</v>
      </c>
      <c r="AT532" s="842">
        <v>22</v>
      </c>
      <c r="AU532" s="842">
        <f>SUM(AE532,AI532,AM532,AQ532)</f>
        <v>8</v>
      </c>
      <c r="AV532" s="842">
        <f>AT532*AU532</f>
        <v>176</v>
      </c>
      <c r="AW532" s="843">
        <f>AS532/(AT532*AU532)</f>
        <v>1.8939393939393938E-3</v>
      </c>
      <c r="AX532" s="587"/>
    </row>
    <row r="533" spans="16:50" ht="28.8" x14ac:dyDescent="0.3">
      <c r="P533" s="838" t="s">
        <v>854</v>
      </c>
      <c r="Q533" s="314" t="s">
        <v>930</v>
      </c>
      <c r="R533" s="314" t="s">
        <v>322</v>
      </c>
      <c r="S533" s="314">
        <f t="shared" si="83"/>
        <v>2024</v>
      </c>
      <c r="T533" s="576">
        <v>45637</v>
      </c>
      <c r="U533" s="576">
        <v>45637</v>
      </c>
      <c r="V533" s="577" t="s">
        <v>1076</v>
      </c>
      <c r="W533" s="578" t="s">
        <v>863</v>
      </c>
      <c r="X533" s="579" t="s">
        <v>815</v>
      </c>
      <c r="Y533" s="580" t="s">
        <v>3460</v>
      </c>
      <c r="Z533" s="581" t="s">
        <v>3461</v>
      </c>
      <c r="AA533" s="582">
        <v>1</v>
      </c>
      <c r="AB533" s="582" t="s">
        <v>1172</v>
      </c>
      <c r="AC533" s="583">
        <v>0</v>
      </c>
      <c r="AD533" s="584">
        <v>5</v>
      </c>
      <c r="AE533" s="584"/>
      <c r="AF533" s="839">
        <f>IFERROR(AC533/(AD533*AE533),0)</f>
        <v>0</v>
      </c>
      <c r="AG533" s="585">
        <f>20/60</f>
        <v>0.33333333333333331</v>
      </c>
      <c r="AH533" s="586">
        <v>6</v>
      </c>
      <c r="AI533" s="586">
        <v>8</v>
      </c>
      <c r="AJ533" s="840">
        <f>IFERROR(AG533/(AH533*AI533),0)</f>
        <v>6.9444444444444441E-3</v>
      </c>
      <c r="AK533" s="583">
        <v>0</v>
      </c>
      <c r="AL533" s="584">
        <v>5</v>
      </c>
      <c r="AM533" s="584"/>
      <c r="AN533" s="839">
        <f>IFERROR(AK533/(AL533*AM533),0)</f>
        <v>0</v>
      </c>
      <c r="AO533" s="585">
        <v>0</v>
      </c>
      <c r="AP533" s="586">
        <v>6</v>
      </c>
      <c r="AQ533" s="586"/>
      <c r="AR533" s="840">
        <f>IFERROR(AO533/(AP533*AQ533),0)</f>
        <v>0</v>
      </c>
      <c r="AS533" s="841">
        <f>SUM(AC533,AG533,AK533,AO533,)</f>
        <v>0.33333333333333331</v>
      </c>
      <c r="AT533" s="842">
        <v>22</v>
      </c>
      <c r="AU533" s="842">
        <f>SUM(AE533,AI533,AM533,AQ533)</f>
        <v>8</v>
      </c>
      <c r="AV533" s="842">
        <f>AT533*AU533</f>
        <v>176</v>
      </c>
      <c r="AW533" s="843">
        <f>AS533/(AT533*AU533)</f>
        <v>1.8939393939393938E-3</v>
      </c>
      <c r="AX533" s="587"/>
    </row>
    <row r="534" spans="16:50" x14ac:dyDescent="0.3">
      <c r="P534" s="838" t="s">
        <v>854</v>
      </c>
      <c r="Q534" s="314" t="s">
        <v>930</v>
      </c>
      <c r="R534" s="314" t="s">
        <v>322</v>
      </c>
      <c r="S534" s="314">
        <f t="shared" si="83"/>
        <v>2024</v>
      </c>
      <c r="T534" s="576">
        <v>45638</v>
      </c>
      <c r="U534" s="576">
        <v>45638</v>
      </c>
      <c r="V534" s="619" t="s">
        <v>1526</v>
      </c>
      <c r="W534" s="578" t="s">
        <v>2838</v>
      </c>
      <c r="X534" s="579" t="s">
        <v>910</v>
      </c>
      <c r="Y534" s="580" t="s">
        <v>3462</v>
      </c>
      <c r="Z534" s="581" t="s">
        <v>309</v>
      </c>
      <c r="AA534" s="582" t="s">
        <v>309</v>
      </c>
      <c r="AB534" s="582" t="s">
        <v>309</v>
      </c>
      <c r="AC534" s="583">
        <v>0</v>
      </c>
      <c r="AD534" s="584">
        <v>5</v>
      </c>
      <c r="AE534" s="584"/>
      <c r="AF534" s="839">
        <f t="shared" si="89"/>
        <v>0</v>
      </c>
      <c r="AG534" s="585">
        <f>5/60</f>
        <v>8.3333333333333329E-2</v>
      </c>
      <c r="AH534" s="586">
        <v>6</v>
      </c>
      <c r="AI534" s="586">
        <v>8</v>
      </c>
      <c r="AJ534" s="840">
        <f t="shared" si="90"/>
        <v>1.736111111111111E-3</v>
      </c>
      <c r="AK534" s="583">
        <v>0</v>
      </c>
      <c r="AL534" s="584">
        <v>5</v>
      </c>
      <c r="AM534" s="584"/>
      <c r="AN534" s="839">
        <f t="shared" si="91"/>
        <v>0</v>
      </c>
      <c r="AO534" s="585">
        <v>0</v>
      </c>
      <c r="AP534" s="586">
        <v>6</v>
      </c>
      <c r="AQ534" s="586"/>
      <c r="AR534" s="840">
        <f t="shared" si="92"/>
        <v>0</v>
      </c>
      <c r="AS534" s="841">
        <f t="shared" si="93"/>
        <v>8.3333333333333329E-2</v>
      </c>
      <c r="AT534" s="842">
        <v>22</v>
      </c>
      <c r="AU534" s="842">
        <f t="shared" si="94"/>
        <v>8</v>
      </c>
      <c r="AV534" s="842">
        <f t="shared" si="95"/>
        <v>176</v>
      </c>
      <c r="AW534" s="843">
        <f t="shared" si="96"/>
        <v>4.7348484848484844E-4</v>
      </c>
      <c r="AX534" s="587"/>
    </row>
    <row r="535" spans="16:50" ht="28.8" x14ac:dyDescent="0.3">
      <c r="P535" s="838" t="s">
        <v>854</v>
      </c>
      <c r="Q535" s="314" t="s">
        <v>930</v>
      </c>
      <c r="R535" s="314" t="s">
        <v>322</v>
      </c>
      <c r="S535" s="314">
        <f t="shared" si="83"/>
        <v>2024</v>
      </c>
      <c r="T535" s="576">
        <v>45640</v>
      </c>
      <c r="U535" s="576">
        <v>45640</v>
      </c>
      <c r="V535" s="844" t="s">
        <v>838</v>
      </c>
      <c r="W535" s="578" t="s">
        <v>839</v>
      </c>
      <c r="X535" s="579" t="s">
        <v>821</v>
      </c>
      <c r="Y535" s="580" t="s">
        <v>3463</v>
      </c>
      <c r="Z535" s="581" t="s">
        <v>309</v>
      </c>
      <c r="AA535" s="582" t="s">
        <v>309</v>
      </c>
      <c r="AB535" s="582" t="s">
        <v>309</v>
      </c>
      <c r="AC535" s="583">
        <v>0</v>
      </c>
      <c r="AD535" s="584">
        <v>5</v>
      </c>
      <c r="AE535" s="584"/>
      <c r="AF535" s="839">
        <f t="shared" si="89"/>
        <v>0</v>
      </c>
      <c r="AG535" s="585">
        <f>30/60</f>
        <v>0.5</v>
      </c>
      <c r="AH535" s="586">
        <v>6</v>
      </c>
      <c r="AI535" s="586">
        <v>8</v>
      </c>
      <c r="AJ535" s="840">
        <f t="shared" si="90"/>
        <v>1.0416666666666666E-2</v>
      </c>
      <c r="AK535" s="583">
        <v>0</v>
      </c>
      <c r="AL535" s="584">
        <v>5</v>
      </c>
      <c r="AM535" s="584"/>
      <c r="AN535" s="839">
        <f t="shared" si="91"/>
        <v>0</v>
      </c>
      <c r="AO535" s="585">
        <v>0</v>
      </c>
      <c r="AP535" s="586">
        <v>6</v>
      </c>
      <c r="AQ535" s="586"/>
      <c r="AR535" s="840">
        <f t="shared" si="92"/>
        <v>0</v>
      </c>
      <c r="AS535" s="841">
        <f t="shared" si="93"/>
        <v>0.5</v>
      </c>
      <c r="AT535" s="842">
        <v>22</v>
      </c>
      <c r="AU535" s="842">
        <f t="shared" si="94"/>
        <v>8</v>
      </c>
      <c r="AV535" s="842">
        <f t="shared" si="95"/>
        <v>176</v>
      </c>
      <c r="AW535" s="843">
        <f t="shared" si="96"/>
        <v>2.840909090909091E-3</v>
      </c>
      <c r="AX535" s="587"/>
    </row>
    <row r="536" spans="16:50" ht="28.8" x14ac:dyDescent="0.3">
      <c r="P536" s="838" t="s">
        <v>891</v>
      </c>
      <c r="Q536" s="314" t="s">
        <v>930</v>
      </c>
      <c r="R536" s="314" t="s">
        <v>322</v>
      </c>
      <c r="S536" s="314">
        <f t="shared" si="83"/>
        <v>2024</v>
      </c>
      <c r="T536" s="576">
        <v>45642</v>
      </c>
      <c r="U536" s="576">
        <v>45642</v>
      </c>
      <c r="V536" s="589" t="s">
        <v>1515</v>
      </c>
      <c r="W536" s="578" t="s">
        <v>1516</v>
      </c>
      <c r="X536" s="579" t="s">
        <v>914</v>
      </c>
      <c r="Y536" s="594" t="s">
        <v>3464</v>
      </c>
      <c r="Z536" s="319" t="s">
        <v>3465</v>
      </c>
      <c r="AA536" s="582" t="s">
        <v>1038</v>
      </c>
      <c r="AB536" s="582" t="s">
        <v>3466</v>
      </c>
      <c r="AC536" s="583">
        <v>0</v>
      </c>
      <c r="AD536" s="584">
        <v>5</v>
      </c>
      <c r="AE536" s="584"/>
      <c r="AF536" s="839">
        <f t="shared" si="89"/>
        <v>0</v>
      </c>
      <c r="AG536" s="585">
        <v>0</v>
      </c>
      <c r="AH536" s="586">
        <v>6</v>
      </c>
      <c r="AI536" s="586"/>
      <c r="AJ536" s="840">
        <f t="shared" si="90"/>
        <v>0</v>
      </c>
      <c r="AK536" s="583">
        <f>30/60</f>
        <v>0.5</v>
      </c>
      <c r="AL536" s="584">
        <v>5</v>
      </c>
      <c r="AM536" s="584">
        <v>8</v>
      </c>
      <c r="AN536" s="839">
        <f t="shared" si="91"/>
        <v>1.2500000000000001E-2</v>
      </c>
      <c r="AO536" s="585">
        <v>0</v>
      </c>
      <c r="AP536" s="586">
        <v>6</v>
      </c>
      <c r="AQ536" s="586"/>
      <c r="AR536" s="840">
        <f t="shared" si="92"/>
        <v>0</v>
      </c>
      <c r="AS536" s="841">
        <f t="shared" si="93"/>
        <v>0.5</v>
      </c>
      <c r="AT536" s="842">
        <v>22</v>
      </c>
      <c r="AU536" s="842">
        <f t="shared" si="94"/>
        <v>8</v>
      </c>
      <c r="AV536" s="842">
        <f t="shared" si="95"/>
        <v>176</v>
      </c>
      <c r="AW536" s="843">
        <f t="shared" si="96"/>
        <v>2.840909090909091E-3</v>
      </c>
      <c r="AX536" s="587"/>
    </row>
    <row r="537" spans="16:50" ht="72" x14ac:dyDescent="0.3">
      <c r="P537" s="838" t="s">
        <v>812</v>
      </c>
      <c r="Q537" s="314" t="s">
        <v>938</v>
      </c>
      <c r="R537" s="314" t="s">
        <v>322</v>
      </c>
      <c r="S537" s="314">
        <f t="shared" si="83"/>
        <v>2024</v>
      </c>
      <c r="T537" s="576">
        <v>45628</v>
      </c>
      <c r="U537" s="576">
        <v>45628</v>
      </c>
      <c r="V537" s="844" t="s">
        <v>838</v>
      </c>
      <c r="W537" s="578" t="s">
        <v>839</v>
      </c>
      <c r="X537" s="579" t="s">
        <v>821</v>
      </c>
      <c r="Y537" s="594" t="s">
        <v>3467</v>
      </c>
      <c r="Z537" s="319" t="s">
        <v>3468</v>
      </c>
      <c r="AA537" s="623" t="s">
        <v>3469</v>
      </c>
      <c r="AB537" s="623" t="s">
        <v>3470</v>
      </c>
      <c r="AC537" s="583">
        <v>5</v>
      </c>
      <c r="AD537" s="584">
        <v>5</v>
      </c>
      <c r="AE537" s="584">
        <v>8</v>
      </c>
      <c r="AF537" s="839">
        <f>IFERROR(AC537/(AD537*AE537),0)</f>
        <v>0.125</v>
      </c>
      <c r="AG537" s="585">
        <v>0</v>
      </c>
      <c r="AH537" s="586">
        <v>6</v>
      </c>
      <c r="AI537" s="586"/>
      <c r="AJ537" s="840">
        <f>IFERROR(AG537/(AH537*AI537),0)</f>
        <v>0</v>
      </c>
      <c r="AK537" s="583">
        <v>0</v>
      </c>
      <c r="AL537" s="584">
        <v>5</v>
      </c>
      <c r="AM537" s="584"/>
      <c r="AN537" s="839">
        <f>IFERROR(AK537/(AL537*AM537),0)</f>
        <v>0</v>
      </c>
      <c r="AO537" s="585">
        <v>0</v>
      </c>
      <c r="AP537" s="586">
        <v>6</v>
      </c>
      <c r="AQ537" s="586"/>
      <c r="AR537" s="840">
        <f>IFERROR(AO537/(AP537*AQ537),0)</f>
        <v>0</v>
      </c>
      <c r="AS537" s="841">
        <f>SUM(AC537,AG537,AK537,AO537,)</f>
        <v>5</v>
      </c>
      <c r="AT537" s="842">
        <v>22</v>
      </c>
      <c r="AU537" s="842">
        <f>SUM(AE537,AI537,AM537,AQ537)</f>
        <v>8</v>
      </c>
      <c r="AV537" s="842">
        <f>AT537*AU537</f>
        <v>176</v>
      </c>
      <c r="AW537" s="843">
        <f>AS537/(AT537*AU537)</f>
        <v>2.8409090909090908E-2</v>
      </c>
      <c r="AX537" s="615" t="s">
        <v>309</v>
      </c>
    </row>
    <row r="538" spans="16:50" ht="43.2" x14ac:dyDescent="0.3">
      <c r="P538" s="838" t="s">
        <v>812</v>
      </c>
      <c r="Q538" s="314" t="s">
        <v>938</v>
      </c>
      <c r="R538" s="314" t="s">
        <v>322</v>
      </c>
      <c r="S538" s="314">
        <f t="shared" si="83"/>
        <v>2024</v>
      </c>
      <c r="T538" s="576">
        <v>45628</v>
      </c>
      <c r="U538" s="576">
        <v>45628</v>
      </c>
      <c r="V538" s="618" t="s">
        <v>309</v>
      </c>
      <c r="W538" s="578" t="s">
        <v>3471</v>
      </c>
      <c r="X538" s="579" t="s">
        <v>2718</v>
      </c>
      <c r="Y538" s="594" t="s">
        <v>3472</v>
      </c>
      <c r="Z538" s="319" t="s">
        <v>3473</v>
      </c>
      <c r="AA538" s="623">
        <v>1</v>
      </c>
      <c r="AB538" s="623" t="s">
        <v>1296</v>
      </c>
      <c r="AC538" s="583">
        <v>2</v>
      </c>
      <c r="AD538" s="584">
        <v>5</v>
      </c>
      <c r="AE538" s="584">
        <v>8</v>
      </c>
      <c r="AF538" s="839">
        <f>IFERROR(AC538/(AD538*AE538),0)</f>
        <v>0.05</v>
      </c>
      <c r="AG538" s="585">
        <v>0</v>
      </c>
      <c r="AH538" s="586">
        <v>6</v>
      </c>
      <c r="AI538" s="586"/>
      <c r="AJ538" s="840">
        <f>IFERROR(AG538/(AH538*AI538),0)</f>
        <v>0</v>
      </c>
      <c r="AK538" s="583">
        <v>0</v>
      </c>
      <c r="AL538" s="584">
        <v>5</v>
      </c>
      <c r="AM538" s="584"/>
      <c r="AN538" s="839">
        <f>IFERROR(AK538/(AL538*AM538),0)</f>
        <v>0</v>
      </c>
      <c r="AO538" s="585">
        <v>0</v>
      </c>
      <c r="AP538" s="586">
        <v>6</v>
      </c>
      <c r="AQ538" s="586"/>
      <c r="AR538" s="840">
        <f>IFERROR(AO538/(AP538*AQ538),0)</f>
        <v>0</v>
      </c>
      <c r="AS538" s="841">
        <f>SUM(AC538,AG538,AK538,AO538,)</f>
        <v>2</v>
      </c>
      <c r="AT538" s="842">
        <v>22</v>
      </c>
      <c r="AU538" s="842">
        <f>SUM(AE538,AI538,AM538,AQ538)</f>
        <v>8</v>
      </c>
      <c r="AV538" s="842">
        <f>AT538*AU538</f>
        <v>176</v>
      </c>
      <c r="AW538" s="843">
        <f>AS538/(AT538*AU538)</f>
        <v>1.1363636363636364E-2</v>
      </c>
      <c r="AX538" s="615" t="s">
        <v>309</v>
      </c>
    </row>
    <row r="539" spans="16:50" ht="22.8" x14ac:dyDescent="0.3">
      <c r="P539" s="838" t="s">
        <v>812</v>
      </c>
      <c r="Q539" s="314" t="s">
        <v>938</v>
      </c>
      <c r="R539" s="314" t="s">
        <v>322</v>
      </c>
      <c r="S539" s="314">
        <f t="shared" si="83"/>
        <v>2024</v>
      </c>
      <c r="T539" s="576">
        <v>45628</v>
      </c>
      <c r="U539" s="576">
        <v>45628</v>
      </c>
      <c r="V539" s="618" t="s">
        <v>309</v>
      </c>
      <c r="W539" s="578" t="s">
        <v>3474</v>
      </c>
      <c r="X539" s="579" t="s">
        <v>2718</v>
      </c>
      <c r="Y539" s="594" t="s">
        <v>3475</v>
      </c>
      <c r="Z539" s="313" t="s">
        <v>309</v>
      </c>
      <c r="AA539" s="591" t="s">
        <v>309</v>
      </c>
      <c r="AB539" s="591" t="s">
        <v>309</v>
      </c>
      <c r="AC539" s="583">
        <v>8</v>
      </c>
      <c r="AD539" s="584">
        <v>5</v>
      </c>
      <c r="AE539" s="584">
        <v>8</v>
      </c>
      <c r="AF539" s="839">
        <f t="shared" ref="AF539:AF560" si="97">IFERROR(AC539/(AD539*AE539),0)</f>
        <v>0.2</v>
      </c>
      <c r="AG539" s="585">
        <v>0</v>
      </c>
      <c r="AH539" s="586">
        <v>6</v>
      </c>
      <c r="AI539" s="586"/>
      <c r="AJ539" s="840">
        <f t="shared" ref="AJ539:AJ560" si="98">IFERROR(AG539/(AH539*AI539),0)</f>
        <v>0</v>
      </c>
      <c r="AK539" s="583">
        <v>0</v>
      </c>
      <c r="AL539" s="584">
        <v>5</v>
      </c>
      <c r="AM539" s="584"/>
      <c r="AN539" s="839">
        <f t="shared" ref="AN539:AN560" si="99">IFERROR(AK539/(AL539*AM539),0)</f>
        <v>0</v>
      </c>
      <c r="AO539" s="585">
        <v>0</v>
      </c>
      <c r="AP539" s="586">
        <v>6</v>
      </c>
      <c r="AQ539" s="586"/>
      <c r="AR539" s="840">
        <f t="shared" ref="AR539:AR560" si="100">IFERROR(AO539/(AP539*AQ539),0)</f>
        <v>0</v>
      </c>
      <c r="AS539" s="841">
        <f t="shared" ref="AS539:AS560" si="101">SUM(AC539,AG539,AK539,AO539,)</f>
        <v>8</v>
      </c>
      <c r="AT539" s="842">
        <v>22</v>
      </c>
      <c r="AU539" s="842">
        <f t="shared" ref="AU539:AU560" si="102">SUM(AE539,AI539,AM539,AQ539)</f>
        <v>8</v>
      </c>
      <c r="AV539" s="842">
        <f t="shared" ref="AV539:AV560" si="103">AT539*AU539</f>
        <v>176</v>
      </c>
      <c r="AW539" s="843">
        <f t="shared" ref="AW539:AW560" si="104">AS539/(AT539*AU539)</f>
        <v>4.5454545454545456E-2</v>
      </c>
      <c r="AX539" s="615" t="s">
        <v>309</v>
      </c>
    </row>
    <row r="540" spans="16:50" ht="22.8" x14ac:dyDescent="0.3">
      <c r="P540" s="838" t="s">
        <v>812</v>
      </c>
      <c r="Q540" s="314" t="s">
        <v>938</v>
      </c>
      <c r="R540" s="314" t="s">
        <v>322</v>
      </c>
      <c r="S540" s="314">
        <f t="shared" si="83"/>
        <v>2024</v>
      </c>
      <c r="T540" s="576">
        <v>45628</v>
      </c>
      <c r="U540" s="576">
        <v>45628</v>
      </c>
      <c r="V540" s="618" t="s">
        <v>309</v>
      </c>
      <c r="W540" s="578" t="s">
        <v>3474</v>
      </c>
      <c r="X540" s="579" t="s">
        <v>2718</v>
      </c>
      <c r="Y540" s="594" t="s">
        <v>3475</v>
      </c>
      <c r="Z540" s="313" t="s">
        <v>309</v>
      </c>
      <c r="AA540" s="591" t="s">
        <v>309</v>
      </c>
      <c r="AB540" s="591" t="s">
        <v>309</v>
      </c>
      <c r="AC540" s="583">
        <v>8</v>
      </c>
      <c r="AD540" s="584">
        <v>5</v>
      </c>
      <c r="AE540" s="584">
        <v>8</v>
      </c>
      <c r="AF540" s="839">
        <f t="shared" si="97"/>
        <v>0.2</v>
      </c>
      <c r="AG540" s="585">
        <v>0</v>
      </c>
      <c r="AH540" s="586">
        <v>6</v>
      </c>
      <c r="AI540" s="586"/>
      <c r="AJ540" s="840">
        <f t="shared" si="98"/>
        <v>0</v>
      </c>
      <c r="AK540" s="583">
        <v>0</v>
      </c>
      <c r="AL540" s="584">
        <v>5</v>
      </c>
      <c r="AM540" s="584"/>
      <c r="AN540" s="839">
        <f t="shared" si="99"/>
        <v>0</v>
      </c>
      <c r="AO540" s="585">
        <v>0</v>
      </c>
      <c r="AP540" s="586">
        <v>6</v>
      </c>
      <c r="AQ540" s="586"/>
      <c r="AR540" s="840">
        <f t="shared" si="100"/>
        <v>0</v>
      </c>
      <c r="AS540" s="841">
        <f t="shared" si="101"/>
        <v>8</v>
      </c>
      <c r="AT540" s="842">
        <v>22</v>
      </c>
      <c r="AU540" s="842">
        <f t="shared" si="102"/>
        <v>8</v>
      </c>
      <c r="AV540" s="842">
        <f t="shared" si="103"/>
        <v>176</v>
      </c>
      <c r="AW540" s="843">
        <f t="shared" si="104"/>
        <v>4.5454545454545456E-2</v>
      </c>
      <c r="AX540" s="615" t="s">
        <v>309</v>
      </c>
    </row>
    <row r="541" spans="16:50" ht="28.8" x14ac:dyDescent="0.3">
      <c r="P541" s="838" t="s">
        <v>812</v>
      </c>
      <c r="Q541" s="314" t="s">
        <v>938</v>
      </c>
      <c r="R541" s="314" t="s">
        <v>322</v>
      </c>
      <c r="S541" s="314">
        <f t="shared" si="83"/>
        <v>2024</v>
      </c>
      <c r="T541" s="576">
        <v>45629</v>
      </c>
      <c r="U541" s="576">
        <v>45629</v>
      </c>
      <c r="V541" s="577" t="s">
        <v>1078</v>
      </c>
      <c r="W541" s="578" t="s">
        <v>1079</v>
      </c>
      <c r="X541" s="579" t="s">
        <v>815</v>
      </c>
      <c r="Y541" s="594" t="s">
        <v>3476</v>
      </c>
      <c r="Z541" s="313" t="s">
        <v>309</v>
      </c>
      <c r="AA541" s="591" t="s">
        <v>309</v>
      </c>
      <c r="AB541" s="591" t="s">
        <v>309</v>
      </c>
      <c r="AC541" s="583">
        <v>2</v>
      </c>
      <c r="AD541" s="584">
        <v>5</v>
      </c>
      <c r="AE541" s="584">
        <v>8</v>
      </c>
      <c r="AF541" s="839">
        <f t="shared" si="97"/>
        <v>0.05</v>
      </c>
      <c r="AG541" s="585">
        <v>0</v>
      </c>
      <c r="AH541" s="586">
        <v>6</v>
      </c>
      <c r="AI541" s="586"/>
      <c r="AJ541" s="840">
        <f t="shared" si="98"/>
        <v>0</v>
      </c>
      <c r="AK541" s="583">
        <v>0</v>
      </c>
      <c r="AL541" s="584">
        <v>5</v>
      </c>
      <c r="AM541" s="584"/>
      <c r="AN541" s="839">
        <f t="shared" si="99"/>
        <v>0</v>
      </c>
      <c r="AO541" s="585">
        <v>0</v>
      </c>
      <c r="AP541" s="586">
        <v>6</v>
      </c>
      <c r="AQ541" s="586"/>
      <c r="AR541" s="840">
        <f t="shared" si="100"/>
        <v>0</v>
      </c>
      <c r="AS541" s="841">
        <f t="shared" si="101"/>
        <v>2</v>
      </c>
      <c r="AT541" s="842">
        <v>22</v>
      </c>
      <c r="AU541" s="842">
        <f t="shared" si="102"/>
        <v>8</v>
      </c>
      <c r="AV541" s="842">
        <f t="shared" si="103"/>
        <v>176</v>
      </c>
      <c r="AW541" s="843">
        <f t="shared" si="104"/>
        <v>1.1363636363636364E-2</v>
      </c>
      <c r="AX541" s="615" t="s">
        <v>309</v>
      </c>
    </row>
    <row r="542" spans="16:50" ht="28.8" x14ac:dyDescent="0.3">
      <c r="P542" s="838" t="s">
        <v>812</v>
      </c>
      <c r="Q542" s="314" t="s">
        <v>938</v>
      </c>
      <c r="R542" s="314" t="s">
        <v>322</v>
      </c>
      <c r="S542" s="314">
        <f t="shared" si="83"/>
        <v>2024</v>
      </c>
      <c r="T542" s="576">
        <v>45629</v>
      </c>
      <c r="U542" s="576">
        <v>45629</v>
      </c>
      <c r="V542" s="618" t="s">
        <v>309</v>
      </c>
      <c r="W542" s="578" t="s">
        <v>3477</v>
      </c>
      <c r="X542" s="579" t="s">
        <v>2718</v>
      </c>
      <c r="Y542" s="594" t="s">
        <v>3478</v>
      </c>
      <c r="Z542" s="313" t="s">
        <v>309</v>
      </c>
      <c r="AA542" s="591" t="s">
        <v>309</v>
      </c>
      <c r="AB542" s="591" t="s">
        <v>309</v>
      </c>
      <c r="AC542" s="583">
        <v>1</v>
      </c>
      <c r="AD542" s="584">
        <v>5</v>
      </c>
      <c r="AE542" s="584">
        <v>8</v>
      </c>
      <c r="AF542" s="839">
        <f t="shared" si="97"/>
        <v>2.5000000000000001E-2</v>
      </c>
      <c r="AG542" s="585">
        <v>0</v>
      </c>
      <c r="AH542" s="586">
        <v>6</v>
      </c>
      <c r="AI542" s="586"/>
      <c r="AJ542" s="840">
        <f t="shared" si="98"/>
        <v>0</v>
      </c>
      <c r="AK542" s="583">
        <v>0</v>
      </c>
      <c r="AL542" s="584">
        <v>5</v>
      </c>
      <c r="AM542" s="584"/>
      <c r="AN542" s="839">
        <f t="shared" si="99"/>
        <v>0</v>
      </c>
      <c r="AO542" s="585">
        <v>0</v>
      </c>
      <c r="AP542" s="586">
        <v>6</v>
      </c>
      <c r="AQ542" s="586"/>
      <c r="AR542" s="840">
        <f t="shared" si="100"/>
        <v>0</v>
      </c>
      <c r="AS542" s="841">
        <f t="shared" si="101"/>
        <v>1</v>
      </c>
      <c r="AT542" s="842">
        <v>22</v>
      </c>
      <c r="AU542" s="842">
        <f t="shared" si="102"/>
        <v>8</v>
      </c>
      <c r="AV542" s="842">
        <f t="shared" si="103"/>
        <v>176</v>
      </c>
      <c r="AW542" s="843">
        <f t="shared" si="104"/>
        <v>5.681818181818182E-3</v>
      </c>
      <c r="AX542" s="615" t="s">
        <v>309</v>
      </c>
    </row>
    <row r="543" spans="16:50" ht="28.8" x14ac:dyDescent="0.3">
      <c r="P543" s="838" t="s">
        <v>812</v>
      </c>
      <c r="Q543" s="314" t="s">
        <v>938</v>
      </c>
      <c r="R543" s="314" t="s">
        <v>322</v>
      </c>
      <c r="S543" s="314">
        <f t="shared" si="83"/>
        <v>2024</v>
      </c>
      <c r="T543" s="576">
        <v>45629</v>
      </c>
      <c r="U543" s="576">
        <v>45629</v>
      </c>
      <c r="V543" s="613" t="s">
        <v>3479</v>
      </c>
      <c r="W543" s="578" t="s">
        <v>2709</v>
      </c>
      <c r="X543" s="579" t="s">
        <v>878</v>
      </c>
      <c r="Y543" s="594" t="s">
        <v>3480</v>
      </c>
      <c r="Z543" s="313" t="s">
        <v>309</v>
      </c>
      <c r="AA543" s="591" t="s">
        <v>309</v>
      </c>
      <c r="AB543" s="591" t="s">
        <v>309</v>
      </c>
      <c r="AC543" s="583">
        <v>8</v>
      </c>
      <c r="AD543" s="584">
        <v>5</v>
      </c>
      <c r="AE543" s="584">
        <v>16</v>
      </c>
      <c r="AF543" s="839">
        <f t="shared" si="97"/>
        <v>0.1</v>
      </c>
      <c r="AG543" s="585">
        <v>0</v>
      </c>
      <c r="AH543" s="586">
        <v>6</v>
      </c>
      <c r="AI543" s="586"/>
      <c r="AJ543" s="840">
        <f t="shared" si="98"/>
        <v>0</v>
      </c>
      <c r="AK543" s="583">
        <v>0</v>
      </c>
      <c r="AL543" s="584">
        <v>5</v>
      </c>
      <c r="AM543" s="584"/>
      <c r="AN543" s="839">
        <f t="shared" si="99"/>
        <v>0</v>
      </c>
      <c r="AO543" s="585">
        <v>0</v>
      </c>
      <c r="AP543" s="586">
        <v>6</v>
      </c>
      <c r="AQ543" s="586"/>
      <c r="AR543" s="840">
        <f t="shared" si="100"/>
        <v>0</v>
      </c>
      <c r="AS543" s="841">
        <f t="shared" si="101"/>
        <v>8</v>
      </c>
      <c r="AT543" s="842">
        <v>22</v>
      </c>
      <c r="AU543" s="842">
        <f t="shared" si="102"/>
        <v>16</v>
      </c>
      <c r="AV543" s="842">
        <f t="shared" si="103"/>
        <v>352</v>
      </c>
      <c r="AW543" s="843">
        <f t="shared" si="104"/>
        <v>2.2727272727272728E-2</v>
      </c>
      <c r="AX543" s="615" t="s">
        <v>309</v>
      </c>
    </row>
    <row r="544" spans="16:50" ht="28.8" x14ac:dyDescent="0.3">
      <c r="P544" s="838" t="s">
        <v>812</v>
      </c>
      <c r="Q544" s="314" t="s">
        <v>938</v>
      </c>
      <c r="R544" s="314" t="s">
        <v>322</v>
      </c>
      <c r="S544" s="314">
        <f t="shared" si="83"/>
        <v>2024</v>
      </c>
      <c r="T544" s="576">
        <v>45630</v>
      </c>
      <c r="U544" s="576">
        <v>45630</v>
      </c>
      <c r="V544" s="613" t="s">
        <v>3479</v>
      </c>
      <c r="W544" s="578" t="s">
        <v>2709</v>
      </c>
      <c r="X544" s="579" t="s">
        <v>878</v>
      </c>
      <c r="Y544" s="594" t="s">
        <v>3480</v>
      </c>
      <c r="Z544" s="313" t="s">
        <v>309</v>
      </c>
      <c r="AA544" s="591" t="s">
        <v>309</v>
      </c>
      <c r="AB544" s="591" t="s">
        <v>309</v>
      </c>
      <c r="AC544" s="583">
        <v>8</v>
      </c>
      <c r="AD544" s="584">
        <v>5</v>
      </c>
      <c r="AE544" s="584">
        <v>16</v>
      </c>
      <c r="AF544" s="839">
        <f t="shared" si="97"/>
        <v>0.1</v>
      </c>
      <c r="AG544" s="585">
        <v>0</v>
      </c>
      <c r="AH544" s="586">
        <v>6</v>
      </c>
      <c r="AI544" s="586"/>
      <c r="AJ544" s="840">
        <f t="shared" si="98"/>
        <v>0</v>
      </c>
      <c r="AK544" s="583">
        <v>0</v>
      </c>
      <c r="AL544" s="584">
        <v>5</v>
      </c>
      <c r="AM544" s="584"/>
      <c r="AN544" s="839">
        <f t="shared" si="99"/>
        <v>0</v>
      </c>
      <c r="AO544" s="585">
        <v>0</v>
      </c>
      <c r="AP544" s="586">
        <v>6</v>
      </c>
      <c r="AQ544" s="586"/>
      <c r="AR544" s="840">
        <f t="shared" si="100"/>
        <v>0</v>
      </c>
      <c r="AS544" s="841">
        <f t="shared" si="101"/>
        <v>8</v>
      </c>
      <c r="AT544" s="842">
        <v>22</v>
      </c>
      <c r="AU544" s="842">
        <f t="shared" si="102"/>
        <v>16</v>
      </c>
      <c r="AV544" s="842">
        <f t="shared" si="103"/>
        <v>352</v>
      </c>
      <c r="AW544" s="843">
        <f t="shared" si="104"/>
        <v>2.2727272727272728E-2</v>
      </c>
      <c r="AX544" s="615" t="s">
        <v>309</v>
      </c>
    </row>
    <row r="545" spans="16:50" ht="28.8" x14ac:dyDescent="0.3">
      <c r="P545" s="845" t="s">
        <v>812</v>
      </c>
      <c r="Q545" s="314" t="s">
        <v>938</v>
      </c>
      <c r="R545" s="314" t="s">
        <v>322</v>
      </c>
      <c r="S545" s="314">
        <f t="shared" si="83"/>
        <v>2024</v>
      </c>
      <c r="T545" s="576">
        <v>45630</v>
      </c>
      <c r="U545" s="576">
        <v>45630</v>
      </c>
      <c r="V545" s="593" t="s">
        <v>2075</v>
      </c>
      <c r="W545" s="578" t="s">
        <v>2076</v>
      </c>
      <c r="X545" s="579" t="s">
        <v>2077</v>
      </c>
      <c r="Y545" s="594" t="s">
        <v>3481</v>
      </c>
      <c r="Z545" s="313" t="s">
        <v>3482</v>
      </c>
      <c r="AA545" s="591">
        <v>1</v>
      </c>
      <c r="AB545" s="591" t="s">
        <v>1172</v>
      </c>
      <c r="AC545" s="583">
        <f>30/60</f>
        <v>0.5</v>
      </c>
      <c r="AD545" s="584">
        <v>5</v>
      </c>
      <c r="AE545" s="584">
        <v>8</v>
      </c>
      <c r="AF545" s="839">
        <f>IFERROR(AC545/(AD545*AE545),0)</f>
        <v>1.2500000000000001E-2</v>
      </c>
      <c r="AG545" s="585">
        <v>0</v>
      </c>
      <c r="AH545" s="586">
        <v>6</v>
      </c>
      <c r="AI545" s="586"/>
      <c r="AJ545" s="840">
        <f>IFERROR(AG545/(AH545*AI545),0)</f>
        <v>0</v>
      </c>
      <c r="AK545" s="583">
        <v>0</v>
      </c>
      <c r="AL545" s="584">
        <v>5</v>
      </c>
      <c r="AM545" s="584"/>
      <c r="AN545" s="839">
        <f>IFERROR(AK545/(AL545*AM545),0)</f>
        <v>0</v>
      </c>
      <c r="AO545" s="585">
        <v>0</v>
      </c>
      <c r="AP545" s="586">
        <v>6</v>
      </c>
      <c r="AQ545" s="586"/>
      <c r="AR545" s="840">
        <f>IFERROR(AO545/(AP545*AQ545),0)</f>
        <v>0</v>
      </c>
      <c r="AS545" s="841">
        <f>SUM(AC545,AG545,AK545,AO545,)</f>
        <v>0.5</v>
      </c>
      <c r="AT545" s="842">
        <v>22</v>
      </c>
      <c r="AU545" s="842">
        <f>SUM(AE545,AI545,AM545,AQ545)</f>
        <v>8</v>
      </c>
      <c r="AV545" s="842">
        <f>AT545*AU545</f>
        <v>176</v>
      </c>
      <c r="AW545" s="843">
        <f>AS545/(AT545*AU545)</f>
        <v>2.840909090909091E-3</v>
      </c>
      <c r="AX545" s="615" t="s">
        <v>309</v>
      </c>
    </row>
    <row r="546" spans="16:50" x14ac:dyDescent="0.3">
      <c r="P546" s="838" t="s">
        <v>812</v>
      </c>
      <c r="Q546" s="314" t="s">
        <v>938</v>
      </c>
      <c r="R546" s="314" t="s">
        <v>322</v>
      </c>
      <c r="S546" s="314">
        <f t="shared" si="83"/>
        <v>2024</v>
      </c>
      <c r="T546" s="576">
        <v>45630</v>
      </c>
      <c r="U546" s="576">
        <v>45630</v>
      </c>
      <c r="V546" s="597" t="s">
        <v>1660</v>
      </c>
      <c r="W546" s="578" t="s">
        <v>2850</v>
      </c>
      <c r="X546" s="579" t="s">
        <v>843</v>
      </c>
      <c r="Y546" s="594" t="s">
        <v>3483</v>
      </c>
      <c r="Z546" s="313" t="s">
        <v>3484</v>
      </c>
      <c r="AA546" s="591">
        <v>2</v>
      </c>
      <c r="AB546" s="591" t="s">
        <v>1172</v>
      </c>
      <c r="AC546" s="583">
        <v>0.5</v>
      </c>
      <c r="AD546" s="584">
        <v>5</v>
      </c>
      <c r="AE546" s="584">
        <v>24</v>
      </c>
      <c r="AF546" s="839">
        <f t="shared" si="97"/>
        <v>4.1666666666666666E-3</v>
      </c>
      <c r="AG546" s="585">
        <v>0</v>
      </c>
      <c r="AH546" s="586">
        <v>6</v>
      </c>
      <c r="AI546" s="586"/>
      <c r="AJ546" s="840">
        <f t="shared" si="98"/>
        <v>0</v>
      </c>
      <c r="AK546" s="583">
        <v>0</v>
      </c>
      <c r="AL546" s="584">
        <v>5</v>
      </c>
      <c r="AM546" s="584"/>
      <c r="AN546" s="839">
        <f t="shared" si="99"/>
        <v>0</v>
      </c>
      <c r="AO546" s="585">
        <v>0</v>
      </c>
      <c r="AP546" s="586">
        <v>6</v>
      </c>
      <c r="AQ546" s="586"/>
      <c r="AR546" s="840">
        <f t="shared" si="100"/>
        <v>0</v>
      </c>
      <c r="AS546" s="841">
        <f t="shared" si="101"/>
        <v>0.5</v>
      </c>
      <c r="AT546" s="842">
        <v>22</v>
      </c>
      <c r="AU546" s="842">
        <f t="shared" si="102"/>
        <v>24</v>
      </c>
      <c r="AV546" s="842">
        <f t="shared" si="103"/>
        <v>528</v>
      </c>
      <c r="AW546" s="843">
        <f t="shared" si="104"/>
        <v>9.46969696969697E-4</v>
      </c>
      <c r="AX546" s="615" t="s">
        <v>309</v>
      </c>
    </row>
    <row r="547" spans="16:50" x14ac:dyDescent="0.3">
      <c r="P547" s="838" t="s">
        <v>812</v>
      </c>
      <c r="Q547" s="314" t="s">
        <v>938</v>
      </c>
      <c r="R547" s="314" t="s">
        <v>322</v>
      </c>
      <c r="S547" s="314">
        <f t="shared" si="83"/>
        <v>2024</v>
      </c>
      <c r="T547" s="576">
        <v>45632</v>
      </c>
      <c r="U547" s="576">
        <v>45632</v>
      </c>
      <c r="V547" s="618" t="s">
        <v>309</v>
      </c>
      <c r="W547" s="578" t="s">
        <v>3485</v>
      </c>
      <c r="X547" s="579" t="s">
        <v>3486</v>
      </c>
      <c r="Y547" s="594" t="s">
        <v>3487</v>
      </c>
      <c r="Z547" s="313" t="s">
        <v>309</v>
      </c>
      <c r="AA547" s="591" t="s">
        <v>309</v>
      </c>
      <c r="AB547" s="591" t="s">
        <v>309</v>
      </c>
      <c r="AC547" s="583">
        <f>15/60</f>
        <v>0.25</v>
      </c>
      <c r="AD547" s="584">
        <v>5</v>
      </c>
      <c r="AE547" s="584">
        <v>8</v>
      </c>
      <c r="AF547" s="839">
        <f t="shared" si="97"/>
        <v>6.2500000000000003E-3</v>
      </c>
      <c r="AG547" s="585">
        <v>0</v>
      </c>
      <c r="AH547" s="586">
        <v>6</v>
      </c>
      <c r="AI547" s="586"/>
      <c r="AJ547" s="840">
        <f t="shared" si="98"/>
        <v>0</v>
      </c>
      <c r="AK547" s="583">
        <v>0</v>
      </c>
      <c r="AL547" s="584">
        <v>5</v>
      </c>
      <c r="AM547" s="584"/>
      <c r="AN547" s="839">
        <f t="shared" si="99"/>
        <v>0</v>
      </c>
      <c r="AO547" s="585">
        <v>0</v>
      </c>
      <c r="AP547" s="586">
        <v>6</v>
      </c>
      <c r="AQ547" s="586"/>
      <c r="AR547" s="840">
        <f t="shared" si="100"/>
        <v>0</v>
      </c>
      <c r="AS547" s="841">
        <f t="shared" si="101"/>
        <v>0.25</v>
      </c>
      <c r="AT547" s="842">
        <v>22</v>
      </c>
      <c r="AU547" s="842">
        <f t="shared" si="102"/>
        <v>8</v>
      </c>
      <c r="AV547" s="842">
        <f t="shared" si="103"/>
        <v>176</v>
      </c>
      <c r="AW547" s="843">
        <f t="shared" si="104"/>
        <v>1.4204545454545455E-3</v>
      </c>
      <c r="AX547" s="615" t="s">
        <v>309</v>
      </c>
    </row>
    <row r="548" spans="16:50" x14ac:dyDescent="0.3">
      <c r="P548" s="838" t="s">
        <v>854</v>
      </c>
      <c r="Q548" s="314" t="s">
        <v>938</v>
      </c>
      <c r="R548" s="314" t="s">
        <v>322</v>
      </c>
      <c r="S548" s="314">
        <f t="shared" si="83"/>
        <v>2024</v>
      </c>
      <c r="T548" s="576">
        <v>45636</v>
      </c>
      <c r="U548" s="576">
        <v>45636</v>
      </c>
      <c r="V548" s="618" t="s">
        <v>309</v>
      </c>
      <c r="W548" s="578" t="s">
        <v>2806</v>
      </c>
      <c r="X548" s="579" t="s">
        <v>3488</v>
      </c>
      <c r="Y548" s="594" t="s">
        <v>3489</v>
      </c>
      <c r="Z548" s="313" t="s">
        <v>309</v>
      </c>
      <c r="AA548" s="591" t="s">
        <v>309</v>
      </c>
      <c r="AB548" s="591" t="s">
        <v>309</v>
      </c>
      <c r="AC548" s="583">
        <v>0</v>
      </c>
      <c r="AD548" s="584">
        <v>5</v>
      </c>
      <c r="AE548" s="584"/>
      <c r="AF548" s="839">
        <f>IFERROR(AC548/(AD548*AE548),0)</f>
        <v>0</v>
      </c>
      <c r="AG548" s="585">
        <v>2</v>
      </c>
      <c r="AH548" s="586">
        <v>6</v>
      </c>
      <c r="AI548" s="586">
        <v>8</v>
      </c>
      <c r="AJ548" s="840">
        <f>IFERROR(AG548/(AH548*AI548),0)</f>
        <v>4.1666666666666664E-2</v>
      </c>
      <c r="AK548" s="583">
        <v>0</v>
      </c>
      <c r="AL548" s="584">
        <v>5</v>
      </c>
      <c r="AM548" s="584"/>
      <c r="AN548" s="839">
        <f>IFERROR(AK548/(AL548*AM548),0)</f>
        <v>0</v>
      </c>
      <c r="AO548" s="585">
        <v>0</v>
      </c>
      <c r="AP548" s="586">
        <v>6</v>
      </c>
      <c r="AQ548" s="586"/>
      <c r="AR548" s="840">
        <f>IFERROR(AO548/(AP548*AQ548),0)</f>
        <v>0</v>
      </c>
      <c r="AS548" s="841">
        <f>SUM(AC548,AG548,AK548,AO548,)</f>
        <v>2</v>
      </c>
      <c r="AT548" s="842">
        <v>22</v>
      </c>
      <c r="AU548" s="842">
        <f>SUM(AE548,AI548,AM548,AQ548)</f>
        <v>8</v>
      </c>
      <c r="AV548" s="842">
        <f>AT548*AU548</f>
        <v>176</v>
      </c>
      <c r="AW548" s="843">
        <f>AS548/(AT548*AU548)</f>
        <v>1.1363636363636364E-2</v>
      </c>
      <c r="AX548" s="615" t="s">
        <v>309</v>
      </c>
    </row>
    <row r="549" spans="16:50" ht="28.8" x14ac:dyDescent="0.3">
      <c r="P549" s="838" t="s">
        <v>854</v>
      </c>
      <c r="Q549" s="314" t="s">
        <v>938</v>
      </c>
      <c r="R549" s="314" t="s">
        <v>322</v>
      </c>
      <c r="S549" s="314">
        <f t="shared" si="83"/>
        <v>2024</v>
      </c>
      <c r="T549" s="576">
        <v>45636</v>
      </c>
      <c r="U549" s="576">
        <v>45636</v>
      </c>
      <c r="V549" s="613" t="s">
        <v>1672</v>
      </c>
      <c r="W549" s="614" t="s">
        <v>1673</v>
      </c>
      <c r="X549" s="579" t="s">
        <v>1674</v>
      </c>
      <c r="Y549" s="594" t="s">
        <v>3490</v>
      </c>
      <c r="Z549" s="313" t="s">
        <v>3491</v>
      </c>
      <c r="AA549" s="591">
        <v>4</v>
      </c>
      <c r="AB549" s="591" t="s">
        <v>1172</v>
      </c>
      <c r="AC549" s="583">
        <v>0</v>
      </c>
      <c r="AD549" s="584">
        <v>5</v>
      </c>
      <c r="AE549" s="584"/>
      <c r="AF549" s="839">
        <f>IFERROR(AC549/(AD549*AE549),0)</f>
        <v>0</v>
      </c>
      <c r="AG549" s="585">
        <v>5</v>
      </c>
      <c r="AH549" s="586">
        <v>6</v>
      </c>
      <c r="AI549" s="586">
        <v>8</v>
      </c>
      <c r="AJ549" s="840">
        <f>IFERROR(AG549/(AH549*AI549),0)</f>
        <v>0.10416666666666667</v>
      </c>
      <c r="AK549" s="583">
        <v>0</v>
      </c>
      <c r="AL549" s="584">
        <v>5</v>
      </c>
      <c r="AM549" s="584"/>
      <c r="AN549" s="839">
        <f>IFERROR(AK549/(AL549*AM549),0)</f>
        <v>0</v>
      </c>
      <c r="AO549" s="585">
        <v>0</v>
      </c>
      <c r="AP549" s="586">
        <v>6</v>
      </c>
      <c r="AQ549" s="586"/>
      <c r="AR549" s="840">
        <f>IFERROR(AO549/(AP549*AQ549),0)</f>
        <v>0</v>
      </c>
      <c r="AS549" s="841">
        <f>SUM(AC549,AG549,AK549,AO549,)</f>
        <v>5</v>
      </c>
      <c r="AT549" s="842">
        <v>22</v>
      </c>
      <c r="AU549" s="842">
        <f>SUM(AE549,AI549,AM549,AQ549)</f>
        <v>8</v>
      </c>
      <c r="AV549" s="842">
        <f>AT549*AU549</f>
        <v>176</v>
      </c>
      <c r="AW549" s="843">
        <f>AS549/(AT549*AU549)</f>
        <v>2.8409090909090908E-2</v>
      </c>
      <c r="AX549" s="615" t="s">
        <v>309</v>
      </c>
    </row>
    <row r="550" spans="16:50" x14ac:dyDescent="0.3">
      <c r="P550" s="838" t="s">
        <v>854</v>
      </c>
      <c r="Q550" s="314" t="s">
        <v>938</v>
      </c>
      <c r="R550" s="314" t="s">
        <v>322</v>
      </c>
      <c r="S550" s="314">
        <f t="shared" si="83"/>
        <v>2024</v>
      </c>
      <c r="T550" s="576">
        <v>45639</v>
      </c>
      <c r="U550" s="576">
        <v>45639</v>
      </c>
      <c r="V550" s="844" t="s">
        <v>838</v>
      </c>
      <c r="W550" s="578" t="s">
        <v>839</v>
      </c>
      <c r="X550" s="579" t="s">
        <v>821</v>
      </c>
      <c r="Y550" s="594" t="s">
        <v>3492</v>
      </c>
      <c r="Z550" s="313" t="s">
        <v>309</v>
      </c>
      <c r="AA550" s="591" t="s">
        <v>309</v>
      </c>
      <c r="AB550" s="591" t="s">
        <v>309</v>
      </c>
      <c r="AC550" s="583">
        <v>0</v>
      </c>
      <c r="AD550" s="584">
        <v>5</v>
      </c>
      <c r="AE550" s="584"/>
      <c r="AF550" s="839">
        <f t="shared" si="97"/>
        <v>0</v>
      </c>
      <c r="AG550" s="585">
        <v>2</v>
      </c>
      <c r="AH550" s="586">
        <v>6</v>
      </c>
      <c r="AI550" s="586">
        <v>8</v>
      </c>
      <c r="AJ550" s="840">
        <f t="shared" si="98"/>
        <v>4.1666666666666664E-2</v>
      </c>
      <c r="AK550" s="583">
        <v>0</v>
      </c>
      <c r="AL550" s="584">
        <v>5</v>
      </c>
      <c r="AM550" s="584"/>
      <c r="AN550" s="839">
        <f t="shared" si="99"/>
        <v>0</v>
      </c>
      <c r="AO550" s="585">
        <v>0</v>
      </c>
      <c r="AP550" s="586">
        <v>6</v>
      </c>
      <c r="AQ550" s="586"/>
      <c r="AR550" s="840">
        <f t="shared" si="100"/>
        <v>0</v>
      </c>
      <c r="AS550" s="841">
        <f t="shared" si="101"/>
        <v>2</v>
      </c>
      <c r="AT550" s="842">
        <v>22</v>
      </c>
      <c r="AU550" s="842">
        <f t="shared" si="102"/>
        <v>8</v>
      </c>
      <c r="AV550" s="842">
        <f t="shared" si="103"/>
        <v>176</v>
      </c>
      <c r="AW550" s="843">
        <f t="shared" si="104"/>
        <v>1.1363636363636364E-2</v>
      </c>
      <c r="AX550" s="615" t="s">
        <v>309</v>
      </c>
    </row>
    <row r="551" spans="16:50" ht="28.8" x14ac:dyDescent="0.3">
      <c r="P551" s="838" t="s">
        <v>854</v>
      </c>
      <c r="Q551" s="314" t="s">
        <v>938</v>
      </c>
      <c r="R551" s="314" t="s">
        <v>322</v>
      </c>
      <c r="S551" s="314">
        <f t="shared" si="83"/>
        <v>2024</v>
      </c>
      <c r="T551" s="576">
        <v>45639</v>
      </c>
      <c r="U551" s="576">
        <v>45639</v>
      </c>
      <c r="V551" s="619" t="s">
        <v>1524</v>
      </c>
      <c r="W551" s="578" t="s">
        <v>1525</v>
      </c>
      <c r="X551" s="579" t="s">
        <v>910</v>
      </c>
      <c r="Y551" s="594" t="s">
        <v>3493</v>
      </c>
      <c r="Z551" s="313" t="s">
        <v>309</v>
      </c>
      <c r="AA551" s="591" t="s">
        <v>309</v>
      </c>
      <c r="AB551" s="591" t="s">
        <v>309</v>
      </c>
      <c r="AC551" s="583">
        <v>0</v>
      </c>
      <c r="AD551" s="584">
        <v>5</v>
      </c>
      <c r="AE551" s="584"/>
      <c r="AF551" s="839">
        <f t="shared" si="97"/>
        <v>0</v>
      </c>
      <c r="AG551" s="585">
        <f>10/60</f>
        <v>0.16666666666666666</v>
      </c>
      <c r="AH551" s="586">
        <v>6</v>
      </c>
      <c r="AI551" s="586">
        <v>8</v>
      </c>
      <c r="AJ551" s="840">
        <f t="shared" si="98"/>
        <v>3.472222222222222E-3</v>
      </c>
      <c r="AK551" s="583">
        <v>0</v>
      </c>
      <c r="AL551" s="584">
        <v>5</v>
      </c>
      <c r="AM551" s="584"/>
      <c r="AN551" s="839">
        <f t="shared" si="99"/>
        <v>0</v>
      </c>
      <c r="AO551" s="585">
        <v>0</v>
      </c>
      <c r="AP551" s="586">
        <v>6</v>
      </c>
      <c r="AQ551" s="586"/>
      <c r="AR551" s="840">
        <f t="shared" si="100"/>
        <v>0</v>
      </c>
      <c r="AS551" s="841">
        <f t="shared" si="101"/>
        <v>0.16666666666666666</v>
      </c>
      <c r="AT551" s="842">
        <v>22</v>
      </c>
      <c r="AU551" s="842">
        <f t="shared" si="102"/>
        <v>8</v>
      </c>
      <c r="AV551" s="842">
        <f t="shared" si="103"/>
        <v>176</v>
      </c>
      <c r="AW551" s="843">
        <f t="shared" si="104"/>
        <v>9.4696969696969689E-4</v>
      </c>
      <c r="AX551" s="615" t="s">
        <v>309</v>
      </c>
    </row>
    <row r="552" spans="16:50" ht="28.8" x14ac:dyDescent="0.3">
      <c r="P552" s="838" t="s">
        <v>891</v>
      </c>
      <c r="Q552" s="314" t="s">
        <v>938</v>
      </c>
      <c r="R552" s="314" t="s">
        <v>322</v>
      </c>
      <c r="S552" s="314">
        <f t="shared" si="83"/>
        <v>2024</v>
      </c>
      <c r="T552" s="576">
        <v>45642</v>
      </c>
      <c r="U552" s="576">
        <v>45642</v>
      </c>
      <c r="V552" s="846" t="s">
        <v>883</v>
      </c>
      <c r="W552" s="578" t="s">
        <v>884</v>
      </c>
      <c r="X552" s="579" t="s">
        <v>885</v>
      </c>
      <c r="Y552" s="594" t="s">
        <v>3494</v>
      </c>
      <c r="Z552" s="313" t="s">
        <v>3495</v>
      </c>
      <c r="AA552" s="591">
        <v>1</v>
      </c>
      <c r="AB552" s="591" t="s">
        <v>1172</v>
      </c>
      <c r="AC552" s="583">
        <v>0</v>
      </c>
      <c r="AD552" s="584">
        <v>5</v>
      </c>
      <c r="AE552" s="584"/>
      <c r="AF552" s="839">
        <f t="shared" si="97"/>
        <v>0</v>
      </c>
      <c r="AG552" s="585">
        <v>0</v>
      </c>
      <c r="AH552" s="586">
        <v>6</v>
      </c>
      <c r="AI552" s="586"/>
      <c r="AJ552" s="840">
        <f t="shared" si="98"/>
        <v>0</v>
      </c>
      <c r="AK552" s="583">
        <v>8</v>
      </c>
      <c r="AL552" s="584">
        <v>5</v>
      </c>
      <c r="AM552" s="584">
        <v>16</v>
      </c>
      <c r="AN552" s="839">
        <f t="shared" si="99"/>
        <v>0.1</v>
      </c>
      <c r="AO552" s="585">
        <v>0</v>
      </c>
      <c r="AP552" s="586">
        <v>6</v>
      </c>
      <c r="AQ552" s="586"/>
      <c r="AR552" s="840">
        <f t="shared" si="100"/>
        <v>0</v>
      </c>
      <c r="AS552" s="841">
        <f t="shared" si="101"/>
        <v>8</v>
      </c>
      <c r="AT552" s="842">
        <v>22</v>
      </c>
      <c r="AU552" s="842">
        <f t="shared" si="102"/>
        <v>16</v>
      </c>
      <c r="AV552" s="842">
        <f t="shared" si="103"/>
        <v>352</v>
      </c>
      <c r="AW552" s="843">
        <f t="shared" si="104"/>
        <v>2.2727272727272728E-2</v>
      </c>
      <c r="AX552" s="615" t="s">
        <v>309</v>
      </c>
    </row>
    <row r="553" spans="16:50" x14ac:dyDescent="0.3">
      <c r="P553" s="838" t="s">
        <v>891</v>
      </c>
      <c r="Q553" s="314" t="s">
        <v>938</v>
      </c>
      <c r="R553" s="314" t="s">
        <v>322</v>
      </c>
      <c r="S553" s="314">
        <f t="shared" si="83"/>
        <v>2024</v>
      </c>
      <c r="T553" s="576">
        <v>45642</v>
      </c>
      <c r="U553" s="576">
        <v>45642</v>
      </c>
      <c r="V553" s="618" t="s">
        <v>309</v>
      </c>
      <c r="W553" s="578" t="s">
        <v>2806</v>
      </c>
      <c r="X553" s="579" t="s">
        <v>3488</v>
      </c>
      <c r="Y553" s="594" t="s">
        <v>3489</v>
      </c>
      <c r="Z553" s="313" t="s">
        <v>309</v>
      </c>
      <c r="AA553" s="591" t="s">
        <v>309</v>
      </c>
      <c r="AB553" s="591" t="s">
        <v>309</v>
      </c>
      <c r="AC553" s="583">
        <v>0</v>
      </c>
      <c r="AD553" s="584">
        <v>5</v>
      </c>
      <c r="AE553" s="584"/>
      <c r="AF553" s="839">
        <f t="shared" si="97"/>
        <v>0</v>
      </c>
      <c r="AG553" s="585">
        <v>0</v>
      </c>
      <c r="AH553" s="586">
        <v>6</v>
      </c>
      <c r="AI553" s="586"/>
      <c r="AJ553" s="840">
        <f t="shared" si="98"/>
        <v>0</v>
      </c>
      <c r="AK553" s="583">
        <v>1</v>
      </c>
      <c r="AL553" s="584">
        <v>5</v>
      </c>
      <c r="AM553" s="584">
        <v>8</v>
      </c>
      <c r="AN553" s="839">
        <f t="shared" si="99"/>
        <v>2.5000000000000001E-2</v>
      </c>
      <c r="AO553" s="585">
        <v>0</v>
      </c>
      <c r="AP553" s="586">
        <v>6</v>
      </c>
      <c r="AQ553" s="586"/>
      <c r="AR553" s="840">
        <f t="shared" si="100"/>
        <v>0</v>
      </c>
      <c r="AS553" s="841">
        <f t="shared" si="101"/>
        <v>1</v>
      </c>
      <c r="AT553" s="842">
        <v>22</v>
      </c>
      <c r="AU553" s="842">
        <f t="shared" si="102"/>
        <v>8</v>
      </c>
      <c r="AV553" s="842">
        <f t="shared" si="103"/>
        <v>176</v>
      </c>
      <c r="AW553" s="843">
        <f t="shared" si="104"/>
        <v>5.681818181818182E-3</v>
      </c>
      <c r="AX553" s="615" t="s">
        <v>309</v>
      </c>
    </row>
    <row r="554" spans="16:50" ht="28.8" x14ac:dyDescent="0.3">
      <c r="P554" s="838" t="s">
        <v>891</v>
      </c>
      <c r="Q554" s="314" t="s">
        <v>938</v>
      </c>
      <c r="R554" s="314" t="s">
        <v>322</v>
      </c>
      <c r="S554" s="314">
        <f t="shared" si="83"/>
        <v>2024</v>
      </c>
      <c r="T554" s="576">
        <v>45643</v>
      </c>
      <c r="U554" s="576">
        <v>45643</v>
      </c>
      <c r="V554" s="846" t="s">
        <v>883</v>
      </c>
      <c r="W554" s="578" t="s">
        <v>884</v>
      </c>
      <c r="X554" s="579" t="s">
        <v>885</v>
      </c>
      <c r="Y554" s="594" t="s">
        <v>3494</v>
      </c>
      <c r="Z554" s="313" t="s">
        <v>3495</v>
      </c>
      <c r="AA554" s="591">
        <v>1</v>
      </c>
      <c r="AB554" s="591" t="s">
        <v>1172</v>
      </c>
      <c r="AC554" s="583">
        <v>0</v>
      </c>
      <c r="AD554" s="584">
        <v>5</v>
      </c>
      <c r="AE554" s="584"/>
      <c r="AF554" s="839">
        <f t="shared" si="97"/>
        <v>0</v>
      </c>
      <c r="AG554" s="585">
        <v>0</v>
      </c>
      <c r="AH554" s="586">
        <v>6</v>
      </c>
      <c r="AI554" s="586"/>
      <c r="AJ554" s="840">
        <f t="shared" si="98"/>
        <v>0</v>
      </c>
      <c r="AK554" s="583">
        <v>8</v>
      </c>
      <c r="AL554" s="584">
        <v>5</v>
      </c>
      <c r="AM554" s="584">
        <v>16</v>
      </c>
      <c r="AN554" s="839">
        <f t="shared" si="99"/>
        <v>0.1</v>
      </c>
      <c r="AO554" s="585">
        <v>0</v>
      </c>
      <c r="AP554" s="586">
        <v>6</v>
      </c>
      <c r="AQ554" s="586"/>
      <c r="AR554" s="840">
        <f t="shared" si="100"/>
        <v>0</v>
      </c>
      <c r="AS554" s="841">
        <f t="shared" si="101"/>
        <v>8</v>
      </c>
      <c r="AT554" s="842">
        <v>22</v>
      </c>
      <c r="AU554" s="842">
        <f t="shared" si="102"/>
        <v>16</v>
      </c>
      <c r="AV554" s="842">
        <f t="shared" si="103"/>
        <v>352</v>
      </c>
      <c r="AW554" s="843">
        <f t="shared" si="104"/>
        <v>2.2727272727272728E-2</v>
      </c>
      <c r="AX554" s="615" t="s">
        <v>309</v>
      </c>
    </row>
    <row r="555" spans="16:50" ht="43.2" x14ac:dyDescent="0.3">
      <c r="P555" s="838" t="s">
        <v>891</v>
      </c>
      <c r="Q555" s="314" t="s">
        <v>938</v>
      </c>
      <c r="R555" s="314" t="s">
        <v>322</v>
      </c>
      <c r="S555" s="314">
        <f t="shared" si="83"/>
        <v>2024</v>
      </c>
      <c r="T555" s="576">
        <v>45643</v>
      </c>
      <c r="U555" s="576">
        <v>45643</v>
      </c>
      <c r="V555" s="588" t="s">
        <v>1858</v>
      </c>
      <c r="W555" s="578" t="s">
        <v>1859</v>
      </c>
      <c r="X555" s="579" t="s">
        <v>837</v>
      </c>
      <c r="Y555" s="594" t="s">
        <v>3496</v>
      </c>
      <c r="Z555" s="847" t="s">
        <v>3497</v>
      </c>
      <c r="AA555" s="582" t="s">
        <v>3498</v>
      </c>
      <c r="AB555" s="582" t="s">
        <v>3499</v>
      </c>
      <c r="AC555" s="583">
        <v>0</v>
      </c>
      <c r="AD555" s="584">
        <v>5</v>
      </c>
      <c r="AE555" s="584"/>
      <c r="AF555" s="839">
        <f t="shared" si="97"/>
        <v>0</v>
      </c>
      <c r="AG555" s="585">
        <v>0</v>
      </c>
      <c r="AH555" s="586">
        <v>6</v>
      </c>
      <c r="AI555" s="586"/>
      <c r="AJ555" s="840">
        <f t="shared" si="98"/>
        <v>0</v>
      </c>
      <c r="AK555" s="583">
        <v>1</v>
      </c>
      <c r="AL555" s="584">
        <v>5</v>
      </c>
      <c r="AM555" s="584">
        <v>16</v>
      </c>
      <c r="AN555" s="839">
        <f t="shared" si="99"/>
        <v>1.2500000000000001E-2</v>
      </c>
      <c r="AO555" s="585">
        <v>0</v>
      </c>
      <c r="AP555" s="586">
        <v>6</v>
      </c>
      <c r="AQ555" s="586"/>
      <c r="AR555" s="840">
        <f t="shared" si="100"/>
        <v>0</v>
      </c>
      <c r="AS555" s="841">
        <f t="shared" si="101"/>
        <v>1</v>
      </c>
      <c r="AT555" s="842">
        <v>22</v>
      </c>
      <c r="AU555" s="842">
        <f t="shared" si="102"/>
        <v>16</v>
      </c>
      <c r="AV555" s="842">
        <f t="shared" si="103"/>
        <v>352</v>
      </c>
      <c r="AW555" s="843">
        <f t="shared" si="104"/>
        <v>2.840909090909091E-3</v>
      </c>
      <c r="AX555" s="615" t="s">
        <v>309</v>
      </c>
    </row>
    <row r="556" spans="16:50" ht="28.8" x14ac:dyDescent="0.3">
      <c r="P556" s="838" t="s">
        <v>891</v>
      </c>
      <c r="Q556" s="314" t="s">
        <v>938</v>
      </c>
      <c r="R556" s="314" t="s">
        <v>322</v>
      </c>
      <c r="S556" s="314">
        <f t="shared" si="83"/>
        <v>2024</v>
      </c>
      <c r="T556" s="576">
        <v>45644</v>
      </c>
      <c r="U556" s="576">
        <v>45644</v>
      </c>
      <c r="V556" s="848" t="s">
        <v>1530</v>
      </c>
      <c r="W556" s="578" t="s">
        <v>2383</v>
      </c>
      <c r="X556" s="579" t="s">
        <v>843</v>
      </c>
      <c r="Y556" s="594" t="s">
        <v>3500</v>
      </c>
      <c r="Z556" s="313" t="s">
        <v>309</v>
      </c>
      <c r="AA556" s="591" t="s">
        <v>309</v>
      </c>
      <c r="AB556" s="591" t="s">
        <v>309</v>
      </c>
      <c r="AC556" s="583">
        <v>0</v>
      </c>
      <c r="AD556" s="584">
        <v>5</v>
      </c>
      <c r="AE556" s="584"/>
      <c r="AF556" s="839">
        <f t="shared" si="97"/>
        <v>0</v>
      </c>
      <c r="AG556" s="585">
        <v>0</v>
      </c>
      <c r="AH556" s="586">
        <v>6</v>
      </c>
      <c r="AI556" s="586"/>
      <c r="AJ556" s="840">
        <f t="shared" si="98"/>
        <v>0</v>
      </c>
      <c r="AK556" s="583">
        <f>30/60</f>
        <v>0.5</v>
      </c>
      <c r="AL556" s="584">
        <v>5</v>
      </c>
      <c r="AM556" s="584">
        <v>24</v>
      </c>
      <c r="AN556" s="839">
        <f t="shared" si="99"/>
        <v>4.1666666666666666E-3</v>
      </c>
      <c r="AO556" s="585">
        <v>0</v>
      </c>
      <c r="AP556" s="586">
        <v>6</v>
      </c>
      <c r="AQ556" s="586"/>
      <c r="AR556" s="840">
        <f t="shared" si="100"/>
        <v>0</v>
      </c>
      <c r="AS556" s="841">
        <f t="shared" si="101"/>
        <v>0.5</v>
      </c>
      <c r="AT556" s="842">
        <v>22</v>
      </c>
      <c r="AU556" s="842">
        <f t="shared" si="102"/>
        <v>24</v>
      </c>
      <c r="AV556" s="842">
        <f t="shared" si="103"/>
        <v>528</v>
      </c>
      <c r="AW556" s="843">
        <f t="shared" si="104"/>
        <v>9.46969696969697E-4</v>
      </c>
      <c r="AX556" s="615" t="s">
        <v>309</v>
      </c>
    </row>
    <row r="557" spans="16:50" ht="28.8" x14ac:dyDescent="0.3">
      <c r="P557" s="838" t="s">
        <v>891</v>
      </c>
      <c r="Q557" s="314" t="s">
        <v>938</v>
      </c>
      <c r="R557" s="314" t="s">
        <v>322</v>
      </c>
      <c r="S557" s="314">
        <f t="shared" si="83"/>
        <v>2024</v>
      </c>
      <c r="T557" s="576">
        <v>45644</v>
      </c>
      <c r="U557" s="576">
        <v>45644</v>
      </c>
      <c r="V557" s="618" t="s">
        <v>309</v>
      </c>
      <c r="W557" s="578" t="s">
        <v>3485</v>
      </c>
      <c r="X557" s="579" t="s">
        <v>3486</v>
      </c>
      <c r="Y557" s="594" t="s">
        <v>3501</v>
      </c>
      <c r="Z557" s="313" t="s">
        <v>309</v>
      </c>
      <c r="AA557" s="591" t="s">
        <v>309</v>
      </c>
      <c r="AB557" s="591" t="s">
        <v>309</v>
      </c>
      <c r="AC557" s="583">
        <v>0</v>
      </c>
      <c r="AD557" s="584">
        <v>5</v>
      </c>
      <c r="AE557" s="584"/>
      <c r="AF557" s="839">
        <f t="shared" si="97"/>
        <v>0</v>
      </c>
      <c r="AG557" s="585">
        <v>0</v>
      </c>
      <c r="AH557" s="586">
        <v>6</v>
      </c>
      <c r="AI557" s="586"/>
      <c r="AJ557" s="840">
        <f t="shared" si="98"/>
        <v>0</v>
      </c>
      <c r="AK557" s="583">
        <f>30/60</f>
        <v>0.5</v>
      </c>
      <c r="AL557" s="584">
        <v>5</v>
      </c>
      <c r="AM557" s="584">
        <v>8</v>
      </c>
      <c r="AN557" s="839">
        <f t="shared" si="99"/>
        <v>1.2500000000000001E-2</v>
      </c>
      <c r="AO557" s="585">
        <v>0</v>
      </c>
      <c r="AP557" s="586">
        <v>6</v>
      </c>
      <c r="AQ557" s="586"/>
      <c r="AR557" s="840">
        <f t="shared" si="100"/>
        <v>0</v>
      </c>
      <c r="AS557" s="841">
        <f t="shared" si="101"/>
        <v>0.5</v>
      </c>
      <c r="AT557" s="842">
        <v>22</v>
      </c>
      <c r="AU557" s="842">
        <f t="shared" si="102"/>
        <v>8</v>
      </c>
      <c r="AV557" s="842">
        <f t="shared" si="103"/>
        <v>176</v>
      </c>
      <c r="AW557" s="843">
        <f t="shared" si="104"/>
        <v>2.840909090909091E-3</v>
      </c>
      <c r="AX557" s="615" t="s">
        <v>309</v>
      </c>
    </row>
    <row r="558" spans="16:50" ht="28.8" x14ac:dyDescent="0.3">
      <c r="P558" s="838" t="s">
        <v>891</v>
      </c>
      <c r="Q558" s="314" t="s">
        <v>938</v>
      </c>
      <c r="R558" s="314" t="s">
        <v>322</v>
      </c>
      <c r="S558" s="314">
        <f t="shared" si="83"/>
        <v>2024</v>
      </c>
      <c r="T558" s="576">
        <v>45645</v>
      </c>
      <c r="U558" s="576">
        <v>45645</v>
      </c>
      <c r="V558" s="588" t="s">
        <v>2361</v>
      </c>
      <c r="W558" s="578" t="s">
        <v>2362</v>
      </c>
      <c r="X558" s="579" t="s">
        <v>837</v>
      </c>
      <c r="Y558" s="594" t="s">
        <v>3502</v>
      </c>
      <c r="Z558" s="313" t="s">
        <v>3503</v>
      </c>
      <c r="AA558" s="591">
        <v>1</v>
      </c>
      <c r="AB558" s="591" t="s">
        <v>1172</v>
      </c>
      <c r="AC558" s="583">
        <v>0</v>
      </c>
      <c r="AD558" s="584">
        <v>5</v>
      </c>
      <c r="AE558" s="584"/>
      <c r="AF558" s="839">
        <f t="shared" si="97"/>
        <v>0</v>
      </c>
      <c r="AG558" s="585">
        <v>0</v>
      </c>
      <c r="AH558" s="586">
        <v>6</v>
      </c>
      <c r="AI558" s="586"/>
      <c r="AJ558" s="840">
        <f t="shared" si="98"/>
        <v>0</v>
      </c>
      <c r="AK558" s="583">
        <v>3</v>
      </c>
      <c r="AL558" s="584">
        <v>5</v>
      </c>
      <c r="AM558" s="584">
        <v>16</v>
      </c>
      <c r="AN558" s="839">
        <f t="shared" si="99"/>
        <v>3.7499999999999999E-2</v>
      </c>
      <c r="AO558" s="585">
        <v>0</v>
      </c>
      <c r="AP558" s="586">
        <v>6</v>
      </c>
      <c r="AQ558" s="586"/>
      <c r="AR558" s="840">
        <f t="shared" si="100"/>
        <v>0</v>
      </c>
      <c r="AS558" s="841">
        <f t="shared" si="101"/>
        <v>3</v>
      </c>
      <c r="AT558" s="842">
        <v>22</v>
      </c>
      <c r="AU558" s="842">
        <f t="shared" si="102"/>
        <v>16</v>
      </c>
      <c r="AV558" s="842">
        <f t="shared" si="103"/>
        <v>352</v>
      </c>
      <c r="AW558" s="843">
        <f t="shared" si="104"/>
        <v>8.5227272727272721E-3</v>
      </c>
      <c r="AX558" s="615" t="s">
        <v>309</v>
      </c>
    </row>
    <row r="559" spans="16:50" ht="22.8" x14ac:dyDescent="0.3">
      <c r="P559" s="838" t="s">
        <v>891</v>
      </c>
      <c r="Q559" s="314" t="s">
        <v>938</v>
      </c>
      <c r="R559" s="314" t="s">
        <v>322</v>
      </c>
      <c r="S559" s="314">
        <f t="shared" si="83"/>
        <v>2024</v>
      </c>
      <c r="T559" s="576">
        <v>45645</v>
      </c>
      <c r="U559" s="576">
        <v>45645</v>
      </c>
      <c r="V559" s="588" t="s">
        <v>1819</v>
      </c>
      <c r="W559" s="578" t="s">
        <v>1820</v>
      </c>
      <c r="X559" s="579" t="s">
        <v>837</v>
      </c>
      <c r="Y559" s="578" t="s">
        <v>3504</v>
      </c>
      <c r="Z559" s="313" t="s">
        <v>309</v>
      </c>
      <c r="AA559" s="591" t="s">
        <v>309</v>
      </c>
      <c r="AB559" s="591" t="s">
        <v>309</v>
      </c>
      <c r="AC559" s="583">
        <v>0</v>
      </c>
      <c r="AD559" s="584">
        <v>5</v>
      </c>
      <c r="AE559" s="584"/>
      <c r="AF559" s="839">
        <f t="shared" si="97"/>
        <v>0</v>
      </c>
      <c r="AG559" s="585">
        <v>0</v>
      </c>
      <c r="AH559" s="586">
        <v>6</v>
      </c>
      <c r="AI559" s="586"/>
      <c r="AJ559" s="840">
        <f t="shared" si="98"/>
        <v>0</v>
      </c>
      <c r="AK559" s="583">
        <v>1</v>
      </c>
      <c r="AL559" s="584">
        <v>5</v>
      </c>
      <c r="AM559" s="584">
        <v>16</v>
      </c>
      <c r="AN559" s="839">
        <f t="shared" si="99"/>
        <v>1.2500000000000001E-2</v>
      </c>
      <c r="AO559" s="585">
        <v>0</v>
      </c>
      <c r="AP559" s="586">
        <v>6</v>
      </c>
      <c r="AQ559" s="586"/>
      <c r="AR559" s="840">
        <f t="shared" si="100"/>
        <v>0</v>
      </c>
      <c r="AS559" s="841">
        <f t="shared" si="101"/>
        <v>1</v>
      </c>
      <c r="AT559" s="842">
        <v>22</v>
      </c>
      <c r="AU559" s="842">
        <f t="shared" si="102"/>
        <v>16</v>
      </c>
      <c r="AV559" s="842">
        <f t="shared" si="103"/>
        <v>352</v>
      </c>
      <c r="AW559" s="843">
        <f t="shared" si="104"/>
        <v>2.840909090909091E-3</v>
      </c>
      <c r="AX559" s="615" t="s">
        <v>309</v>
      </c>
    </row>
    <row r="560" spans="16:50" ht="28.8" x14ac:dyDescent="0.3">
      <c r="P560" s="838" t="s">
        <v>891</v>
      </c>
      <c r="Q560" s="314" t="s">
        <v>938</v>
      </c>
      <c r="R560" s="314" t="s">
        <v>322</v>
      </c>
      <c r="S560" s="314">
        <f t="shared" si="83"/>
        <v>2024</v>
      </c>
      <c r="T560" s="576">
        <v>45653</v>
      </c>
      <c r="U560" s="576">
        <v>45653</v>
      </c>
      <c r="V560" s="616" t="s">
        <v>3505</v>
      </c>
      <c r="W560" s="578" t="s">
        <v>3506</v>
      </c>
      <c r="X560" s="579" t="s">
        <v>878</v>
      </c>
      <c r="Y560" s="594" t="s">
        <v>3507</v>
      </c>
      <c r="Z560" s="313" t="s">
        <v>3508</v>
      </c>
      <c r="AA560" s="591">
        <v>4</v>
      </c>
      <c r="AB560" s="591" t="s">
        <v>1172</v>
      </c>
      <c r="AC560" s="583">
        <v>0</v>
      </c>
      <c r="AD560" s="584">
        <v>5</v>
      </c>
      <c r="AE560" s="584"/>
      <c r="AF560" s="839">
        <f t="shared" si="97"/>
        <v>0</v>
      </c>
      <c r="AG560" s="585">
        <v>0</v>
      </c>
      <c r="AH560" s="586">
        <v>6</v>
      </c>
      <c r="AI560" s="586"/>
      <c r="AJ560" s="840">
        <f t="shared" si="98"/>
        <v>0</v>
      </c>
      <c r="AK560" s="583">
        <v>0</v>
      </c>
      <c r="AL560" s="584">
        <v>5</v>
      </c>
      <c r="AM560" s="584"/>
      <c r="AN560" s="839">
        <f t="shared" si="99"/>
        <v>0</v>
      </c>
      <c r="AO560" s="585">
        <v>1</v>
      </c>
      <c r="AP560" s="586">
        <v>6</v>
      </c>
      <c r="AQ560" s="586">
        <v>16</v>
      </c>
      <c r="AR560" s="840">
        <f t="shared" si="100"/>
        <v>1.0416666666666666E-2</v>
      </c>
      <c r="AS560" s="841">
        <f t="shared" si="101"/>
        <v>1</v>
      </c>
      <c r="AT560" s="842">
        <v>22</v>
      </c>
      <c r="AU560" s="842">
        <f t="shared" si="102"/>
        <v>16</v>
      </c>
      <c r="AV560" s="842">
        <f t="shared" si="103"/>
        <v>352</v>
      </c>
      <c r="AW560" s="843">
        <f t="shared" si="104"/>
        <v>2.840909090909091E-3</v>
      </c>
      <c r="AX560" s="615" t="s">
        <v>309</v>
      </c>
    </row>
    <row r="561" spans="16:50" ht="28.8" x14ac:dyDescent="0.3">
      <c r="P561" s="838" t="s">
        <v>891</v>
      </c>
      <c r="Q561" s="314" t="s">
        <v>938</v>
      </c>
      <c r="R561" s="314" t="s">
        <v>322</v>
      </c>
      <c r="S561" s="314">
        <f t="shared" si="83"/>
        <v>2024</v>
      </c>
      <c r="T561" s="576">
        <v>45657</v>
      </c>
      <c r="U561" s="576">
        <v>45657</v>
      </c>
      <c r="V561" s="577" t="s">
        <v>849</v>
      </c>
      <c r="W561" s="578" t="s">
        <v>850</v>
      </c>
      <c r="X561" s="579" t="s">
        <v>815</v>
      </c>
      <c r="Y561" s="594" t="s">
        <v>3509</v>
      </c>
      <c r="Z561" s="313" t="s">
        <v>309</v>
      </c>
      <c r="AA561" s="591" t="s">
        <v>309</v>
      </c>
      <c r="AB561" s="591" t="s">
        <v>309</v>
      </c>
      <c r="AC561" s="583">
        <v>0</v>
      </c>
      <c r="AD561" s="584">
        <v>5</v>
      </c>
      <c r="AE561" s="584"/>
      <c r="AF561" s="839">
        <f>IFERROR(AC561/(AD561*AE561),0)</f>
        <v>0</v>
      </c>
      <c r="AG561" s="585">
        <v>0</v>
      </c>
      <c r="AH561" s="586">
        <v>6</v>
      </c>
      <c r="AI561" s="586"/>
      <c r="AJ561" s="840">
        <f>IFERROR(AG561/(AH561*AI561),0)</f>
        <v>0</v>
      </c>
      <c r="AK561" s="583">
        <v>0</v>
      </c>
      <c r="AL561" s="584">
        <v>5</v>
      </c>
      <c r="AM561" s="584"/>
      <c r="AN561" s="839">
        <f>IFERROR(AK561/(AL561*AM561),0)</f>
        <v>0</v>
      </c>
      <c r="AO561" s="585">
        <v>1</v>
      </c>
      <c r="AP561" s="586">
        <v>6</v>
      </c>
      <c r="AQ561" s="586">
        <v>8</v>
      </c>
      <c r="AR561" s="840">
        <f>IFERROR(AO561/(AP561*AQ561),0)</f>
        <v>2.0833333333333332E-2</v>
      </c>
      <c r="AS561" s="841">
        <f>SUM(AC561,AG561,AK561,AO561,)</f>
        <v>1</v>
      </c>
      <c r="AT561" s="842">
        <v>22</v>
      </c>
      <c r="AU561" s="842">
        <f>SUM(AE561,AI561,AM561,AQ561)</f>
        <v>8</v>
      </c>
      <c r="AV561" s="842">
        <f>AT561*AU561</f>
        <v>176</v>
      </c>
      <c r="AW561" s="843">
        <f>AS561/(AT561*AU561)</f>
        <v>5.681818181818182E-3</v>
      </c>
      <c r="AX561" s="615"/>
    </row>
    <row r="562" spans="16:50" ht="15" thickBot="1" x14ac:dyDescent="0.35">
      <c r="P562" s="849"/>
      <c r="Q562" s="850"/>
      <c r="R562" s="851"/>
      <c r="S562" s="851"/>
      <c r="T562" s="851"/>
      <c r="U562" s="851"/>
      <c r="V562" s="851"/>
      <c r="W562" s="851"/>
      <c r="X562" s="851"/>
      <c r="Y562" s="852"/>
      <c r="Z562" s="851"/>
      <c r="AA562" s="851"/>
      <c r="AB562" s="851"/>
      <c r="AC562" s="851"/>
      <c r="AD562" s="851"/>
      <c r="AE562" s="851"/>
      <c r="AF562" s="851"/>
      <c r="AG562" s="851"/>
      <c r="AH562" s="851"/>
      <c r="AI562" s="851"/>
      <c r="AJ562" s="851"/>
      <c r="AK562" s="851"/>
      <c r="AL562" s="851"/>
      <c r="AM562" s="851"/>
      <c r="AN562" s="851"/>
      <c r="AO562" s="851"/>
      <c r="AP562" s="851"/>
      <c r="AQ562" s="851"/>
      <c r="AR562" s="851"/>
      <c r="AS562" s="851"/>
      <c r="AT562" s="851"/>
      <c r="AU562" s="851"/>
      <c r="AV562" s="851"/>
      <c r="AW562" s="851"/>
      <c r="AX562" s="851"/>
    </row>
  </sheetData>
  <autoFilter ref="P4:AX471" xr:uid="{00000000-0009-0000-0000-00000F000000}"/>
  <dataValidations count="1">
    <dataValidation type="list" allowBlank="1" showInputMessage="1" showErrorMessage="1" sqref="D3:G3" xr:uid="{B589AFA3-9F86-42A3-922D-19B6DB4D51CE}">
      <formula1>"2023,2024,2025,2026,2027,2028,2029,2030"</formula1>
    </dataValidation>
  </dataValidations>
  <pageMargins left="0.7" right="0.7" top="0.75" bottom="0.75" header="0.3" footer="0.3"/>
  <pageSetup paperSize="9" orientation="portrait" horizontalDpi="4294967292"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AB3EA-C9C5-4CA6-98D6-3C346EE11106}">
  <sheetPr>
    <tabColor rgb="FF0070C0"/>
  </sheetPr>
  <dimension ref="B2:P18"/>
  <sheetViews>
    <sheetView topLeftCell="D1" workbookViewId="0">
      <selection activeCell="E38" sqref="E38"/>
    </sheetView>
  </sheetViews>
  <sheetFormatPr defaultColWidth="9.109375" defaultRowHeight="14.4" x14ac:dyDescent="0.3"/>
  <cols>
    <col min="1" max="1" width="3.88671875" style="195" customWidth="1"/>
    <col min="2" max="2" width="4.6640625" style="195" customWidth="1"/>
    <col min="3" max="3" width="10.88671875" style="195" bestFit="1" customWidth="1"/>
    <col min="4" max="4" width="10.88671875" style="191" customWidth="1"/>
    <col min="5" max="5" width="10.88671875" style="204" customWidth="1"/>
    <col min="6" max="6" width="2" style="191" customWidth="1"/>
    <col min="7" max="7" width="10.44140625" style="191" customWidth="1"/>
    <col min="8" max="8" width="9.6640625" style="191" customWidth="1"/>
    <col min="9" max="9" width="11" style="191" customWidth="1"/>
    <col min="10" max="10" width="9.109375" style="198"/>
    <col min="11" max="11" width="2" style="191" customWidth="1"/>
    <col min="12" max="12" width="13.109375" style="191" bestFit="1" customWidth="1"/>
    <col min="13" max="13" width="8.6640625" style="191" bestFit="1" customWidth="1"/>
    <col min="14" max="14" width="8.6640625" style="191" customWidth="1"/>
    <col min="15" max="16" width="9.109375" style="191"/>
    <col min="17" max="16384" width="9.109375" style="195"/>
  </cols>
  <sheetData>
    <row r="2" spans="2:16" x14ac:dyDescent="0.3">
      <c r="B2" s="208" t="s">
        <v>2283</v>
      </c>
    </row>
    <row r="3" spans="2:16" s="191" customFormat="1" x14ac:dyDescent="0.3">
      <c r="B3" s="1003" t="s">
        <v>263</v>
      </c>
      <c r="C3" s="1003" t="s">
        <v>310</v>
      </c>
      <c r="D3" s="1003" t="s">
        <v>408</v>
      </c>
      <c r="E3" s="1090" t="s">
        <v>405</v>
      </c>
      <c r="G3" s="1003" t="s">
        <v>406</v>
      </c>
      <c r="H3" s="1003"/>
      <c r="I3" s="1003" t="s">
        <v>411</v>
      </c>
      <c r="J3" s="1089" t="s">
        <v>325</v>
      </c>
      <c r="L3" s="1003" t="s">
        <v>407</v>
      </c>
      <c r="M3" s="1003"/>
      <c r="N3" s="1003"/>
      <c r="O3" s="1003"/>
      <c r="P3" s="1003"/>
    </row>
    <row r="4" spans="2:16" s="191" customFormat="1" x14ac:dyDescent="0.3">
      <c r="B4" s="1003"/>
      <c r="C4" s="1003"/>
      <c r="D4" s="1003"/>
      <c r="E4" s="1090"/>
      <c r="G4" s="191" t="s">
        <v>409</v>
      </c>
      <c r="H4" s="191" t="s">
        <v>410</v>
      </c>
      <c r="I4" s="1003"/>
      <c r="J4" s="1089"/>
      <c r="L4" s="191" t="s">
        <v>413</v>
      </c>
      <c r="M4" s="191" t="s">
        <v>414</v>
      </c>
      <c r="N4" s="191" t="s">
        <v>416</v>
      </c>
      <c r="O4" s="191" t="s">
        <v>415</v>
      </c>
      <c r="P4" s="191" t="s">
        <v>325</v>
      </c>
    </row>
    <row r="5" spans="2:16" x14ac:dyDescent="0.3">
      <c r="B5" s="195">
        <v>1</v>
      </c>
      <c r="C5" s="195" t="s">
        <v>311</v>
      </c>
      <c r="D5" s="191">
        <v>21</v>
      </c>
      <c r="E5" s="204">
        <v>27</v>
      </c>
      <c r="G5" s="191">
        <v>31</v>
      </c>
      <c r="H5" s="191">
        <v>0</v>
      </c>
      <c r="I5" s="191">
        <f t="shared" ref="I5:I16" si="0">(D5*E5)-(SUM(L5:O5))</f>
        <v>560</v>
      </c>
      <c r="J5" s="256">
        <f t="shared" ref="J5:J16" si="1">I5/(E5*D5)</f>
        <v>0.98765432098765427</v>
      </c>
      <c r="L5" s="191">
        <v>0</v>
      </c>
      <c r="M5" s="191">
        <v>4</v>
      </c>
      <c r="N5" s="191">
        <v>0</v>
      </c>
      <c r="O5" s="191">
        <v>3</v>
      </c>
      <c r="P5" s="268">
        <f>1-J5</f>
        <v>1.2345679012345734E-2</v>
      </c>
    </row>
    <row r="6" spans="2:16" x14ac:dyDescent="0.3">
      <c r="B6" s="195">
        <v>2</v>
      </c>
      <c r="C6" s="195" t="s">
        <v>312</v>
      </c>
      <c r="D6" s="191">
        <v>17</v>
      </c>
      <c r="E6" s="204">
        <v>26</v>
      </c>
      <c r="G6" s="191">
        <v>15</v>
      </c>
      <c r="H6" s="191">
        <v>2</v>
      </c>
      <c r="I6" s="191">
        <f t="shared" si="0"/>
        <v>429</v>
      </c>
      <c r="J6" s="256">
        <f t="shared" si="1"/>
        <v>0.97058823529411764</v>
      </c>
      <c r="L6" s="191">
        <v>0</v>
      </c>
      <c r="M6" s="191">
        <v>13</v>
      </c>
      <c r="N6" s="191">
        <v>0</v>
      </c>
      <c r="O6" s="191">
        <v>0</v>
      </c>
      <c r="P6" s="268">
        <f t="shared" ref="P6:P17" si="2">1-J6</f>
        <v>2.9411764705882359E-2</v>
      </c>
    </row>
    <row r="7" spans="2:16" x14ac:dyDescent="0.3">
      <c r="B7" s="195">
        <v>3</v>
      </c>
      <c r="C7" s="195" t="s">
        <v>313</v>
      </c>
      <c r="D7" s="191">
        <v>18</v>
      </c>
      <c r="E7" s="204">
        <v>26</v>
      </c>
      <c r="G7" s="191">
        <v>15</v>
      </c>
      <c r="H7" s="191">
        <v>0</v>
      </c>
      <c r="I7" s="191">
        <f t="shared" si="0"/>
        <v>453</v>
      </c>
      <c r="J7" s="256">
        <f t="shared" si="1"/>
        <v>0.96794871794871795</v>
      </c>
      <c r="L7" s="191">
        <v>0</v>
      </c>
      <c r="M7" s="191">
        <v>15</v>
      </c>
      <c r="N7" s="191">
        <v>0</v>
      </c>
      <c r="O7" s="191">
        <v>0</v>
      </c>
      <c r="P7" s="268">
        <f t="shared" si="2"/>
        <v>3.2051282051282048E-2</v>
      </c>
    </row>
    <row r="8" spans="2:16" x14ac:dyDescent="0.3">
      <c r="B8" s="195">
        <v>4</v>
      </c>
      <c r="C8" s="195" t="s">
        <v>314</v>
      </c>
      <c r="D8" s="191">
        <v>14</v>
      </c>
      <c r="E8" s="204">
        <v>26</v>
      </c>
      <c r="G8" s="191">
        <v>15</v>
      </c>
      <c r="H8" s="191">
        <v>0</v>
      </c>
      <c r="I8" s="191">
        <f t="shared" si="0"/>
        <v>358</v>
      </c>
      <c r="J8" s="256">
        <f t="shared" si="1"/>
        <v>0.98351648351648346</v>
      </c>
      <c r="L8" s="191">
        <v>0</v>
      </c>
      <c r="M8" s="191">
        <v>5</v>
      </c>
      <c r="N8" s="191">
        <v>0</v>
      </c>
      <c r="O8" s="191">
        <v>1</v>
      </c>
      <c r="P8" s="268">
        <f t="shared" si="2"/>
        <v>1.6483516483516536E-2</v>
      </c>
    </row>
    <row r="9" spans="2:16" x14ac:dyDescent="0.3">
      <c r="B9" s="195">
        <v>5</v>
      </c>
      <c r="C9" s="195" t="s">
        <v>315</v>
      </c>
      <c r="D9" s="191">
        <v>17</v>
      </c>
      <c r="E9" s="204">
        <v>26</v>
      </c>
      <c r="G9" s="191">
        <v>6</v>
      </c>
      <c r="H9" s="191">
        <v>2</v>
      </c>
      <c r="I9" s="191">
        <f t="shared" si="0"/>
        <v>437</v>
      </c>
      <c r="J9" s="256">
        <f t="shared" si="1"/>
        <v>0.9886877828054299</v>
      </c>
      <c r="L9" s="191">
        <v>0</v>
      </c>
      <c r="M9" s="191">
        <v>4</v>
      </c>
      <c r="N9" s="191">
        <v>0</v>
      </c>
      <c r="O9" s="191">
        <v>1</v>
      </c>
      <c r="P9" s="268">
        <f t="shared" si="2"/>
        <v>1.1312217194570096E-2</v>
      </c>
    </row>
    <row r="10" spans="2:16" x14ac:dyDescent="0.3">
      <c r="B10" s="195">
        <v>6</v>
      </c>
      <c r="C10" s="195" t="s">
        <v>316</v>
      </c>
      <c r="D10" s="191">
        <v>18</v>
      </c>
      <c r="E10" s="204">
        <v>26</v>
      </c>
      <c r="G10" s="191">
        <v>12</v>
      </c>
      <c r="H10" s="191">
        <v>2</v>
      </c>
      <c r="I10" s="191">
        <f t="shared" si="0"/>
        <v>463</v>
      </c>
      <c r="J10" s="256">
        <f t="shared" si="1"/>
        <v>0.98931623931623935</v>
      </c>
      <c r="L10" s="191">
        <v>0</v>
      </c>
      <c r="M10" s="191">
        <v>4</v>
      </c>
      <c r="N10" s="191">
        <v>1</v>
      </c>
      <c r="O10" s="191">
        <v>0</v>
      </c>
      <c r="P10" s="268">
        <f t="shared" si="2"/>
        <v>1.0683760683760646E-2</v>
      </c>
    </row>
    <row r="11" spans="2:16" x14ac:dyDescent="0.3">
      <c r="B11" s="195">
        <v>7</v>
      </c>
      <c r="C11" s="195" t="s">
        <v>317</v>
      </c>
      <c r="D11" s="191">
        <v>23</v>
      </c>
      <c r="E11" s="204">
        <v>26</v>
      </c>
      <c r="G11" s="191">
        <v>19</v>
      </c>
      <c r="H11" s="191">
        <v>3</v>
      </c>
      <c r="I11" s="191">
        <f t="shared" si="0"/>
        <v>575</v>
      </c>
      <c r="J11" s="256">
        <f t="shared" si="1"/>
        <v>0.96153846153846156</v>
      </c>
      <c r="L11" s="191">
        <v>0</v>
      </c>
      <c r="M11" s="191">
        <v>18</v>
      </c>
      <c r="N11" s="191">
        <v>5</v>
      </c>
      <c r="O11" s="191">
        <v>0</v>
      </c>
      <c r="P11" s="268">
        <f t="shared" si="2"/>
        <v>3.8461538461538436E-2</v>
      </c>
    </row>
    <row r="12" spans="2:16" x14ac:dyDescent="0.3">
      <c r="B12" s="195">
        <v>8</v>
      </c>
      <c r="C12" s="195" t="s">
        <v>318</v>
      </c>
      <c r="D12" s="191">
        <v>22</v>
      </c>
      <c r="E12" s="204">
        <v>26</v>
      </c>
      <c r="G12" s="191">
        <v>10</v>
      </c>
      <c r="H12" s="191">
        <v>0</v>
      </c>
      <c r="I12" s="191">
        <f t="shared" si="0"/>
        <v>567</v>
      </c>
      <c r="J12" s="256">
        <f t="shared" si="1"/>
        <v>0.99125874125874125</v>
      </c>
      <c r="L12" s="191">
        <v>0</v>
      </c>
      <c r="M12" s="191">
        <v>4</v>
      </c>
      <c r="N12" s="191">
        <v>0</v>
      </c>
      <c r="O12" s="191">
        <v>1</v>
      </c>
      <c r="P12" s="268">
        <f t="shared" si="2"/>
        <v>8.7412587412587506E-3</v>
      </c>
    </row>
    <row r="13" spans="2:16" x14ac:dyDescent="0.3">
      <c r="B13" s="195">
        <v>9</v>
      </c>
      <c r="C13" s="195" t="s">
        <v>319</v>
      </c>
      <c r="D13" s="191">
        <v>20</v>
      </c>
      <c r="E13" s="204">
        <v>26</v>
      </c>
      <c r="G13" s="191">
        <v>11</v>
      </c>
      <c r="H13" s="191">
        <v>0</v>
      </c>
      <c r="I13" s="191">
        <f t="shared" si="0"/>
        <v>515</v>
      </c>
      <c r="J13" s="256">
        <f t="shared" si="1"/>
        <v>0.99038461538461542</v>
      </c>
      <c r="L13" s="191">
        <v>0</v>
      </c>
      <c r="M13" s="191">
        <v>5</v>
      </c>
      <c r="N13" s="191">
        <v>0</v>
      </c>
      <c r="O13" s="191">
        <v>0</v>
      </c>
      <c r="P13" s="268">
        <f t="shared" si="2"/>
        <v>9.6153846153845812E-3</v>
      </c>
    </row>
    <row r="14" spans="2:16" x14ac:dyDescent="0.3">
      <c r="B14" s="195">
        <v>10</v>
      </c>
      <c r="C14" s="195" t="s">
        <v>320</v>
      </c>
      <c r="D14" s="191">
        <v>23</v>
      </c>
      <c r="E14" s="204">
        <v>26</v>
      </c>
      <c r="G14" s="191">
        <v>17</v>
      </c>
      <c r="H14" s="191">
        <v>4</v>
      </c>
      <c r="I14" s="191">
        <f t="shared" si="0"/>
        <v>596</v>
      </c>
      <c r="J14" s="256">
        <f t="shared" si="1"/>
        <v>0.99665551839464883</v>
      </c>
      <c r="L14" s="191">
        <v>0</v>
      </c>
      <c r="M14" s="191">
        <v>1</v>
      </c>
      <c r="N14" s="191">
        <v>0</v>
      </c>
      <c r="O14" s="191">
        <v>1</v>
      </c>
      <c r="P14" s="268">
        <f t="shared" si="2"/>
        <v>3.3444816053511683E-3</v>
      </c>
    </row>
    <row r="15" spans="2:16" x14ac:dyDescent="0.3">
      <c r="B15" s="195">
        <v>11</v>
      </c>
      <c r="C15" s="195" t="s">
        <v>321</v>
      </c>
      <c r="D15" s="191">
        <v>22</v>
      </c>
      <c r="E15" s="204">
        <v>26</v>
      </c>
      <c r="G15" s="191">
        <v>24</v>
      </c>
      <c r="H15" s="191">
        <v>0</v>
      </c>
      <c r="I15" s="191">
        <f t="shared" si="0"/>
        <v>564</v>
      </c>
      <c r="J15" s="256">
        <f t="shared" si="1"/>
        <v>0.98601398601398604</v>
      </c>
      <c r="L15" s="191">
        <v>0</v>
      </c>
      <c r="M15" s="191">
        <v>8</v>
      </c>
      <c r="N15" s="191">
        <v>0</v>
      </c>
      <c r="O15" s="191">
        <v>0</v>
      </c>
      <c r="P15" s="268">
        <f t="shared" si="2"/>
        <v>1.3986013986013957E-2</v>
      </c>
    </row>
    <row r="16" spans="2:16" x14ac:dyDescent="0.3">
      <c r="B16" s="195">
        <v>12</v>
      </c>
      <c r="C16" s="195" t="s">
        <v>322</v>
      </c>
      <c r="D16" s="191">
        <v>22</v>
      </c>
      <c r="E16" s="204">
        <v>26</v>
      </c>
      <c r="G16" s="191">
        <v>23</v>
      </c>
      <c r="H16" s="191">
        <v>0</v>
      </c>
      <c r="I16" s="191">
        <f t="shared" si="0"/>
        <v>568</v>
      </c>
      <c r="J16" s="256">
        <f t="shared" si="1"/>
        <v>0.99300699300699302</v>
      </c>
      <c r="L16" s="191">
        <v>0</v>
      </c>
      <c r="M16" s="191">
        <v>2</v>
      </c>
      <c r="N16" s="191">
        <v>0</v>
      </c>
      <c r="O16" s="191">
        <v>2</v>
      </c>
      <c r="P16" s="853">
        <f t="shared" si="2"/>
        <v>6.9930069930069783E-3</v>
      </c>
    </row>
    <row r="17" spans="3:16" x14ac:dyDescent="0.3">
      <c r="D17" s="191">
        <f xml:space="preserve"> SUM(D5:D16)</f>
        <v>237</v>
      </c>
      <c r="G17" s="191">
        <f xml:space="preserve"> SUM(G5:G16)</f>
        <v>198</v>
      </c>
      <c r="H17" s="191">
        <f xml:space="preserve"> SUM(H5:H16)</f>
        <v>13</v>
      </c>
      <c r="J17" s="854">
        <f>AVERAGE(J5:J16)</f>
        <v>0.98388084128884079</v>
      </c>
      <c r="L17" s="191">
        <f xml:space="preserve"> SUM(L5:L16)</f>
        <v>0</v>
      </c>
      <c r="M17" s="191">
        <f xml:space="preserve"> SUM(M5:M16)</f>
        <v>83</v>
      </c>
      <c r="N17" s="191">
        <f xml:space="preserve"> SUM(N5:N16)</f>
        <v>6</v>
      </c>
      <c r="O17" s="191">
        <f xml:space="preserve"> SUM(O5:O16)</f>
        <v>9</v>
      </c>
      <c r="P17" s="191">
        <f t="shared" si="2"/>
        <v>1.6119158711159209E-2</v>
      </c>
    </row>
    <row r="18" spans="3:16" x14ac:dyDescent="0.3">
      <c r="C18" s="195" t="s">
        <v>412</v>
      </c>
    </row>
  </sheetData>
  <mergeCells count="8">
    <mergeCell ref="J3:J4"/>
    <mergeCell ref="L3:P3"/>
    <mergeCell ref="B3:B4"/>
    <mergeCell ref="C3:C4"/>
    <mergeCell ref="D3:D4"/>
    <mergeCell ref="E3:E4"/>
    <mergeCell ref="G3:H3"/>
    <mergeCell ref="I3:I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29258-F3AE-4624-93DD-0E4A84623DD2}">
  <sheetPr>
    <tabColor rgb="FF0070C0"/>
  </sheetPr>
  <dimension ref="B2:F32"/>
  <sheetViews>
    <sheetView topLeftCell="C1" workbookViewId="0">
      <pane ySplit="3" topLeftCell="A28" activePane="bottomLeft" state="frozen"/>
      <selection activeCell="E38" sqref="E38"/>
      <selection pane="bottomLeft" activeCell="E38" sqref="E38"/>
    </sheetView>
  </sheetViews>
  <sheetFormatPr defaultColWidth="9.109375" defaultRowHeight="14.4" x14ac:dyDescent="0.3"/>
  <cols>
    <col min="1" max="1" width="4.6640625" style="195" customWidth="1"/>
    <col min="2" max="2" width="4.88671875" style="195" customWidth="1"/>
    <col min="3" max="3" width="11.33203125" style="195" customWidth="1"/>
    <col min="4" max="4" width="46.5546875" style="195" bestFit="1" customWidth="1"/>
    <col min="5" max="5" width="28.44140625" style="211" customWidth="1"/>
    <col min="6" max="6" width="51.33203125" style="203" customWidth="1"/>
    <col min="7" max="16384" width="9.109375" style="195"/>
  </cols>
  <sheetData>
    <row r="2" spans="2:6" x14ac:dyDescent="0.3">
      <c r="B2" s="195" t="s">
        <v>417</v>
      </c>
    </row>
    <row r="3" spans="2:6" x14ac:dyDescent="0.3">
      <c r="B3" s="313" t="s">
        <v>263</v>
      </c>
      <c r="C3" s="313" t="s">
        <v>310</v>
      </c>
      <c r="D3" s="313" t="s">
        <v>418</v>
      </c>
      <c r="E3" s="855" t="s">
        <v>420</v>
      </c>
      <c r="F3" s="319" t="s">
        <v>419</v>
      </c>
    </row>
    <row r="4" spans="2:6" x14ac:dyDescent="0.3">
      <c r="B4" s="1084">
        <v>1</v>
      </c>
      <c r="C4" s="1084" t="s">
        <v>311</v>
      </c>
      <c r="D4" s="1098" t="s">
        <v>640</v>
      </c>
      <c r="E4" s="856">
        <v>45297</v>
      </c>
      <c r="F4" s="319" t="s">
        <v>641</v>
      </c>
    </row>
    <row r="5" spans="2:6" ht="28.8" x14ac:dyDescent="0.3">
      <c r="B5" s="1097"/>
      <c r="C5" s="1097"/>
      <c r="D5" s="1099"/>
      <c r="E5" s="856">
        <v>45308</v>
      </c>
      <c r="F5" s="319" t="s">
        <v>642</v>
      </c>
    </row>
    <row r="6" spans="2:6" x14ac:dyDescent="0.3">
      <c r="B6" s="1097"/>
      <c r="C6" s="1097"/>
      <c r="D6" s="1100"/>
      <c r="E6" s="856">
        <v>45314</v>
      </c>
      <c r="F6" s="319" t="s">
        <v>643</v>
      </c>
    </row>
    <row r="7" spans="2:6" ht="187.2" x14ac:dyDescent="0.3">
      <c r="B7" s="1097"/>
      <c r="C7" s="1097"/>
      <c r="D7" s="255" t="s">
        <v>660</v>
      </c>
      <c r="E7" s="856">
        <v>45293</v>
      </c>
      <c r="F7" s="319" t="s">
        <v>662</v>
      </c>
    </row>
    <row r="8" spans="2:6" ht="86.4" x14ac:dyDescent="0.3">
      <c r="B8" s="1085"/>
      <c r="C8" s="1085"/>
      <c r="D8" s="857" t="s">
        <v>661</v>
      </c>
      <c r="E8" s="856" t="s">
        <v>1991</v>
      </c>
      <c r="F8" s="565" t="s">
        <v>658</v>
      </c>
    </row>
    <row r="9" spans="2:6" x14ac:dyDescent="0.3">
      <c r="B9" s="1084">
        <v>2</v>
      </c>
      <c r="C9" s="1084" t="s">
        <v>659</v>
      </c>
      <c r="D9" s="1101" t="s">
        <v>663</v>
      </c>
      <c r="E9" s="1091"/>
      <c r="F9" s="1094" t="s">
        <v>1382</v>
      </c>
    </row>
    <row r="10" spans="2:6" x14ac:dyDescent="0.3">
      <c r="B10" s="1097"/>
      <c r="C10" s="1097"/>
      <c r="D10" s="1102"/>
      <c r="E10" s="1092"/>
      <c r="F10" s="1095"/>
    </row>
    <row r="11" spans="2:6" x14ac:dyDescent="0.3">
      <c r="B11" s="1097"/>
      <c r="C11" s="1097"/>
      <c r="D11" s="1103"/>
      <c r="E11" s="1093"/>
      <c r="F11" s="1096"/>
    </row>
    <row r="12" spans="2:6" ht="100.8" x14ac:dyDescent="0.3">
      <c r="B12" s="1085"/>
      <c r="C12" s="1085"/>
      <c r="D12" s="565" t="s">
        <v>672</v>
      </c>
      <c r="E12" s="856" t="s">
        <v>1991</v>
      </c>
      <c r="F12" s="565" t="s">
        <v>671</v>
      </c>
    </row>
    <row r="13" spans="2:6" ht="202.5" customHeight="1" x14ac:dyDescent="0.3">
      <c r="B13" s="1084">
        <v>3</v>
      </c>
      <c r="C13" s="1084" t="s">
        <v>313</v>
      </c>
      <c r="D13" s="858" t="s">
        <v>663</v>
      </c>
      <c r="E13" s="856">
        <v>45293</v>
      </c>
      <c r="F13" s="859" t="s">
        <v>1608</v>
      </c>
    </row>
    <row r="14" spans="2:6" ht="86.4" x14ac:dyDescent="0.3">
      <c r="B14" s="1085"/>
      <c r="C14" s="1085"/>
      <c r="D14" s="565" t="s">
        <v>672</v>
      </c>
      <c r="E14" s="856" t="s">
        <v>1991</v>
      </c>
      <c r="F14" s="319"/>
    </row>
    <row r="15" spans="2:6" ht="201.6" x14ac:dyDescent="0.3">
      <c r="B15" s="1078">
        <v>4</v>
      </c>
      <c r="C15" s="1078" t="s">
        <v>314</v>
      </c>
      <c r="D15" s="858" t="s">
        <v>663</v>
      </c>
      <c r="E15" s="856">
        <v>45293</v>
      </c>
      <c r="F15" s="859" t="s">
        <v>1615</v>
      </c>
    </row>
    <row r="16" spans="2:6" ht="86.4" x14ac:dyDescent="0.3">
      <c r="B16" s="1078"/>
      <c r="C16" s="1078"/>
      <c r="D16" s="565" t="s">
        <v>672</v>
      </c>
      <c r="E16" s="856" t="s">
        <v>1991</v>
      </c>
      <c r="F16" s="319" t="s">
        <v>1614</v>
      </c>
    </row>
    <row r="17" spans="2:6" ht="216" x14ac:dyDescent="0.3">
      <c r="B17" s="1078">
        <v>5</v>
      </c>
      <c r="C17" s="1078" t="s">
        <v>315</v>
      </c>
      <c r="D17" s="858" t="s">
        <v>663</v>
      </c>
      <c r="E17" s="856">
        <v>45293</v>
      </c>
      <c r="F17" s="859" t="s">
        <v>1729</v>
      </c>
    </row>
    <row r="18" spans="2:6" ht="86.4" x14ac:dyDescent="0.3">
      <c r="B18" s="1078"/>
      <c r="C18" s="1078"/>
      <c r="D18" s="565" t="s">
        <v>672</v>
      </c>
      <c r="E18" s="856" t="s">
        <v>1991</v>
      </c>
      <c r="F18" s="319" t="s">
        <v>1614</v>
      </c>
    </row>
    <row r="19" spans="2:6" ht="216" x14ac:dyDescent="0.3">
      <c r="B19" s="1078">
        <v>6</v>
      </c>
      <c r="C19" s="1078" t="s">
        <v>316</v>
      </c>
      <c r="D19" s="858" t="s">
        <v>663</v>
      </c>
      <c r="E19" s="856">
        <v>45293</v>
      </c>
      <c r="F19" s="859" t="s">
        <v>1729</v>
      </c>
    </row>
    <row r="20" spans="2:6" ht="86.4" x14ac:dyDescent="0.3">
      <c r="B20" s="1078"/>
      <c r="C20" s="1078"/>
      <c r="D20" s="565" t="s">
        <v>672</v>
      </c>
      <c r="E20" s="856" t="s">
        <v>1991</v>
      </c>
      <c r="F20" s="319" t="s">
        <v>1614</v>
      </c>
    </row>
    <row r="21" spans="2:6" x14ac:dyDescent="0.3">
      <c r="B21" s="1078">
        <v>7</v>
      </c>
      <c r="C21" s="1078" t="s">
        <v>317</v>
      </c>
      <c r="D21" s="860" t="s">
        <v>309</v>
      </c>
      <c r="E21" s="861" t="s">
        <v>309</v>
      </c>
      <c r="F21" s="862" t="s">
        <v>309</v>
      </c>
    </row>
    <row r="22" spans="2:6" ht="86.4" x14ac:dyDescent="0.3">
      <c r="B22" s="1078"/>
      <c r="C22" s="1078"/>
      <c r="D22" s="565" t="s">
        <v>672</v>
      </c>
      <c r="E22" s="856" t="s">
        <v>1991</v>
      </c>
      <c r="F22" s="319" t="s">
        <v>1614</v>
      </c>
    </row>
    <row r="23" spans="2:6" x14ac:dyDescent="0.3">
      <c r="B23" s="1078">
        <v>8</v>
      </c>
      <c r="C23" s="1078" t="s">
        <v>318</v>
      </c>
      <c r="D23" s="860" t="s">
        <v>309</v>
      </c>
      <c r="E23" s="861" t="s">
        <v>309</v>
      </c>
      <c r="F23" s="862" t="s">
        <v>309</v>
      </c>
    </row>
    <row r="24" spans="2:6" ht="86.4" x14ac:dyDescent="0.3">
      <c r="B24" s="1078"/>
      <c r="C24" s="1078"/>
      <c r="D24" s="565" t="s">
        <v>672</v>
      </c>
      <c r="E24" s="856" t="s">
        <v>1991</v>
      </c>
      <c r="F24" s="319" t="s">
        <v>1614</v>
      </c>
    </row>
    <row r="25" spans="2:6" x14ac:dyDescent="0.3">
      <c r="B25" s="1078">
        <v>9</v>
      </c>
      <c r="C25" s="1078" t="s">
        <v>319</v>
      </c>
      <c r="D25" s="860" t="s">
        <v>309</v>
      </c>
      <c r="E25" s="861" t="s">
        <v>309</v>
      </c>
      <c r="F25" s="862" t="s">
        <v>309</v>
      </c>
    </row>
    <row r="26" spans="2:6" ht="86.4" x14ac:dyDescent="0.3">
      <c r="B26" s="1078"/>
      <c r="C26" s="1078"/>
      <c r="D26" s="565" t="s">
        <v>672</v>
      </c>
      <c r="E26" s="856" t="s">
        <v>1991</v>
      </c>
      <c r="F26" s="319" t="s">
        <v>1614</v>
      </c>
    </row>
    <row r="27" spans="2:6" ht="86.4" x14ac:dyDescent="0.3">
      <c r="B27" s="1078">
        <v>10</v>
      </c>
      <c r="C27" s="1078" t="s">
        <v>320</v>
      </c>
      <c r="D27" s="862" t="s">
        <v>2740</v>
      </c>
      <c r="E27" s="861" t="s">
        <v>2741</v>
      </c>
      <c r="F27" s="862" t="s">
        <v>2742</v>
      </c>
    </row>
    <row r="28" spans="2:6" ht="86.4" x14ac:dyDescent="0.3">
      <c r="B28" s="1078"/>
      <c r="C28" s="1078"/>
      <c r="D28" s="565" t="s">
        <v>672</v>
      </c>
      <c r="E28" s="856" t="s">
        <v>1991</v>
      </c>
      <c r="F28" s="319" t="s">
        <v>1614</v>
      </c>
    </row>
    <row r="29" spans="2:6" x14ac:dyDescent="0.3">
      <c r="B29" s="1078">
        <v>11</v>
      </c>
      <c r="C29" s="1078" t="s">
        <v>321</v>
      </c>
      <c r="D29" s="860" t="s">
        <v>309</v>
      </c>
      <c r="E29" s="863" t="s">
        <v>309</v>
      </c>
      <c r="F29" s="860" t="s">
        <v>309</v>
      </c>
    </row>
    <row r="30" spans="2:6" ht="86.4" x14ac:dyDescent="0.3">
      <c r="B30" s="1078"/>
      <c r="C30" s="1078"/>
      <c r="D30" s="565" t="s">
        <v>672</v>
      </c>
      <c r="E30" s="856" t="s">
        <v>1991</v>
      </c>
      <c r="F30" s="319" t="s">
        <v>1614</v>
      </c>
    </row>
    <row r="31" spans="2:6" x14ac:dyDescent="0.3">
      <c r="B31" s="1078">
        <v>12</v>
      </c>
      <c r="C31" s="1078" t="s">
        <v>322</v>
      </c>
      <c r="D31" s="860" t="s">
        <v>309</v>
      </c>
      <c r="E31" s="863" t="s">
        <v>309</v>
      </c>
      <c r="F31" s="860" t="s">
        <v>309</v>
      </c>
    </row>
    <row r="32" spans="2:6" ht="86.4" x14ac:dyDescent="0.3">
      <c r="B32" s="1078"/>
      <c r="C32" s="1078"/>
      <c r="D32" s="565" t="s">
        <v>672</v>
      </c>
      <c r="E32" s="856" t="s">
        <v>1991</v>
      </c>
      <c r="F32" s="319" t="s">
        <v>1614</v>
      </c>
    </row>
  </sheetData>
  <mergeCells count="28">
    <mergeCell ref="B4:B8"/>
    <mergeCell ref="C4:C8"/>
    <mergeCell ref="D4:D6"/>
    <mergeCell ref="B9:B12"/>
    <mergeCell ref="C9:C12"/>
    <mergeCell ref="D9:D11"/>
    <mergeCell ref="E9:E11"/>
    <mergeCell ref="F9:F11"/>
    <mergeCell ref="B13:B14"/>
    <mergeCell ref="C13:C14"/>
    <mergeCell ref="B15:B16"/>
    <mergeCell ref="C15:C16"/>
    <mergeCell ref="B17:B18"/>
    <mergeCell ref="C17:C18"/>
    <mergeCell ref="B19:B20"/>
    <mergeCell ref="C19:C20"/>
    <mergeCell ref="B21:B22"/>
    <mergeCell ref="C21:C22"/>
    <mergeCell ref="B29:B30"/>
    <mergeCell ref="C29:C30"/>
    <mergeCell ref="B31:B32"/>
    <mergeCell ref="C31:C32"/>
    <mergeCell ref="B23:B24"/>
    <mergeCell ref="C23:C24"/>
    <mergeCell ref="B25:B26"/>
    <mergeCell ref="C25:C26"/>
    <mergeCell ref="B27:B28"/>
    <mergeCell ref="C27:C2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2"/>
  <sheetViews>
    <sheetView zoomScale="110" zoomScaleNormal="110" workbookViewId="0">
      <pane xSplit="2" ySplit="4" topLeftCell="C26" activePane="bottomRight" state="frozen"/>
      <selection activeCell="B1" sqref="B1:H2"/>
      <selection pane="topRight" activeCell="B1" sqref="B1:H2"/>
      <selection pane="bottomLeft" activeCell="B1" sqref="B1:H2"/>
      <selection pane="bottomRight" activeCell="B1" sqref="B1:H2"/>
    </sheetView>
  </sheetViews>
  <sheetFormatPr defaultRowHeight="14.4" x14ac:dyDescent="0.3"/>
  <cols>
    <col min="1" max="1" width="14.6640625" customWidth="1"/>
    <col min="2" max="2" width="15.6640625" style="8" customWidth="1"/>
    <col min="3" max="3" width="41.6640625" customWidth="1"/>
    <col min="4" max="4" width="15.6640625" customWidth="1"/>
    <col min="5" max="5" width="71.88671875" customWidth="1"/>
    <col min="6" max="6" width="19.6640625" customWidth="1"/>
    <col min="7" max="7" width="54.33203125" customWidth="1"/>
  </cols>
  <sheetData>
    <row r="1" spans="1:7" ht="25.5" customHeight="1" thickTop="1" x14ac:dyDescent="0.3">
      <c r="A1" s="956" t="s">
        <v>0</v>
      </c>
      <c r="B1" s="958" t="s">
        <v>86</v>
      </c>
      <c r="C1" s="959"/>
      <c r="D1" s="959"/>
      <c r="E1" s="959"/>
      <c r="F1" s="926"/>
    </row>
    <row r="2" spans="1:7" ht="25.5" customHeight="1" thickBot="1" x14ac:dyDescent="0.35">
      <c r="A2" s="957"/>
      <c r="B2" s="960"/>
      <c r="C2" s="961"/>
      <c r="D2" s="961"/>
      <c r="E2" s="961"/>
      <c r="F2" s="927"/>
    </row>
    <row r="3" spans="1:7" ht="15.6" thickTop="1" thickBot="1" x14ac:dyDescent="0.35">
      <c r="A3" s="1"/>
      <c r="B3" s="2"/>
      <c r="C3" s="1"/>
      <c r="D3" s="1"/>
      <c r="E3" s="2"/>
      <c r="F3" s="1"/>
    </row>
    <row r="4" spans="1:7" ht="15.75" customHeight="1" thickTop="1" x14ac:dyDescent="0.3">
      <c r="A4" s="3" t="s">
        <v>1</v>
      </c>
      <c r="B4" s="4" t="s">
        <v>2</v>
      </c>
      <c r="C4" s="6" t="s">
        <v>3</v>
      </c>
      <c r="D4" s="5" t="s">
        <v>4</v>
      </c>
      <c r="E4" s="5" t="s">
        <v>5</v>
      </c>
      <c r="F4" s="7" t="s">
        <v>6</v>
      </c>
    </row>
    <row r="5" spans="1:7" ht="27.6" customHeight="1" x14ac:dyDescent="0.3">
      <c r="A5" s="929" t="s">
        <v>7</v>
      </c>
      <c r="B5" s="962" t="s">
        <v>8</v>
      </c>
      <c r="C5" s="9" t="s">
        <v>87</v>
      </c>
      <c r="D5" s="10" t="s">
        <v>88</v>
      </c>
      <c r="E5" s="963" t="s">
        <v>89</v>
      </c>
      <c r="F5" s="11" t="s">
        <v>90</v>
      </c>
      <c r="G5" t="s">
        <v>91</v>
      </c>
    </row>
    <row r="6" spans="1:7" ht="33" customHeight="1" x14ac:dyDescent="0.3">
      <c r="A6" s="929"/>
      <c r="B6" s="962"/>
      <c r="C6" s="9" t="s">
        <v>92</v>
      </c>
      <c r="D6" s="12" t="s">
        <v>93</v>
      </c>
      <c r="E6" s="933"/>
      <c r="F6" s="11" t="s">
        <v>12</v>
      </c>
    </row>
    <row r="7" spans="1:7" ht="28.8" x14ac:dyDescent="0.3">
      <c r="A7" s="929"/>
      <c r="B7" s="13" t="s">
        <v>14</v>
      </c>
      <c r="C7" s="9" t="s">
        <v>94</v>
      </c>
      <c r="D7" s="14" t="s">
        <v>95</v>
      </c>
      <c r="E7" s="15" t="s">
        <v>96</v>
      </c>
      <c r="F7" s="16" t="s">
        <v>12</v>
      </c>
    </row>
    <row r="8" spans="1:7" ht="30" customHeight="1" x14ac:dyDescent="0.3">
      <c r="A8" s="899" t="s">
        <v>16</v>
      </c>
      <c r="B8" s="946" t="s">
        <v>17</v>
      </c>
      <c r="C8" s="17" t="s">
        <v>97</v>
      </c>
      <c r="D8" s="18" t="s">
        <v>98</v>
      </c>
      <c r="E8" s="949" t="s">
        <v>99</v>
      </c>
      <c r="F8" s="909" t="s">
        <v>100</v>
      </c>
    </row>
    <row r="9" spans="1:7" x14ac:dyDescent="0.3">
      <c r="A9" s="900"/>
      <c r="B9" s="947"/>
      <c r="C9" s="19" t="s">
        <v>101</v>
      </c>
      <c r="D9" s="18" t="s">
        <v>21</v>
      </c>
      <c r="E9" s="903"/>
      <c r="F9" s="911"/>
    </row>
    <row r="10" spans="1:7" x14ac:dyDescent="0.3">
      <c r="A10" s="900"/>
      <c r="B10" s="948"/>
      <c r="C10" s="17" t="s">
        <v>18</v>
      </c>
      <c r="D10" s="18" t="s">
        <v>21</v>
      </c>
      <c r="E10" s="20" t="s">
        <v>102</v>
      </c>
      <c r="F10" s="21" t="s">
        <v>12</v>
      </c>
    </row>
    <row r="11" spans="1:7" ht="28.8" x14ac:dyDescent="0.3">
      <c r="A11" s="945"/>
      <c r="B11" s="22" t="s">
        <v>22</v>
      </c>
      <c r="C11" s="19" t="s">
        <v>23</v>
      </c>
      <c r="D11" s="23" t="s">
        <v>103</v>
      </c>
      <c r="E11" s="24" t="s">
        <v>104</v>
      </c>
      <c r="F11" s="21" t="s">
        <v>26</v>
      </c>
    </row>
    <row r="12" spans="1:7" ht="43.2" x14ac:dyDescent="0.3">
      <c r="A12" s="950" t="s">
        <v>27</v>
      </c>
      <c r="B12" s="25" t="s">
        <v>28</v>
      </c>
      <c r="C12" s="26" t="s">
        <v>29</v>
      </c>
      <c r="D12" s="27">
        <v>2E-3</v>
      </c>
      <c r="E12" s="28" t="s">
        <v>105</v>
      </c>
      <c r="F12" s="29" t="s">
        <v>31</v>
      </c>
      <c r="G12" t="s">
        <v>106</v>
      </c>
    </row>
    <row r="13" spans="1:7" ht="57.6" x14ac:dyDescent="0.3">
      <c r="A13" s="950"/>
      <c r="B13" s="951" t="s">
        <v>32</v>
      </c>
      <c r="C13" s="30" t="s">
        <v>33</v>
      </c>
      <c r="D13" s="31" t="s">
        <v>107</v>
      </c>
      <c r="E13" s="32" t="s">
        <v>108</v>
      </c>
      <c r="F13" s="33" t="s">
        <v>36</v>
      </c>
      <c r="G13" t="s">
        <v>109</v>
      </c>
    </row>
    <row r="14" spans="1:7" ht="43.2" x14ac:dyDescent="0.3">
      <c r="A14" s="950"/>
      <c r="B14" s="952"/>
      <c r="C14" s="30" t="s">
        <v>37</v>
      </c>
      <c r="D14" s="34">
        <v>0.85</v>
      </c>
      <c r="E14" s="32" t="s">
        <v>110</v>
      </c>
      <c r="F14" s="29" t="s">
        <v>38</v>
      </c>
    </row>
    <row r="15" spans="1:7" ht="28.8" x14ac:dyDescent="0.3">
      <c r="A15" s="950"/>
      <c r="B15" s="953"/>
      <c r="C15" s="30" t="s">
        <v>39</v>
      </c>
      <c r="D15" s="34">
        <v>0.98</v>
      </c>
      <c r="E15" s="32" t="s">
        <v>40</v>
      </c>
      <c r="F15" s="29" t="s">
        <v>12</v>
      </c>
    </row>
    <row r="16" spans="1:7" x14ac:dyDescent="0.3">
      <c r="A16" s="950"/>
      <c r="B16" s="951" t="s">
        <v>41</v>
      </c>
      <c r="C16" s="30" t="s">
        <v>43</v>
      </c>
      <c r="D16" s="35" t="s">
        <v>44</v>
      </c>
      <c r="E16" s="954" t="s">
        <v>42</v>
      </c>
      <c r="F16" s="892" t="s">
        <v>12</v>
      </c>
      <c r="G16" t="s">
        <v>111</v>
      </c>
    </row>
    <row r="17" spans="1:7" ht="28.8" x14ac:dyDescent="0.3">
      <c r="A17" s="950"/>
      <c r="B17" s="952"/>
      <c r="C17" s="30" t="s">
        <v>45</v>
      </c>
      <c r="D17" s="36" t="s">
        <v>46</v>
      </c>
      <c r="E17" s="955"/>
      <c r="F17" s="893"/>
      <c r="G17" t="s">
        <v>111</v>
      </c>
    </row>
    <row r="18" spans="1:7" ht="28.8" x14ac:dyDescent="0.3">
      <c r="A18" s="950"/>
      <c r="B18" s="952"/>
      <c r="C18" s="30" t="s">
        <v>47</v>
      </c>
      <c r="D18" s="36" t="s">
        <v>48</v>
      </c>
      <c r="E18" s="955"/>
      <c r="F18" s="893"/>
      <c r="G18" t="s">
        <v>111</v>
      </c>
    </row>
    <row r="19" spans="1:7" ht="28.8" x14ac:dyDescent="0.3">
      <c r="A19" s="950"/>
      <c r="B19" s="952"/>
      <c r="C19" s="30" t="s">
        <v>49</v>
      </c>
      <c r="D19" s="36" t="s">
        <v>50</v>
      </c>
      <c r="E19" s="955"/>
      <c r="F19" s="893"/>
      <c r="G19" t="s">
        <v>111</v>
      </c>
    </row>
    <row r="20" spans="1:7" ht="28.8" x14ac:dyDescent="0.3">
      <c r="A20" s="950"/>
      <c r="B20" s="952"/>
      <c r="C20" s="30" t="s">
        <v>51</v>
      </c>
      <c r="D20" s="36" t="s">
        <v>52</v>
      </c>
      <c r="E20" s="919"/>
      <c r="F20" s="894"/>
      <c r="G20" t="s">
        <v>111</v>
      </c>
    </row>
    <row r="21" spans="1:7" ht="28.8" x14ac:dyDescent="0.3">
      <c r="A21" s="950"/>
      <c r="B21" s="953"/>
      <c r="C21" s="30" t="s">
        <v>54</v>
      </c>
      <c r="D21" s="36" t="s">
        <v>55</v>
      </c>
      <c r="E21" s="38" t="s">
        <v>53</v>
      </c>
      <c r="F21" s="37" t="s">
        <v>12</v>
      </c>
    </row>
    <row r="22" spans="1:7" ht="43.2" x14ac:dyDescent="0.3">
      <c r="A22" s="950"/>
      <c r="B22" s="39" t="s">
        <v>112</v>
      </c>
      <c r="C22" s="26" t="s">
        <v>113</v>
      </c>
      <c r="D22" s="40" t="s">
        <v>114</v>
      </c>
      <c r="E22" s="41" t="s">
        <v>115</v>
      </c>
      <c r="F22" s="33" t="s">
        <v>116</v>
      </c>
    </row>
    <row r="23" spans="1:7" x14ac:dyDescent="0.3">
      <c r="A23" s="881" t="s">
        <v>56</v>
      </c>
      <c r="B23" s="939" t="s">
        <v>57</v>
      </c>
      <c r="C23" s="42" t="s">
        <v>59</v>
      </c>
      <c r="D23" s="43" t="s">
        <v>60</v>
      </c>
      <c r="E23" s="942" t="s">
        <v>58</v>
      </c>
      <c r="F23" s="888" t="s">
        <v>12</v>
      </c>
    </row>
    <row r="24" spans="1:7" x14ac:dyDescent="0.3">
      <c r="A24" s="881"/>
      <c r="B24" s="940"/>
      <c r="C24" s="42" t="s">
        <v>61</v>
      </c>
      <c r="D24" s="43">
        <v>0.75</v>
      </c>
      <c r="E24" s="887"/>
      <c r="F24" s="889"/>
    </row>
    <row r="25" spans="1:7" ht="43.2" x14ac:dyDescent="0.3">
      <c r="A25" s="881"/>
      <c r="B25" s="940"/>
      <c r="C25" s="44" t="s">
        <v>63</v>
      </c>
      <c r="D25" s="43" t="s">
        <v>64</v>
      </c>
      <c r="E25" s="45" t="s">
        <v>62</v>
      </c>
      <c r="F25" s="889"/>
    </row>
    <row r="26" spans="1:7" x14ac:dyDescent="0.3">
      <c r="A26" s="881"/>
      <c r="B26" s="940"/>
      <c r="C26" s="44" t="s">
        <v>66</v>
      </c>
      <c r="D26" s="43" t="s">
        <v>67</v>
      </c>
      <c r="E26" s="45" t="s">
        <v>65</v>
      </c>
      <c r="F26" s="889"/>
    </row>
    <row r="27" spans="1:7" x14ac:dyDescent="0.3">
      <c r="A27" s="881"/>
      <c r="B27" s="941"/>
      <c r="C27" s="44" t="s">
        <v>69</v>
      </c>
      <c r="D27" s="46">
        <v>1</v>
      </c>
      <c r="E27" s="45" t="s">
        <v>68</v>
      </c>
      <c r="F27" s="890"/>
    </row>
    <row r="28" spans="1:7" ht="86.4" x14ac:dyDescent="0.3">
      <c r="A28" s="881"/>
      <c r="B28" s="943" t="s">
        <v>71</v>
      </c>
      <c r="C28" s="42" t="s">
        <v>73</v>
      </c>
      <c r="D28" s="43" t="s">
        <v>74</v>
      </c>
      <c r="E28" s="47" t="s">
        <v>72</v>
      </c>
      <c r="F28" s="888" t="s">
        <v>12</v>
      </c>
    </row>
    <row r="29" spans="1:7" ht="28.8" x14ac:dyDescent="0.3">
      <c r="A29" s="881"/>
      <c r="B29" s="943"/>
      <c r="C29" s="48" t="s">
        <v>76</v>
      </c>
      <c r="D29" s="49" t="s">
        <v>77</v>
      </c>
      <c r="E29" s="50" t="s">
        <v>75</v>
      </c>
      <c r="F29" s="890"/>
    </row>
    <row r="30" spans="1:7" ht="28.8" x14ac:dyDescent="0.3">
      <c r="A30" s="881"/>
      <c r="B30" s="939" t="s">
        <v>79</v>
      </c>
      <c r="C30" s="42" t="s">
        <v>81</v>
      </c>
      <c r="D30" s="51" t="s">
        <v>82</v>
      </c>
      <c r="E30" s="52" t="s">
        <v>80</v>
      </c>
      <c r="F30" s="53" t="s">
        <v>12</v>
      </c>
    </row>
    <row r="31" spans="1:7" ht="29.4" thickBot="1" x14ac:dyDescent="0.35">
      <c r="A31" s="882"/>
      <c r="B31" s="944"/>
      <c r="C31" s="54" t="s">
        <v>84</v>
      </c>
      <c r="D31" s="55" t="s">
        <v>117</v>
      </c>
      <c r="E31" s="56" t="s">
        <v>83</v>
      </c>
      <c r="F31" s="57" t="s">
        <v>38</v>
      </c>
    </row>
    <row r="32" spans="1:7" ht="15" thickTop="1" x14ac:dyDescent="0.3"/>
  </sheetData>
  <mergeCells count="22">
    <mergeCell ref="A1:A2"/>
    <mergeCell ref="B1:E2"/>
    <mergeCell ref="F1:F2"/>
    <mergeCell ref="A5:A7"/>
    <mergeCell ref="B5:B6"/>
    <mergeCell ref="E5:E6"/>
    <mergeCell ref="A8:A11"/>
    <mergeCell ref="B8:B10"/>
    <mergeCell ref="E8:E9"/>
    <mergeCell ref="F8:F9"/>
    <mergeCell ref="A12:A22"/>
    <mergeCell ref="B13:B15"/>
    <mergeCell ref="B16:B21"/>
    <mergeCell ref="E16:E20"/>
    <mergeCell ref="F16:F20"/>
    <mergeCell ref="A23:A31"/>
    <mergeCell ref="B23:B27"/>
    <mergeCell ref="E23:E24"/>
    <mergeCell ref="F23:F27"/>
    <mergeCell ref="B28:B29"/>
    <mergeCell ref="F28:F29"/>
    <mergeCell ref="B30:B31"/>
  </mergeCells>
  <pageMargins left="0.7" right="0.7" top="0.75" bottom="0.75" header="0.3" footer="0.3"/>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F5560-8286-4936-BAE6-A113579FD4E3}">
  <sheetPr>
    <tabColor rgb="FF0070C0"/>
  </sheetPr>
  <dimension ref="B2:E19"/>
  <sheetViews>
    <sheetView topLeftCell="A11" workbookViewId="0">
      <selection activeCell="E38" sqref="E38"/>
    </sheetView>
  </sheetViews>
  <sheetFormatPr defaultColWidth="9.109375" defaultRowHeight="14.4" x14ac:dyDescent="0.3"/>
  <cols>
    <col min="1" max="1" width="5.44140625" style="195" customWidth="1"/>
    <col min="2" max="2" width="4.88671875" style="195" customWidth="1"/>
    <col min="3" max="3" width="11.33203125" style="195" customWidth="1"/>
    <col min="4" max="4" width="14.5546875" style="195" customWidth="1"/>
    <col min="5" max="5" width="42.88671875" style="195" bestFit="1" customWidth="1"/>
    <col min="6" max="16384" width="9.109375" style="195"/>
  </cols>
  <sheetData>
    <row r="2" spans="2:5" x14ac:dyDescent="0.3">
      <c r="B2" s="195" t="s">
        <v>2398</v>
      </c>
    </row>
    <row r="3" spans="2:5" x14ac:dyDescent="0.3">
      <c r="B3" s="313" t="s">
        <v>263</v>
      </c>
      <c r="C3" s="313" t="s">
        <v>310</v>
      </c>
      <c r="D3" s="313" t="s">
        <v>422</v>
      </c>
      <c r="E3" s="313" t="s">
        <v>423</v>
      </c>
    </row>
    <row r="4" spans="2:5" ht="28.8" x14ac:dyDescent="0.3">
      <c r="B4" s="313">
        <v>1</v>
      </c>
      <c r="C4" s="313" t="s">
        <v>311</v>
      </c>
      <c r="D4" s="313" t="s">
        <v>213</v>
      </c>
      <c r="E4" s="319" t="s">
        <v>1992</v>
      </c>
    </row>
    <row r="5" spans="2:5" ht="28.8" x14ac:dyDescent="0.3">
      <c r="B5" s="313">
        <v>2</v>
      </c>
      <c r="C5" s="313" t="s">
        <v>312</v>
      </c>
      <c r="D5" s="313" t="s">
        <v>213</v>
      </c>
      <c r="E5" s="319" t="s">
        <v>1992</v>
      </c>
    </row>
    <row r="6" spans="2:5" ht="28.8" x14ac:dyDescent="0.3">
      <c r="B6" s="313">
        <v>3</v>
      </c>
      <c r="C6" s="313" t="s">
        <v>313</v>
      </c>
      <c r="D6" s="313" t="s">
        <v>213</v>
      </c>
      <c r="E6" s="319" t="s">
        <v>1992</v>
      </c>
    </row>
    <row r="7" spans="2:5" ht="28.8" x14ac:dyDescent="0.3">
      <c r="B7" s="313">
        <v>4</v>
      </c>
      <c r="C7" s="313" t="s">
        <v>314</v>
      </c>
      <c r="D7" s="313" t="s">
        <v>213</v>
      </c>
      <c r="E7" s="319" t="s">
        <v>1992</v>
      </c>
    </row>
    <row r="8" spans="2:5" ht="28.8" x14ac:dyDescent="0.3">
      <c r="B8" s="313">
        <v>5</v>
      </c>
      <c r="C8" s="313" t="s">
        <v>315</v>
      </c>
      <c r="D8" s="313" t="s">
        <v>213</v>
      </c>
      <c r="E8" s="319" t="s">
        <v>1992</v>
      </c>
    </row>
    <row r="9" spans="2:5" ht="28.8" x14ac:dyDescent="0.3">
      <c r="B9" s="313">
        <v>6</v>
      </c>
      <c r="C9" s="313" t="s">
        <v>316</v>
      </c>
      <c r="D9" s="313" t="s">
        <v>213</v>
      </c>
      <c r="E9" s="319" t="s">
        <v>1992</v>
      </c>
    </row>
    <row r="10" spans="2:5" ht="28.8" x14ac:dyDescent="0.3">
      <c r="B10" s="313">
        <v>7</v>
      </c>
      <c r="C10" s="313" t="s">
        <v>317</v>
      </c>
      <c r="D10" s="313" t="s">
        <v>213</v>
      </c>
      <c r="E10" s="319" t="s">
        <v>1992</v>
      </c>
    </row>
    <row r="11" spans="2:5" ht="100.8" x14ac:dyDescent="0.3">
      <c r="B11" s="313">
        <v>8</v>
      </c>
      <c r="C11" s="313" t="s">
        <v>318</v>
      </c>
      <c r="D11" s="313" t="s">
        <v>2262</v>
      </c>
      <c r="E11" s="565" t="s">
        <v>2261</v>
      </c>
    </row>
    <row r="12" spans="2:5" ht="28.8" x14ac:dyDescent="0.3">
      <c r="B12" s="313">
        <v>9</v>
      </c>
      <c r="C12" s="313" t="s">
        <v>319</v>
      </c>
      <c r="D12" s="313" t="s">
        <v>2399</v>
      </c>
      <c r="E12" s="319" t="s">
        <v>1992</v>
      </c>
    </row>
    <row r="13" spans="2:5" ht="57.6" x14ac:dyDescent="0.3">
      <c r="B13" s="313">
        <v>10</v>
      </c>
      <c r="C13" s="313" t="s">
        <v>320</v>
      </c>
      <c r="D13" s="313" t="s">
        <v>2735</v>
      </c>
      <c r="E13" s="565" t="s">
        <v>2736</v>
      </c>
    </row>
    <row r="14" spans="2:5" ht="28.8" x14ac:dyDescent="0.3">
      <c r="B14" s="313">
        <v>11</v>
      </c>
      <c r="C14" s="313" t="s">
        <v>321</v>
      </c>
      <c r="D14" s="313" t="s">
        <v>2399</v>
      </c>
      <c r="E14" s="319" t="s">
        <v>1992</v>
      </c>
    </row>
    <row r="15" spans="2:5" ht="36.75" customHeight="1" x14ac:dyDescent="0.3">
      <c r="B15" s="313">
        <v>12</v>
      </c>
      <c r="C15" s="313" t="s">
        <v>322</v>
      </c>
      <c r="D15" s="313" t="s">
        <v>3510</v>
      </c>
      <c r="E15" s="319" t="s">
        <v>3511</v>
      </c>
    </row>
    <row r="16" spans="2:5" x14ac:dyDescent="0.3">
      <c r="B16" s="313"/>
      <c r="C16" s="313"/>
      <c r="D16" s="313"/>
      <c r="E16" s="313"/>
    </row>
    <row r="17" spans="2:5" x14ac:dyDescent="0.3">
      <c r="B17" s="313"/>
      <c r="C17" s="313"/>
      <c r="D17" s="313"/>
      <c r="E17" s="313"/>
    </row>
    <row r="18" spans="2:5" x14ac:dyDescent="0.3">
      <c r="B18" s="313"/>
      <c r="C18" s="313"/>
      <c r="D18" s="313"/>
      <c r="E18" s="313"/>
    </row>
    <row r="19" spans="2:5" x14ac:dyDescent="0.3">
      <c r="B19" s="313"/>
      <c r="C19" s="313"/>
      <c r="D19" s="313"/>
      <c r="E19" s="31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8DEDF-0557-4552-9B1C-0FEC74352E80}">
  <sheetPr>
    <tabColor rgb="FF0070C0"/>
  </sheetPr>
  <dimension ref="B3:E16"/>
  <sheetViews>
    <sheetView topLeftCell="A2" workbookViewId="0">
      <selection activeCell="E38" sqref="E38"/>
    </sheetView>
  </sheetViews>
  <sheetFormatPr defaultColWidth="9.109375" defaultRowHeight="14.4" x14ac:dyDescent="0.3"/>
  <cols>
    <col min="1" max="1" width="9.109375" style="195"/>
    <col min="2" max="2" width="3.5546875" style="195" customWidth="1"/>
    <col min="3" max="3" width="10.88671875" style="195" bestFit="1" customWidth="1"/>
    <col min="4" max="4" width="11.5546875" style="195" bestFit="1" customWidth="1"/>
    <col min="5" max="5" width="40.44140625" style="203" customWidth="1"/>
    <col min="6" max="16384" width="9.109375" style="195"/>
  </cols>
  <sheetData>
    <row r="3" spans="2:5" x14ac:dyDescent="0.3">
      <c r="B3" s="195" t="s">
        <v>429</v>
      </c>
    </row>
    <row r="4" spans="2:5" s="191" customFormat="1" x14ac:dyDescent="0.3">
      <c r="B4" s="314" t="s">
        <v>263</v>
      </c>
      <c r="C4" s="314" t="s">
        <v>310</v>
      </c>
      <c r="D4" s="314" t="s">
        <v>430</v>
      </c>
      <c r="E4" s="623" t="s">
        <v>427</v>
      </c>
    </row>
    <row r="5" spans="2:5" ht="43.2" x14ac:dyDescent="0.3">
      <c r="B5" s="313">
        <v>1</v>
      </c>
      <c r="C5" s="313" t="s">
        <v>311</v>
      </c>
      <c r="D5" s="314" t="s">
        <v>428</v>
      </c>
      <c r="E5" s="319" t="s">
        <v>431</v>
      </c>
    </row>
    <row r="6" spans="2:5" ht="43.2" x14ac:dyDescent="0.3">
      <c r="B6" s="313">
        <v>2</v>
      </c>
      <c r="C6" s="313" t="s">
        <v>312</v>
      </c>
      <c r="D6" s="314" t="s">
        <v>428</v>
      </c>
      <c r="E6" s="319" t="s">
        <v>431</v>
      </c>
    </row>
    <row r="7" spans="2:5" ht="43.2" x14ac:dyDescent="0.3">
      <c r="B7" s="313">
        <v>3</v>
      </c>
      <c r="C7" s="313" t="s">
        <v>313</v>
      </c>
      <c r="D7" s="314" t="s">
        <v>428</v>
      </c>
      <c r="E7" s="319" t="s">
        <v>431</v>
      </c>
    </row>
    <row r="8" spans="2:5" ht="43.2" x14ac:dyDescent="0.3">
      <c r="B8" s="313">
        <v>4</v>
      </c>
      <c r="C8" s="313" t="s">
        <v>314</v>
      </c>
      <c r="D8" s="314" t="s">
        <v>428</v>
      </c>
      <c r="E8" s="319" t="s">
        <v>431</v>
      </c>
    </row>
    <row r="9" spans="2:5" ht="43.2" x14ac:dyDescent="0.3">
      <c r="B9" s="313">
        <v>5</v>
      </c>
      <c r="C9" s="313" t="s">
        <v>315</v>
      </c>
      <c r="D9" s="314" t="s">
        <v>428</v>
      </c>
      <c r="E9" s="319" t="s">
        <v>431</v>
      </c>
    </row>
    <row r="10" spans="2:5" ht="28.8" x14ac:dyDescent="0.3">
      <c r="B10" s="313">
        <v>6</v>
      </c>
      <c r="C10" s="313" t="s">
        <v>316</v>
      </c>
      <c r="D10" s="314" t="s">
        <v>428</v>
      </c>
      <c r="E10" s="319" t="s">
        <v>1994</v>
      </c>
    </row>
    <row r="11" spans="2:5" ht="28.8" x14ac:dyDescent="0.3">
      <c r="B11" s="313">
        <v>7</v>
      </c>
      <c r="C11" s="313" t="s">
        <v>317</v>
      </c>
      <c r="D11" s="314" t="s">
        <v>428</v>
      </c>
      <c r="E11" s="319" t="s">
        <v>1994</v>
      </c>
    </row>
    <row r="12" spans="2:5" ht="28.8" x14ac:dyDescent="0.3">
      <c r="B12" s="313">
        <v>8</v>
      </c>
      <c r="C12" s="313" t="s">
        <v>318</v>
      </c>
      <c r="D12" s="314" t="s">
        <v>428</v>
      </c>
      <c r="E12" s="319" t="s">
        <v>1994</v>
      </c>
    </row>
    <row r="13" spans="2:5" ht="28.8" x14ac:dyDescent="0.3">
      <c r="B13" s="313">
        <v>9</v>
      </c>
      <c r="C13" s="313" t="s">
        <v>319</v>
      </c>
      <c r="D13" s="314" t="s">
        <v>428</v>
      </c>
      <c r="E13" s="319" t="s">
        <v>1994</v>
      </c>
    </row>
    <row r="14" spans="2:5" ht="28.8" x14ac:dyDescent="0.3">
      <c r="B14" s="313">
        <v>10</v>
      </c>
      <c r="C14" s="313" t="s">
        <v>320</v>
      </c>
      <c r="D14" s="314" t="s">
        <v>428</v>
      </c>
      <c r="E14" s="319" t="s">
        <v>1994</v>
      </c>
    </row>
    <row r="15" spans="2:5" ht="28.8" x14ac:dyDescent="0.3">
      <c r="B15" s="313">
        <v>11</v>
      </c>
      <c r="C15" s="313" t="s">
        <v>321</v>
      </c>
      <c r="D15" s="314" t="s">
        <v>428</v>
      </c>
      <c r="E15" s="319" t="s">
        <v>1994</v>
      </c>
    </row>
    <row r="16" spans="2:5" ht="28.8" x14ac:dyDescent="0.3">
      <c r="B16" s="313">
        <v>12</v>
      </c>
      <c r="C16" s="313" t="s">
        <v>322</v>
      </c>
      <c r="D16" s="314" t="s">
        <v>428</v>
      </c>
      <c r="E16" s="319" t="s">
        <v>1994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9E569-7830-4BE6-A4D6-100F3F7F0D28}">
  <sheetPr>
    <tabColor rgb="FF0070C0"/>
  </sheetPr>
  <dimension ref="B3:E16"/>
  <sheetViews>
    <sheetView topLeftCell="A4" workbookViewId="0">
      <selection activeCell="E38" sqref="E38"/>
    </sheetView>
  </sheetViews>
  <sheetFormatPr defaultColWidth="9.109375" defaultRowHeight="14.4" x14ac:dyDescent="0.3"/>
  <cols>
    <col min="1" max="1" width="9.109375" style="195"/>
    <col min="2" max="2" width="3.5546875" style="195" customWidth="1"/>
    <col min="3" max="3" width="10.88671875" style="195" bestFit="1" customWidth="1"/>
    <col min="4" max="4" width="9.5546875" style="195" bestFit="1" customWidth="1"/>
    <col min="5" max="5" width="40.44140625" style="203" customWidth="1"/>
    <col min="6" max="16384" width="9.109375" style="195"/>
  </cols>
  <sheetData>
    <row r="3" spans="2:5" x14ac:dyDescent="0.3">
      <c r="B3" s="195" t="s">
        <v>426</v>
      </c>
    </row>
    <row r="4" spans="2:5" s="191" customFormat="1" x14ac:dyDescent="0.3">
      <c r="B4" s="314" t="s">
        <v>263</v>
      </c>
      <c r="C4" s="314" t="s">
        <v>310</v>
      </c>
      <c r="D4" s="314" t="s">
        <v>425</v>
      </c>
      <c r="E4" s="623" t="s">
        <v>427</v>
      </c>
    </row>
    <row r="5" spans="2:5" ht="28.8" x14ac:dyDescent="0.3">
      <c r="B5" s="313">
        <v>1</v>
      </c>
      <c r="C5" s="313" t="s">
        <v>311</v>
      </c>
      <c r="D5" s="314" t="s">
        <v>428</v>
      </c>
      <c r="E5" s="319" t="s">
        <v>424</v>
      </c>
    </row>
    <row r="6" spans="2:5" ht="28.8" x14ac:dyDescent="0.3">
      <c r="B6" s="313">
        <v>2</v>
      </c>
      <c r="C6" s="313" t="s">
        <v>312</v>
      </c>
      <c r="D6" s="314" t="s">
        <v>428</v>
      </c>
      <c r="E6" s="319" t="s">
        <v>424</v>
      </c>
    </row>
    <row r="7" spans="2:5" ht="28.8" x14ac:dyDescent="0.3">
      <c r="B7" s="313">
        <v>3</v>
      </c>
      <c r="C7" s="313" t="s">
        <v>313</v>
      </c>
      <c r="D7" s="314" t="s">
        <v>428</v>
      </c>
      <c r="E7" s="319" t="s">
        <v>424</v>
      </c>
    </row>
    <row r="8" spans="2:5" ht="28.8" x14ac:dyDescent="0.3">
      <c r="B8" s="313">
        <v>4</v>
      </c>
      <c r="C8" s="313" t="s">
        <v>314</v>
      </c>
      <c r="D8" s="314" t="s">
        <v>428</v>
      </c>
      <c r="E8" s="319" t="s">
        <v>424</v>
      </c>
    </row>
    <row r="9" spans="2:5" ht="28.8" x14ac:dyDescent="0.3">
      <c r="B9" s="313">
        <v>5</v>
      </c>
      <c r="C9" s="313" t="s">
        <v>315</v>
      </c>
      <c r="D9" s="314" t="s">
        <v>428</v>
      </c>
      <c r="E9" s="319" t="s">
        <v>424</v>
      </c>
    </row>
    <row r="10" spans="2:5" ht="57.6" x14ac:dyDescent="0.3">
      <c r="B10" s="313">
        <v>6</v>
      </c>
      <c r="C10" s="313" t="s">
        <v>316</v>
      </c>
      <c r="D10" s="313" t="s">
        <v>1730</v>
      </c>
      <c r="E10" s="319" t="s">
        <v>1883</v>
      </c>
    </row>
    <row r="11" spans="2:5" ht="28.8" x14ac:dyDescent="0.3">
      <c r="B11" s="313">
        <v>7</v>
      </c>
      <c r="C11" s="313" t="s">
        <v>317</v>
      </c>
      <c r="D11" s="314" t="s">
        <v>428</v>
      </c>
      <c r="E11" s="319" t="s">
        <v>1993</v>
      </c>
    </row>
    <row r="12" spans="2:5" ht="28.8" x14ac:dyDescent="0.3">
      <c r="B12" s="313">
        <v>8</v>
      </c>
      <c r="C12" s="313" t="s">
        <v>318</v>
      </c>
      <c r="D12" s="314" t="s">
        <v>428</v>
      </c>
      <c r="E12" s="319" t="s">
        <v>1993</v>
      </c>
    </row>
    <row r="13" spans="2:5" ht="28.8" x14ac:dyDescent="0.3">
      <c r="B13" s="313">
        <v>9</v>
      </c>
      <c r="C13" s="313" t="s">
        <v>319</v>
      </c>
      <c r="D13" s="314" t="s">
        <v>428</v>
      </c>
      <c r="E13" s="319" t="s">
        <v>1993</v>
      </c>
    </row>
    <row r="14" spans="2:5" ht="28.8" x14ac:dyDescent="0.3">
      <c r="B14" s="313">
        <v>10</v>
      </c>
      <c r="C14" s="313" t="s">
        <v>320</v>
      </c>
      <c r="D14" s="314" t="s">
        <v>428</v>
      </c>
      <c r="E14" s="319" t="s">
        <v>1993</v>
      </c>
    </row>
    <row r="15" spans="2:5" ht="28.8" x14ac:dyDescent="0.3">
      <c r="B15" s="313">
        <v>11</v>
      </c>
      <c r="C15" s="313" t="s">
        <v>321</v>
      </c>
      <c r="D15" s="314" t="s">
        <v>428</v>
      </c>
      <c r="E15" s="319" t="s">
        <v>1993</v>
      </c>
    </row>
    <row r="16" spans="2:5" ht="30" customHeight="1" x14ac:dyDescent="0.3">
      <c r="B16" s="313">
        <v>12</v>
      </c>
      <c r="C16" s="313" t="s">
        <v>322</v>
      </c>
      <c r="D16" s="314" t="s">
        <v>428</v>
      </c>
      <c r="E16" s="319" t="s">
        <v>1993</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7D12E-61ED-4F4A-B4AE-D6D5BA7B2762}">
  <sheetPr>
    <tabColor rgb="FF0070C0"/>
  </sheetPr>
  <dimension ref="B1:X40"/>
  <sheetViews>
    <sheetView topLeftCell="A16" zoomScale="70" zoomScaleNormal="70" workbookViewId="0">
      <selection activeCell="E38" sqref="E38"/>
    </sheetView>
  </sheetViews>
  <sheetFormatPr defaultColWidth="9.109375" defaultRowHeight="14.4" x14ac:dyDescent="0.3"/>
  <cols>
    <col min="1" max="1" width="4.88671875" style="626" customWidth="1"/>
    <col min="2" max="2" width="3.5546875" style="626" bestFit="1" customWidth="1"/>
    <col min="3" max="3" width="27" style="626" bestFit="1" customWidth="1"/>
    <col min="4" max="4" width="13.6640625" style="626" bestFit="1" customWidth="1"/>
    <col min="5" max="5" width="3.6640625" style="627" customWidth="1"/>
    <col min="6" max="8" width="4.5546875" style="627" bestFit="1" customWidth="1"/>
    <col min="9" max="10" width="3.6640625" style="627" customWidth="1"/>
    <col min="11" max="15" width="4.5546875" style="627" bestFit="1" customWidth="1"/>
    <col min="16" max="16" width="4.88671875" style="627" bestFit="1" customWidth="1"/>
    <col min="17" max="17" width="19.6640625" style="627" customWidth="1"/>
    <col min="18" max="18" width="4" style="626" customWidth="1"/>
    <col min="19" max="19" width="4.5546875" style="627" customWidth="1"/>
    <col min="20" max="20" width="10.88671875" style="627" bestFit="1" customWidth="1"/>
    <col min="21" max="21" width="15.109375" style="626" bestFit="1" customWidth="1"/>
    <col min="22" max="22" width="38.5546875" style="628" customWidth="1"/>
    <col min="23" max="23" width="12.109375" style="626" customWidth="1"/>
    <col min="24" max="24" width="12.109375" style="627" bestFit="1" customWidth="1"/>
    <col min="25" max="16384" width="9.109375" style="626"/>
  </cols>
  <sheetData>
    <row r="1" spans="2:24" x14ac:dyDescent="0.3">
      <c r="B1" s="625" t="s">
        <v>2001</v>
      </c>
    </row>
    <row r="2" spans="2:24" x14ac:dyDescent="0.3">
      <c r="B2" s="1109" t="s">
        <v>646</v>
      </c>
      <c r="C2" s="1109"/>
      <c r="D2" s="1109"/>
      <c r="E2" s="1109"/>
      <c r="F2" s="1109"/>
      <c r="G2" s="1109"/>
      <c r="H2" s="1109"/>
      <c r="I2" s="1109"/>
      <c r="J2" s="1109"/>
      <c r="K2" s="1109"/>
      <c r="L2" s="1109"/>
      <c r="M2" s="1109"/>
      <c r="N2" s="1109"/>
      <c r="O2" s="1109"/>
      <c r="P2" s="1109"/>
      <c r="Q2" s="629" t="s">
        <v>649</v>
      </c>
    </row>
    <row r="3" spans="2:24" x14ac:dyDescent="0.3">
      <c r="B3" s="1110" t="s">
        <v>648</v>
      </c>
      <c r="C3" s="1110"/>
      <c r="D3" s="1110"/>
      <c r="E3" s="630">
        <f t="shared" ref="E3:P3" si="0">E4/COUNTA($C$6:$C$32)</f>
        <v>0</v>
      </c>
      <c r="F3" s="630">
        <f t="shared" si="0"/>
        <v>0.34615384615384615</v>
      </c>
      <c r="G3" s="630">
        <f t="shared" si="0"/>
        <v>0.5</v>
      </c>
      <c r="H3" s="630">
        <f t="shared" si="0"/>
        <v>0.34615384615384615</v>
      </c>
      <c r="I3" s="630">
        <f t="shared" si="0"/>
        <v>3.8461538461538464E-2</v>
      </c>
      <c r="J3" s="630">
        <f t="shared" si="0"/>
        <v>0</v>
      </c>
      <c r="K3" s="630">
        <f t="shared" si="0"/>
        <v>0.23076923076923078</v>
      </c>
      <c r="L3" s="630">
        <f t="shared" si="0"/>
        <v>0.34615384615384615</v>
      </c>
      <c r="M3" s="630">
        <f t="shared" si="0"/>
        <v>0.26923076923076922</v>
      </c>
      <c r="N3" s="630">
        <f t="shared" si="0"/>
        <v>0.38461538461538464</v>
      </c>
      <c r="O3" s="630">
        <f t="shared" si="0"/>
        <v>0.46153846153846156</v>
      </c>
      <c r="P3" s="630">
        <f t="shared" si="0"/>
        <v>0.30769230769230771</v>
      </c>
      <c r="Q3" s="1111">
        <f>X4</f>
        <v>21</v>
      </c>
    </row>
    <row r="4" spans="2:24" x14ac:dyDescent="0.3">
      <c r="B4" s="1113" t="s">
        <v>645</v>
      </c>
      <c r="C4" s="1113"/>
      <c r="D4" s="1113"/>
      <c r="E4" s="631">
        <f t="shared" ref="E4:P4" si="1">COUNT(E6:E32)</f>
        <v>0</v>
      </c>
      <c r="F4" s="631">
        <f t="shared" si="1"/>
        <v>9</v>
      </c>
      <c r="G4" s="631">
        <f t="shared" si="1"/>
        <v>13</v>
      </c>
      <c r="H4" s="631">
        <f t="shared" si="1"/>
        <v>9</v>
      </c>
      <c r="I4" s="631">
        <f t="shared" si="1"/>
        <v>1</v>
      </c>
      <c r="J4" s="631">
        <f t="shared" si="1"/>
        <v>0</v>
      </c>
      <c r="K4" s="631">
        <f t="shared" si="1"/>
        <v>6</v>
      </c>
      <c r="L4" s="631">
        <f t="shared" si="1"/>
        <v>9</v>
      </c>
      <c r="M4" s="631">
        <f t="shared" si="1"/>
        <v>7</v>
      </c>
      <c r="N4" s="631">
        <f t="shared" si="1"/>
        <v>10</v>
      </c>
      <c r="O4" s="631">
        <f t="shared" si="1"/>
        <v>12</v>
      </c>
      <c r="P4" s="631">
        <f t="shared" si="1"/>
        <v>8</v>
      </c>
      <c r="Q4" s="1112"/>
      <c r="S4" s="625" t="s">
        <v>647</v>
      </c>
      <c r="X4" s="627">
        <f>SUM(X6:X1005)</f>
        <v>21</v>
      </c>
    </row>
    <row r="5" spans="2:24" s="627" customFormat="1" x14ac:dyDescent="0.3">
      <c r="B5" s="632" t="s">
        <v>263</v>
      </c>
      <c r="C5" s="632" t="s">
        <v>450</v>
      </c>
      <c r="D5" s="632" t="s">
        <v>436</v>
      </c>
      <c r="E5" s="633" t="s">
        <v>451</v>
      </c>
      <c r="F5" s="633" t="s">
        <v>452</v>
      </c>
      <c r="G5" s="633" t="s">
        <v>453</v>
      </c>
      <c r="H5" s="633" t="s">
        <v>454</v>
      </c>
      <c r="I5" s="633" t="s">
        <v>315</v>
      </c>
      <c r="J5" s="633" t="s">
        <v>455</v>
      </c>
      <c r="K5" s="633" t="s">
        <v>456</v>
      </c>
      <c r="L5" s="633" t="s">
        <v>457</v>
      </c>
      <c r="M5" s="633" t="s">
        <v>458</v>
      </c>
      <c r="N5" s="633" t="s">
        <v>459</v>
      </c>
      <c r="O5" s="633" t="s">
        <v>460</v>
      </c>
      <c r="P5" s="633" t="s">
        <v>461</v>
      </c>
      <c r="Q5" s="633" t="s">
        <v>644</v>
      </c>
      <c r="S5" s="633" t="s">
        <v>263</v>
      </c>
      <c r="T5" s="633" t="s">
        <v>310</v>
      </c>
      <c r="U5" s="633" t="s">
        <v>421</v>
      </c>
      <c r="V5" s="634" t="s">
        <v>432</v>
      </c>
      <c r="W5" s="633" t="s">
        <v>434</v>
      </c>
      <c r="X5" s="633" t="s">
        <v>673</v>
      </c>
    </row>
    <row r="6" spans="2:24" x14ac:dyDescent="0.3">
      <c r="B6" s="635">
        <v>1</v>
      </c>
      <c r="C6" s="635" t="s">
        <v>462</v>
      </c>
      <c r="D6" s="635" t="s">
        <v>225</v>
      </c>
      <c r="E6" s="633"/>
      <c r="F6" s="633">
        <v>1</v>
      </c>
      <c r="G6" s="633">
        <v>2</v>
      </c>
      <c r="H6" s="633"/>
      <c r="I6" s="633"/>
      <c r="J6" s="633"/>
      <c r="K6" s="633">
        <v>1</v>
      </c>
      <c r="L6" s="633">
        <v>1</v>
      </c>
      <c r="M6" s="633"/>
      <c r="N6" s="633"/>
      <c r="O6" s="633"/>
      <c r="P6" s="633"/>
      <c r="Q6" s="633">
        <f t="shared" ref="Q6:Q31" si="2">SUM(E6:P6)</f>
        <v>5</v>
      </c>
      <c r="S6" s="1104">
        <v>1</v>
      </c>
      <c r="T6" s="1104" t="s">
        <v>311</v>
      </c>
      <c r="U6" s="635" t="s">
        <v>59</v>
      </c>
      <c r="V6" s="636" t="s">
        <v>309</v>
      </c>
      <c r="W6" s="637" t="s">
        <v>309</v>
      </c>
      <c r="X6" s="633">
        <v>0</v>
      </c>
    </row>
    <row r="7" spans="2:24" x14ac:dyDescent="0.3">
      <c r="B7" s="635">
        <v>2</v>
      </c>
      <c r="C7" s="635" t="s">
        <v>464</v>
      </c>
      <c r="D7" s="635" t="s">
        <v>111</v>
      </c>
      <c r="E7" s="633"/>
      <c r="F7" s="633">
        <v>2</v>
      </c>
      <c r="G7" s="633">
        <v>3</v>
      </c>
      <c r="H7" s="633">
        <v>1</v>
      </c>
      <c r="I7" s="633">
        <v>1</v>
      </c>
      <c r="J7" s="633"/>
      <c r="K7" s="633">
        <v>2</v>
      </c>
      <c r="L7" s="633">
        <v>1</v>
      </c>
      <c r="M7" s="633"/>
      <c r="N7" s="633">
        <v>1</v>
      </c>
      <c r="O7" s="633"/>
      <c r="P7" s="633"/>
      <c r="Q7" s="633">
        <f t="shared" si="2"/>
        <v>11</v>
      </c>
      <c r="S7" s="1106"/>
      <c r="T7" s="1106"/>
      <c r="U7" s="635" t="s">
        <v>433</v>
      </c>
      <c r="V7" s="636" t="s">
        <v>309</v>
      </c>
      <c r="W7" s="637" t="s">
        <v>309</v>
      </c>
      <c r="X7" s="633">
        <v>0</v>
      </c>
    </row>
    <row r="8" spans="2:24" x14ac:dyDescent="0.3">
      <c r="B8" s="635">
        <v>3</v>
      </c>
      <c r="C8" s="635" t="s">
        <v>463</v>
      </c>
      <c r="D8" s="635" t="s">
        <v>111</v>
      </c>
      <c r="E8" s="633"/>
      <c r="F8" s="633">
        <v>1</v>
      </c>
      <c r="G8" s="633">
        <v>3</v>
      </c>
      <c r="H8" s="633">
        <v>1</v>
      </c>
      <c r="I8" s="633"/>
      <c r="J8" s="633"/>
      <c r="K8" s="633"/>
      <c r="L8" s="633"/>
      <c r="M8" s="633"/>
      <c r="N8" s="633">
        <v>1</v>
      </c>
      <c r="O8" s="633"/>
      <c r="P8" s="633"/>
      <c r="Q8" s="633">
        <f t="shared" si="2"/>
        <v>6</v>
      </c>
      <c r="S8" s="1104">
        <v>2</v>
      </c>
      <c r="T8" s="1104" t="s">
        <v>312</v>
      </c>
      <c r="U8" s="635" t="s">
        <v>59</v>
      </c>
      <c r="V8" s="636" t="s">
        <v>309</v>
      </c>
      <c r="W8" s="637" t="s">
        <v>309</v>
      </c>
      <c r="X8" s="633">
        <v>0</v>
      </c>
    </row>
    <row r="9" spans="2:24" ht="43.2" x14ac:dyDescent="0.3">
      <c r="B9" s="635">
        <v>4</v>
      </c>
      <c r="C9" s="635" t="s">
        <v>465</v>
      </c>
      <c r="D9" s="635" t="s">
        <v>111</v>
      </c>
      <c r="E9" s="633"/>
      <c r="F9" s="633">
        <v>2</v>
      </c>
      <c r="G9" s="633">
        <v>2</v>
      </c>
      <c r="H9" s="633">
        <v>1</v>
      </c>
      <c r="I9" s="633"/>
      <c r="J9" s="633"/>
      <c r="K9" s="633"/>
      <c r="L9" s="633">
        <v>2</v>
      </c>
      <c r="M9" s="633"/>
      <c r="N9" s="633"/>
      <c r="O9" s="633"/>
      <c r="P9" s="633"/>
      <c r="Q9" s="633">
        <f t="shared" si="2"/>
        <v>7</v>
      </c>
      <c r="S9" s="1105"/>
      <c r="T9" s="1105"/>
      <c r="U9" s="1104" t="s">
        <v>433</v>
      </c>
      <c r="V9" s="636" t="s">
        <v>664</v>
      </c>
      <c r="W9" s="637" t="s">
        <v>667</v>
      </c>
      <c r="X9" s="1108">
        <v>3</v>
      </c>
    </row>
    <row r="10" spans="2:24" ht="28.8" x14ac:dyDescent="0.3">
      <c r="B10" s="635">
        <v>5</v>
      </c>
      <c r="C10" s="635" t="s">
        <v>466</v>
      </c>
      <c r="D10" s="635" t="s">
        <v>111</v>
      </c>
      <c r="E10" s="633"/>
      <c r="F10" s="633">
        <v>2</v>
      </c>
      <c r="G10" s="633">
        <v>1</v>
      </c>
      <c r="H10" s="633"/>
      <c r="I10" s="633"/>
      <c r="J10" s="633"/>
      <c r="K10" s="633"/>
      <c r="L10" s="633">
        <v>1</v>
      </c>
      <c r="M10" s="633"/>
      <c r="N10" s="633"/>
      <c r="O10" s="633"/>
      <c r="P10" s="633"/>
      <c r="Q10" s="633">
        <f t="shared" si="2"/>
        <v>4</v>
      </c>
      <c r="S10" s="1105"/>
      <c r="T10" s="1105"/>
      <c r="U10" s="1105"/>
      <c r="V10" s="638" t="s">
        <v>665</v>
      </c>
      <c r="W10" s="635" t="s">
        <v>668</v>
      </c>
      <c r="X10" s="1108"/>
    </row>
    <row r="11" spans="2:24" ht="43.2" x14ac:dyDescent="0.3">
      <c r="B11" s="635">
        <v>6</v>
      </c>
      <c r="C11" s="635" t="s">
        <v>470</v>
      </c>
      <c r="D11" s="635" t="s">
        <v>225</v>
      </c>
      <c r="E11" s="633"/>
      <c r="F11" s="633">
        <v>2</v>
      </c>
      <c r="G11" s="633">
        <v>2</v>
      </c>
      <c r="H11" s="633">
        <v>1</v>
      </c>
      <c r="I11" s="633"/>
      <c r="J11" s="633"/>
      <c r="K11" s="633"/>
      <c r="L11" s="633">
        <v>1</v>
      </c>
      <c r="M11" s="633">
        <v>1</v>
      </c>
      <c r="N11" s="633">
        <v>2</v>
      </c>
      <c r="O11" s="633">
        <v>2</v>
      </c>
      <c r="P11" s="633">
        <v>1</v>
      </c>
      <c r="Q11" s="633">
        <f t="shared" si="2"/>
        <v>12</v>
      </c>
      <c r="S11" s="1106"/>
      <c r="T11" s="1106"/>
      <c r="U11" s="1106"/>
      <c r="V11" s="638" t="s">
        <v>666</v>
      </c>
      <c r="W11" s="635" t="s">
        <v>669</v>
      </c>
      <c r="X11" s="1108"/>
    </row>
    <row r="12" spans="2:24" ht="57.6" x14ac:dyDescent="0.3">
      <c r="B12" s="635">
        <v>7</v>
      </c>
      <c r="C12" s="635" t="s">
        <v>472</v>
      </c>
      <c r="D12" s="635" t="s">
        <v>225</v>
      </c>
      <c r="E12" s="633"/>
      <c r="F12" s="633">
        <v>1</v>
      </c>
      <c r="G12" s="633">
        <v>1</v>
      </c>
      <c r="H12" s="633"/>
      <c r="I12" s="633"/>
      <c r="J12" s="633"/>
      <c r="K12" s="633"/>
      <c r="L12" s="633"/>
      <c r="M12" s="633"/>
      <c r="N12" s="633"/>
      <c r="O12" s="633"/>
      <c r="P12" s="633"/>
      <c r="Q12" s="633">
        <f t="shared" si="2"/>
        <v>2</v>
      </c>
      <c r="S12" s="1108">
        <v>3</v>
      </c>
      <c r="T12" s="1108" t="s">
        <v>313</v>
      </c>
      <c r="U12" s="1108" t="s">
        <v>59</v>
      </c>
      <c r="V12" s="638" t="s">
        <v>1417</v>
      </c>
      <c r="W12" s="635" t="s">
        <v>1420</v>
      </c>
      <c r="X12" s="1104">
        <v>2</v>
      </c>
    </row>
    <row r="13" spans="2:24" ht="57.6" x14ac:dyDescent="0.3">
      <c r="B13" s="635">
        <v>8</v>
      </c>
      <c r="C13" s="635" t="s">
        <v>484</v>
      </c>
      <c r="D13" s="635" t="s">
        <v>225</v>
      </c>
      <c r="E13" s="633"/>
      <c r="F13" s="633"/>
      <c r="G13" s="633">
        <v>1</v>
      </c>
      <c r="H13" s="633"/>
      <c r="I13" s="633"/>
      <c r="J13" s="633"/>
      <c r="K13" s="633"/>
      <c r="L13" s="633"/>
      <c r="M13" s="633"/>
      <c r="N13" s="633">
        <v>1</v>
      </c>
      <c r="O13" s="633"/>
      <c r="P13" s="633">
        <v>1</v>
      </c>
      <c r="Q13" s="633">
        <f t="shared" si="2"/>
        <v>3</v>
      </c>
      <c r="S13" s="1108"/>
      <c r="T13" s="1108"/>
      <c r="U13" s="1108"/>
      <c r="V13" s="638" t="s">
        <v>1418</v>
      </c>
      <c r="W13" s="635" t="s">
        <v>1419</v>
      </c>
      <c r="X13" s="1106"/>
    </row>
    <row r="14" spans="2:24" ht="28.8" x14ac:dyDescent="0.3">
      <c r="B14" s="635">
        <v>9</v>
      </c>
      <c r="C14" s="635" t="s">
        <v>481</v>
      </c>
      <c r="D14" s="635" t="s">
        <v>225</v>
      </c>
      <c r="E14" s="633"/>
      <c r="F14" s="633"/>
      <c r="G14" s="633"/>
      <c r="H14" s="633"/>
      <c r="I14" s="633"/>
      <c r="J14" s="633"/>
      <c r="K14" s="633"/>
      <c r="L14" s="633"/>
      <c r="M14" s="633">
        <v>1</v>
      </c>
      <c r="N14" s="633"/>
      <c r="O14" s="633">
        <v>1</v>
      </c>
      <c r="P14" s="633"/>
      <c r="Q14" s="633">
        <f t="shared" si="2"/>
        <v>2</v>
      </c>
      <c r="S14" s="1108"/>
      <c r="T14" s="1108"/>
      <c r="U14" s="635" t="s">
        <v>433</v>
      </c>
      <c r="V14" s="638" t="s">
        <v>1416</v>
      </c>
      <c r="W14" s="635" t="s">
        <v>1421</v>
      </c>
      <c r="X14" s="633">
        <v>1</v>
      </c>
    </row>
    <row r="15" spans="2:24" x14ac:dyDescent="0.3">
      <c r="B15" s="635">
        <v>10</v>
      </c>
      <c r="C15" s="635" t="s">
        <v>477</v>
      </c>
      <c r="D15" s="635" t="s">
        <v>225</v>
      </c>
      <c r="E15" s="633"/>
      <c r="F15" s="633"/>
      <c r="G15" s="633"/>
      <c r="H15" s="633"/>
      <c r="I15" s="633"/>
      <c r="J15" s="633"/>
      <c r="K15" s="633"/>
      <c r="L15" s="633"/>
      <c r="M15" s="633"/>
      <c r="N15" s="633"/>
      <c r="O15" s="633">
        <v>1</v>
      </c>
      <c r="P15" s="633"/>
      <c r="Q15" s="633">
        <f t="shared" si="2"/>
        <v>1</v>
      </c>
      <c r="S15" s="1104">
        <v>4</v>
      </c>
      <c r="T15" s="1104" t="s">
        <v>314</v>
      </c>
      <c r="U15" s="635" t="s">
        <v>59</v>
      </c>
      <c r="V15" s="639" t="s">
        <v>1617</v>
      </c>
      <c r="W15" s="640" t="s">
        <v>1420</v>
      </c>
      <c r="X15" s="633">
        <v>1</v>
      </c>
    </row>
    <row r="16" spans="2:24" ht="57.6" x14ac:dyDescent="0.3">
      <c r="B16" s="635">
        <v>11</v>
      </c>
      <c r="C16" s="635" t="s">
        <v>480</v>
      </c>
      <c r="D16" s="635" t="s">
        <v>225</v>
      </c>
      <c r="E16" s="633"/>
      <c r="F16" s="633"/>
      <c r="G16" s="633"/>
      <c r="H16" s="633"/>
      <c r="I16" s="633"/>
      <c r="J16" s="633"/>
      <c r="K16" s="633"/>
      <c r="L16" s="633"/>
      <c r="M16" s="633"/>
      <c r="N16" s="633"/>
      <c r="O16" s="633">
        <v>1</v>
      </c>
      <c r="P16" s="633"/>
      <c r="Q16" s="633">
        <f t="shared" si="2"/>
        <v>1</v>
      </c>
      <c r="S16" s="1106"/>
      <c r="T16" s="1106"/>
      <c r="U16" s="633" t="s">
        <v>433</v>
      </c>
      <c r="V16" s="638" t="s">
        <v>1616</v>
      </c>
      <c r="W16" s="635" t="s">
        <v>1618</v>
      </c>
      <c r="X16" s="633">
        <v>1</v>
      </c>
    </row>
    <row r="17" spans="2:24" x14ac:dyDescent="0.3">
      <c r="B17" s="635">
        <v>12</v>
      </c>
      <c r="C17" s="635" t="s">
        <v>487</v>
      </c>
      <c r="D17" s="635" t="s">
        <v>225</v>
      </c>
      <c r="E17" s="633"/>
      <c r="F17" s="633"/>
      <c r="G17" s="633"/>
      <c r="H17" s="633"/>
      <c r="I17" s="633"/>
      <c r="J17" s="633"/>
      <c r="K17" s="633"/>
      <c r="L17" s="633"/>
      <c r="M17" s="633">
        <v>1</v>
      </c>
      <c r="N17" s="633"/>
      <c r="O17" s="633">
        <v>1</v>
      </c>
      <c r="P17" s="633">
        <v>1</v>
      </c>
      <c r="Q17" s="633">
        <f t="shared" si="2"/>
        <v>3</v>
      </c>
      <c r="S17" s="1104">
        <v>5</v>
      </c>
      <c r="T17" s="1104" t="s">
        <v>315</v>
      </c>
      <c r="U17" s="635" t="s">
        <v>59</v>
      </c>
      <c r="V17" s="636" t="s">
        <v>309</v>
      </c>
      <c r="W17" s="637" t="s">
        <v>309</v>
      </c>
      <c r="X17" s="633">
        <v>0</v>
      </c>
    </row>
    <row r="18" spans="2:24" ht="28.8" x14ac:dyDescent="0.3">
      <c r="B18" s="635">
        <v>13</v>
      </c>
      <c r="C18" s="635" t="s">
        <v>483</v>
      </c>
      <c r="D18" s="635" t="s">
        <v>225</v>
      </c>
      <c r="E18" s="633"/>
      <c r="F18" s="633"/>
      <c r="G18" s="633"/>
      <c r="H18" s="633"/>
      <c r="I18" s="633"/>
      <c r="J18" s="633"/>
      <c r="K18" s="633"/>
      <c r="L18" s="633">
        <v>1</v>
      </c>
      <c r="M18" s="633"/>
      <c r="N18" s="633">
        <v>1</v>
      </c>
      <c r="O18" s="633">
        <v>1</v>
      </c>
      <c r="P18" s="633">
        <v>1</v>
      </c>
      <c r="Q18" s="633">
        <f t="shared" si="2"/>
        <v>4</v>
      </c>
      <c r="S18" s="1106"/>
      <c r="T18" s="1106"/>
      <c r="U18" s="633" t="s">
        <v>433</v>
      </c>
      <c r="V18" s="638" t="s">
        <v>1740</v>
      </c>
      <c r="W18" s="640" t="s">
        <v>1618</v>
      </c>
      <c r="X18" s="633">
        <v>1</v>
      </c>
    </row>
    <row r="19" spans="2:24" x14ac:dyDescent="0.3">
      <c r="B19" s="635">
        <v>14</v>
      </c>
      <c r="C19" s="635" t="s">
        <v>479</v>
      </c>
      <c r="D19" s="635" t="s">
        <v>225</v>
      </c>
      <c r="E19" s="633"/>
      <c r="F19" s="633"/>
      <c r="G19" s="633">
        <v>1</v>
      </c>
      <c r="H19" s="633"/>
      <c r="I19" s="633"/>
      <c r="J19" s="633"/>
      <c r="K19" s="633"/>
      <c r="L19" s="633"/>
      <c r="M19" s="633"/>
      <c r="N19" s="633"/>
      <c r="O19" s="633"/>
      <c r="P19" s="633"/>
      <c r="Q19" s="633">
        <f t="shared" si="2"/>
        <v>1</v>
      </c>
      <c r="S19" s="1104">
        <v>6</v>
      </c>
      <c r="T19" s="1104" t="s">
        <v>316</v>
      </c>
      <c r="U19" s="635" t="s">
        <v>59</v>
      </c>
      <c r="V19" s="636" t="s">
        <v>309</v>
      </c>
      <c r="W19" s="637" t="s">
        <v>309</v>
      </c>
      <c r="X19" s="633">
        <v>0</v>
      </c>
    </row>
    <row r="20" spans="2:24" x14ac:dyDescent="0.3">
      <c r="B20" s="635">
        <v>15</v>
      </c>
      <c r="C20" s="635" t="s">
        <v>486</v>
      </c>
      <c r="D20" s="635" t="s">
        <v>225</v>
      </c>
      <c r="E20" s="633"/>
      <c r="F20" s="633"/>
      <c r="G20" s="633"/>
      <c r="H20" s="633"/>
      <c r="I20" s="633"/>
      <c r="J20" s="633"/>
      <c r="K20" s="633">
        <v>1</v>
      </c>
      <c r="L20" s="633">
        <v>1</v>
      </c>
      <c r="M20" s="633">
        <v>1</v>
      </c>
      <c r="N20" s="633"/>
      <c r="O20" s="633">
        <v>1</v>
      </c>
      <c r="P20" s="633"/>
      <c r="Q20" s="633">
        <f t="shared" si="2"/>
        <v>4</v>
      </c>
      <c r="S20" s="1106"/>
      <c r="T20" s="1106"/>
      <c r="U20" s="633" t="s">
        <v>433</v>
      </c>
      <c r="V20" s="636" t="s">
        <v>309</v>
      </c>
      <c r="W20" s="637" t="s">
        <v>309</v>
      </c>
      <c r="X20" s="633">
        <v>0</v>
      </c>
    </row>
    <row r="21" spans="2:24" x14ac:dyDescent="0.3">
      <c r="B21" s="635">
        <v>16</v>
      </c>
      <c r="C21" s="635" t="s">
        <v>471</v>
      </c>
      <c r="D21" s="635" t="s">
        <v>225</v>
      </c>
      <c r="E21" s="633"/>
      <c r="F21" s="633"/>
      <c r="G21" s="633">
        <v>1</v>
      </c>
      <c r="H21" s="633"/>
      <c r="I21" s="633"/>
      <c r="J21" s="633"/>
      <c r="K21" s="633"/>
      <c r="L21" s="633"/>
      <c r="M21" s="633">
        <v>1</v>
      </c>
      <c r="N21" s="633"/>
      <c r="O21" s="633"/>
      <c r="P21" s="633">
        <v>1</v>
      </c>
      <c r="Q21" s="633">
        <f t="shared" si="2"/>
        <v>3</v>
      </c>
      <c r="S21" s="1104">
        <v>7</v>
      </c>
      <c r="T21" s="1104" t="s">
        <v>317</v>
      </c>
      <c r="U21" s="635" t="s">
        <v>59</v>
      </c>
      <c r="V21" s="636" t="s">
        <v>309</v>
      </c>
      <c r="W21" s="637" t="s">
        <v>309</v>
      </c>
      <c r="X21" s="633">
        <v>0</v>
      </c>
    </row>
    <row r="22" spans="2:24" ht="57.6" x14ac:dyDescent="0.3">
      <c r="B22" s="635">
        <v>17</v>
      </c>
      <c r="C22" s="635" t="s">
        <v>475</v>
      </c>
      <c r="D22" s="635" t="s">
        <v>225</v>
      </c>
      <c r="E22" s="633"/>
      <c r="F22" s="633"/>
      <c r="G22" s="633"/>
      <c r="H22" s="633"/>
      <c r="I22" s="633"/>
      <c r="J22" s="633"/>
      <c r="K22" s="633"/>
      <c r="L22" s="633"/>
      <c r="M22" s="633"/>
      <c r="N22" s="633"/>
      <c r="O22" s="633"/>
      <c r="P22" s="633"/>
      <c r="Q22" s="633">
        <f t="shared" si="2"/>
        <v>0</v>
      </c>
      <c r="S22" s="1105"/>
      <c r="T22" s="1105"/>
      <c r="U22" s="1104" t="s">
        <v>433</v>
      </c>
      <c r="V22" s="636" t="s">
        <v>1995</v>
      </c>
      <c r="W22" s="637" t="s">
        <v>1421</v>
      </c>
      <c r="X22" s="1104">
        <v>2</v>
      </c>
    </row>
    <row r="23" spans="2:24" ht="57.6" x14ac:dyDescent="0.3">
      <c r="B23" s="635">
        <v>18</v>
      </c>
      <c r="C23" s="635" t="s">
        <v>468</v>
      </c>
      <c r="D23" s="635" t="s">
        <v>225</v>
      </c>
      <c r="E23" s="633"/>
      <c r="F23" s="633">
        <v>1</v>
      </c>
      <c r="G23" s="633">
        <v>1</v>
      </c>
      <c r="H23" s="633">
        <v>1</v>
      </c>
      <c r="I23" s="633"/>
      <c r="J23" s="633"/>
      <c r="K23" s="633"/>
      <c r="L23" s="633"/>
      <c r="M23" s="633"/>
      <c r="N23" s="633">
        <v>2</v>
      </c>
      <c r="O23" s="633"/>
      <c r="P23" s="633">
        <v>1</v>
      </c>
      <c r="Q23" s="633">
        <f t="shared" si="2"/>
        <v>6</v>
      </c>
      <c r="S23" s="1106"/>
      <c r="T23" s="1106"/>
      <c r="U23" s="1106"/>
      <c r="V23" s="636" t="s">
        <v>1996</v>
      </c>
      <c r="W23" s="637" t="s">
        <v>1997</v>
      </c>
      <c r="X23" s="1106"/>
    </row>
    <row r="24" spans="2:24" x14ac:dyDescent="0.3">
      <c r="B24" s="635">
        <v>19</v>
      </c>
      <c r="C24" s="635" t="s">
        <v>474</v>
      </c>
      <c r="D24" s="635" t="s">
        <v>225</v>
      </c>
      <c r="E24" s="633"/>
      <c r="F24" s="633"/>
      <c r="G24" s="633"/>
      <c r="H24" s="633"/>
      <c r="I24" s="633"/>
      <c r="J24" s="633"/>
      <c r="K24" s="633">
        <v>1</v>
      </c>
      <c r="L24" s="633"/>
      <c r="M24" s="633"/>
      <c r="N24" s="633">
        <v>1</v>
      </c>
      <c r="O24" s="633"/>
      <c r="P24" s="633"/>
      <c r="Q24" s="633">
        <f t="shared" si="2"/>
        <v>2</v>
      </c>
      <c r="S24" s="1104">
        <v>8</v>
      </c>
      <c r="T24" s="1104" t="s">
        <v>318</v>
      </c>
      <c r="U24" s="635" t="s">
        <v>59</v>
      </c>
      <c r="V24" s="636" t="s">
        <v>309</v>
      </c>
      <c r="W24" s="637" t="s">
        <v>309</v>
      </c>
      <c r="X24" s="633">
        <v>0</v>
      </c>
    </row>
    <row r="25" spans="2:24" ht="43.2" x14ac:dyDescent="0.3">
      <c r="B25" s="635">
        <v>20</v>
      </c>
      <c r="C25" s="635" t="s">
        <v>485</v>
      </c>
      <c r="D25" s="635" t="s">
        <v>225</v>
      </c>
      <c r="E25" s="633"/>
      <c r="F25" s="633"/>
      <c r="G25" s="633"/>
      <c r="H25" s="633">
        <v>1</v>
      </c>
      <c r="I25" s="633"/>
      <c r="J25" s="633"/>
      <c r="K25" s="633"/>
      <c r="L25" s="633"/>
      <c r="M25" s="633"/>
      <c r="N25" s="633">
        <v>1</v>
      </c>
      <c r="O25" s="633">
        <v>1</v>
      </c>
      <c r="P25" s="633"/>
      <c r="Q25" s="633">
        <f t="shared" si="2"/>
        <v>3</v>
      </c>
      <c r="S25" s="1105"/>
      <c r="T25" s="1105"/>
      <c r="U25" s="1104" t="s">
        <v>433</v>
      </c>
      <c r="V25" s="638" t="s">
        <v>2263</v>
      </c>
      <c r="W25" s="635" t="s">
        <v>667</v>
      </c>
      <c r="X25" s="1104">
        <v>2</v>
      </c>
    </row>
    <row r="26" spans="2:24" ht="28.8" x14ac:dyDescent="0.3">
      <c r="B26" s="635">
        <v>21</v>
      </c>
      <c r="C26" s="635" t="s">
        <v>478</v>
      </c>
      <c r="D26" s="635" t="s">
        <v>225</v>
      </c>
      <c r="E26" s="633"/>
      <c r="F26" s="633"/>
      <c r="G26" s="633"/>
      <c r="H26" s="633"/>
      <c r="I26" s="633"/>
      <c r="J26" s="633"/>
      <c r="K26" s="633"/>
      <c r="L26" s="633"/>
      <c r="M26" s="633"/>
      <c r="N26" s="633"/>
      <c r="O26" s="633">
        <v>1</v>
      </c>
      <c r="P26" s="633"/>
      <c r="Q26" s="633">
        <f t="shared" si="2"/>
        <v>1</v>
      </c>
      <c r="S26" s="1106"/>
      <c r="T26" s="1106"/>
      <c r="U26" s="1106"/>
      <c r="V26" s="638" t="s">
        <v>2264</v>
      </c>
      <c r="W26" s="635" t="s">
        <v>2265</v>
      </c>
      <c r="X26" s="1106"/>
    </row>
    <row r="27" spans="2:24" x14ac:dyDescent="0.3">
      <c r="B27" s="635">
        <v>22</v>
      </c>
      <c r="C27" s="635" t="s">
        <v>469</v>
      </c>
      <c r="D27" s="635" t="s">
        <v>225</v>
      </c>
      <c r="E27" s="633"/>
      <c r="F27" s="633">
        <v>1</v>
      </c>
      <c r="G27" s="633">
        <v>1</v>
      </c>
      <c r="H27" s="633">
        <v>1</v>
      </c>
      <c r="I27" s="633"/>
      <c r="J27" s="633"/>
      <c r="K27" s="633"/>
      <c r="L27" s="633"/>
      <c r="M27" s="633"/>
      <c r="N27" s="633">
        <v>1</v>
      </c>
      <c r="O27" s="633"/>
      <c r="P27" s="633">
        <v>1</v>
      </c>
      <c r="Q27" s="633">
        <f t="shared" si="2"/>
        <v>5</v>
      </c>
      <c r="S27" s="1104">
        <v>9</v>
      </c>
      <c r="T27" s="1104" t="s">
        <v>319</v>
      </c>
      <c r="U27" s="635" t="s">
        <v>59</v>
      </c>
      <c r="V27" s="636" t="s">
        <v>309</v>
      </c>
      <c r="W27" s="637" t="s">
        <v>309</v>
      </c>
      <c r="X27" s="633">
        <v>0</v>
      </c>
    </row>
    <row r="28" spans="2:24" ht="28.8" x14ac:dyDescent="0.3">
      <c r="B28" s="635">
        <v>23</v>
      </c>
      <c r="C28" s="635" t="s">
        <v>476</v>
      </c>
      <c r="D28" s="635" t="s">
        <v>225</v>
      </c>
      <c r="E28" s="633"/>
      <c r="F28" s="633"/>
      <c r="G28" s="633">
        <v>1</v>
      </c>
      <c r="H28" s="633"/>
      <c r="I28" s="633"/>
      <c r="J28" s="633"/>
      <c r="K28" s="633">
        <v>1</v>
      </c>
      <c r="L28" s="633">
        <v>1</v>
      </c>
      <c r="M28" s="633">
        <v>1</v>
      </c>
      <c r="N28" s="633"/>
      <c r="O28" s="633">
        <v>2</v>
      </c>
      <c r="P28" s="633"/>
      <c r="Q28" s="633">
        <f t="shared" si="2"/>
        <v>6</v>
      </c>
      <c r="S28" s="1106"/>
      <c r="T28" s="1106"/>
      <c r="U28" s="635" t="s">
        <v>2400</v>
      </c>
      <c r="V28" s="638" t="s">
        <v>2401</v>
      </c>
      <c r="W28" s="635" t="s">
        <v>2402</v>
      </c>
      <c r="X28" s="633">
        <v>1</v>
      </c>
    </row>
    <row r="29" spans="2:24" x14ac:dyDescent="0.3">
      <c r="B29" s="635">
        <v>24</v>
      </c>
      <c r="C29" s="635" t="s">
        <v>473</v>
      </c>
      <c r="D29" s="635" t="s">
        <v>225</v>
      </c>
      <c r="E29" s="633"/>
      <c r="F29" s="633"/>
      <c r="G29" s="633"/>
      <c r="H29" s="633">
        <v>1</v>
      </c>
      <c r="I29" s="633"/>
      <c r="J29" s="633"/>
      <c r="K29" s="633"/>
      <c r="L29" s="633"/>
      <c r="M29" s="633"/>
      <c r="N29" s="633">
        <v>1</v>
      </c>
      <c r="O29" s="633">
        <v>1</v>
      </c>
      <c r="P29" s="633"/>
      <c r="Q29" s="633">
        <f t="shared" si="2"/>
        <v>3</v>
      </c>
      <c r="S29" s="1104">
        <v>10</v>
      </c>
      <c r="T29" s="1104" t="s">
        <v>320</v>
      </c>
      <c r="U29" s="635" t="s">
        <v>59</v>
      </c>
      <c r="V29" s="636" t="s">
        <v>309</v>
      </c>
      <c r="W29" s="637" t="s">
        <v>309</v>
      </c>
      <c r="X29" s="633">
        <v>0</v>
      </c>
    </row>
    <row r="30" spans="2:24" ht="86.4" x14ac:dyDescent="0.3">
      <c r="B30" s="635">
        <v>25</v>
      </c>
      <c r="C30" s="635" t="s">
        <v>467</v>
      </c>
      <c r="D30" s="635" t="s">
        <v>225</v>
      </c>
      <c r="E30" s="633"/>
      <c r="F30" s="633"/>
      <c r="G30" s="633"/>
      <c r="H30" s="633">
        <v>1</v>
      </c>
      <c r="I30" s="633"/>
      <c r="J30" s="633"/>
      <c r="K30" s="633"/>
      <c r="L30" s="633"/>
      <c r="M30" s="633"/>
      <c r="N30" s="633"/>
      <c r="O30" s="633"/>
      <c r="P30" s="633">
        <v>1</v>
      </c>
      <c r="Q30" s="633">
        <f t="shared" si="2"/>
        <v>2</v>
      </c>
      <c r="S30" s="1105"/>
      <c r="T30" s="1105"/>
      <c r="U30" s="1104" t="s">
        <v>2400</v>
      </c>
      <c r="V30" s="638" t="s">
        <v>2729</v>
      </c>
      <c r="W30" s="635" t="s">
        <v>2731</v>
      </c>
      <c r="X30" s="1104">
        <v>4</v>
      </c>
    </row>
    <row r="31" spans="2:24" ht="43.2" x14ac:dyDescent="0.3">
      <c r="B31" s="635">
        <v>26</v>
      </c>
      <c r="C31" s="635" t="s">
        <v>482</v>
      </c>
      <c r="D31" s="635" t="s">
        <v>225</v>
      </c>
      <c r="E31" s="633"/>
      <c r="F31" s="633"/>
      <c r="G31" s="633"/>
      <c r="H31" s="633"/>
      <c r="I31" s="633"/>
      <c r="J31" s="633"/>
      <c r="K31" s="633">
        <v>1</v>
      </c>
      <c r="L31" s="633">
        <v>1</v>
      </c>
      <c r="M31" s="633">
        <v>1</v>
      </c>
      <c r="N31" s="633"/>
      <c r="O31" s="633">
        <v>1</v>
      </c>
      <c r="P31" s="633"/>
      <c r="Q31" s="633">
        <f t="shared" si="2"/>
        <v>4</v>
      </c>
      <c r="S31" s="1105"/>
      <c r="T31" s="1105"/>
      <c r="U31" s="1105"/>
      <c r="V31" s="638" t="s">
        <v>2730</v>
      </c>
      <c r="W31" s="635" t="s">
        <v>2731</v>
      </c>
      <c r="X31" s="1105"/>
    </row>
    <row r="32" spans="2:24" ht="28.8" x14ac:dyDescent="0.3">
      <c r="B32" s="635"/>
      <c r="C32" s="635"/>
      <c r="D32" s="635"/>
      <c r="E32" s="633"/>
      <c r="F32" s="633"/>
      <c r="G32" s="633"/>
      <c r="H32" s="633"/>
      <c r="I32" s="633"/>
      <c r="J32" s="633"/>
      <c r="K32" s="633"/>
      <c r="L32" s="633"/>
      <c r="M32" s="633"/>
      <c r="N32" s="633"/>
      <c r="O32" s="633"/>
      <c r="P32" s="633"/>
      <c r="Q32" s="633"/>
      <c r="S32" s="1105"/>
      <c r="T32" s="1105"/>
      <c r="U32" s="1105"/>
      <c r="V32" s="641" t="s">
        <v>2737</v>
      </c>
      <c r="W32" s="635" t="s">
        <v>2738</v>
      </c>
      <c r="X32" s="1105"/>
    </row>
    <row r="33" spans="3:24" x14ac:dyDescent="0.3">
      <c r="S33" s="1106"/>
      <c r="T33" s="1106"/>
      <c r="U33" s="1106"/>
      <c r="V33" s="642" t="s">
        <v>2739</v>
      </c>
      <c r="W33" s="635" t="s">
        <v>2738</v>
      </c>
      <c r="X33" s="1106"/>
    </row>
    <row r="34" spans="3:24" x14ac:dyDescent="0.3">
      <c r="C34" s="626" t="s">
        <v>1998</v>
      </c>
      <c r="D34" s="626" t="str">
        <f>SUM($X$6:$X$20)&amp;" Kaizen"</f>
        <v>9 Kaizen</v>
      </c>
      <c r="S34" s="1104">
        <v>11</v>
      </c>
      <c r="T34" s="1107" t="s">
        <v>321</v>
      </c>
      <c r="U34" s="635" t="s">
        <v>59</v>
      </c>
      <c r="V34" s="636" t="s">
        <v>309</v>
      </c>
      <c r="W34" s="635"/>
      <c r="X34" s="633">
        <v>0</v>
      </c>
    </row>
    <row r="35" spans="3:24" ht="28.8" x14ac:dyDescent="0.3">
      <c r="C35" s="626" t="s">
        <v>1999</v>
      </c>
      <c r="D35" s="626" t="str">
        <f>SUM(X22:X38)&amp;"Kaizen"</f>
        <v>12Kaizen</v>
      </c>
      <c r="S35" s="1105"/>
      <c r="T35" s="1105"/>
      <c r="U35" s="1107" t="s">
        <v>2400</v>
      </c>
      <c r="V35" s="638" t="s">
        <v>2752</v>
      </c>
      <c r="W35" s="635" t="s">
        <v>2753</v>
      </c>
      <c r="X35" s="1104">
        <v>2</v>
      </c>
    </row>
    <row r="36" spans="3:24" ht="43.2" x14ac:dyDescent="0.3">
      <c r="S36" s="1106"/>
      <c r="T36" s="1106"/>
      <c r="U36" s="1106"/>
      <c r="V36" s="638" t="s">
        <v>2754</v>
      </c>
      <c r="W36" s="635" t="s">
        <v>2402</v>
      </c>
      <c r="X36" s="1106"/>
    </row>
    <row r="37" spans="3:24" x14ac:dyDescent="0.3">
      <c r="S37" s="633">
        <v>12</v>
      </c>
      <c r="T37" s="864" t="s">
        <v>322</v>
      </c>
      <c r="U37" s="635" t="s">
        <v>59</v>
      </c>
      <c r="V37" s="636" t="s">
        <v>309</v>
      </c>
      <c r="W37" s="635"/>
      <c r="X37" s="635"/>
    </row>
    <row r="38" spans="3:24" x14ac:dyDescent="0.3">
      <c r="S38" s="633"/>
      <c r="T38" s="633"/>
      <c r="U38" s="865" t="s">
        <v>2400</v>
      </c>
      <c r="V38" s="866" t="s">
        <v>3512</v>
      </c>
      <c r="W38" s="865" t="s">
        <v>1420</v>
      </c>
      <c r="X38" s="633">
        <v>1</v>
      </c>
    </row>
    <row r="39" spans="3:24" x14ac:dyDescent="0.3">
      <c r="S39" s="633"/>
      <c r="T39" s="633"/>
      <c r="U39" s="635"/>
      <c r="V39" s="638"/>
      <c r="W39" s="635"/>
      <c r="X39" s="633"/>
    </row>
    <row r="40" spans="3:24" x14ac:dyDescent="0.3">
      <c r="C40" s="626" t="s">
        <v>2000</v>
      </c>
      <c r="S40" s="633"/>
      <c r="T40" s="633"/>
      <c r="U40" s="635"/>
      <c r="V40" s="638"/>
      <c r="W40" s="635"/>
      <c r="X40" s="633"/>
    </row>
  </sheetData>
  <mergeCells count="38">
    <mergeCell ref="T6:T7"/>
    <mergeCell ref="B2:P2"/>
    <mergeCell ref="B3:D3"/>
    <mergeCell ref="Q3:Q4"/>
    <mergeCell ref="B4:D4"/>
    <mergeCell ref="S6:S7"/>
    <mergeCell ref="S8:S11"/>
    <mergeCell ref="T8:T11"/>
    <mergeCell ref="U9:U11"/>
    <mergeCell ref="X9:X11"/>
    <mergeCell ref="S12:S14"/>
    <mergeCell ref="T12:T14"/>
    <mergeCell ref="U12:U13"/>
    <mergeCell ref="X12:X13"/>
    <mergeCell ref="S15:S16"/>
    <mergeCell ref="T15:T16"/>
    <mergeCell ref="S17:S18"/>
    <mergeCell ref="T17:T18"/>
    <mergeCell ref="S19:S20"/>
    <mergeCell ref="T19:T20"/>
    <mergeCell ref="S21:S23"/>
    <mergeCell ref="T21:T23"/>
    <mergeCell ref="U22:U23"/>
    <mergeCell ref="X22:X23"/>
    <mergeCell ref="S24:S26"/>
    <mergeCell ref="T24:T26"/>
    <mergeCell ref="U25:U26"/>
    <mergeCell ref="X25:X26"/>
    <mergeCell ref="S34:S36"/>
    <mergeCell ref="T34:T36"/>
    <mergeCell ref="U35:U36"/>
    <mergeCell ref="X35:X36"/>
    <mergeCell ref="S27:S28"/>
    <mergeCell ref="T27:T28"/>
    <mergeCell ref="S29:S33"/>
    <mergeCell ref="T29:T33"/>
    <mergeCell ref="U30:U33"/>
    <mergeCell ref="X30:X33"/>
  </mergeCells>
  <pageMargins left="0.7" right="0.7" top="0.75" bottom="0.75" header="0.3" footer="0.3"/>
  <pageSetup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229FB-4331-4F61-8EDE-2B73217AD3F7}">
  <sheetPr>
    <tabColor rgb="FF0070C0"/>
  </sheetPr>
  <dimension ref="C2:L15"/>
  <sheetViews>
    <sheetView topLeftCell="A7" workbookViewId="0">
      <selection activeCell="E38" sqref="E38"/>
    </sheetView>
  </sheetViews>
  <sheetFormatPr defaultColWidth="9.109375" defaultRowHeight="14.4" x14ac:dyDescent="0.3"/>
  <cols>
    <col min="1" max="2" width="9.109375" style="195"/>
    <col min="3" max="3" width="4.44140625" style="195" customWidth="1"/>
    <col min="4" max="4" width="16.109375" style="195" customWidth="1"/>
    <col min="5" max="5" width="17.33203125" style="195" customWidth="1"/>
    <col min="6" max="6" width="16.33203125" style="195" customWidth="1"/>
    <col min="7" max="7" width="12.6640625" style="195" customWidth="1"/>
    <col min="8" max="8" width="19" style="195" customWidth="1"/>
    <col min="9" max="9" width="13" style="195" customWidth="1"/>
    <col min="10" max="10" width="16.109375" style="195" bestFit="1" customWidth="1"/>
    <col min="11" max="11" width="10.6640625" style="191" customWidth="1"/>
    <col min="12" max="12" width="14.6640625" style="195" customWidth="1"/>
    <col min="13" max="16384" width="9.109375" style="195"/>
  </cols>
  <sheetData>
    <row r="2" spans="3:12" x14ac:dyDescent="0.3">
      <c r="C2" s="195" t="s">
        <v>437</v>
      </c>
    </row>
    <row r="3" spans="3:12" s="204" customFormat="1" ht="28.8" x14ac:dyDescent="0.3">
      <c r="C3" s="623" t="s">
        <v>263</v>
      </c>
      <c r="D3" s="623" t="s">
        <v>310</v>
      </c>
      <c r="E3" s="623" t="s">
        <v>435</v>
      </c>
      <c r="F3" s="623" t="s">
        <v>247</v>
      </c>
      <c r="G3" s="623" t="s">
        <v>438</v>
      </c>
      <c r="H3" s="623" t="s">
        <v>440</v>
      </c>
      <c r="I3" s="623" t="s">
        <v>439</v>
      </c>
      <c r="J3" s="623" t="s">
        <v>519</v>
      </c>
      <c r="K3" s="623" t="s">
        <v>441</v>
      </c>
      <c r="L3" s="623" t="s">
        <v>518</v>
      </c>
    </row>
    <row r="4" spans="3:12" ht="28.8" x14ac:dyDescent="0.3">
      <c r="C4" s="313">
        <v>1</v>
      </c>
      <c r="D4" s="313" t="s">
        <v>311</v>
      </c>
      <c r="E4" s="762" t="s">
        <v>309</v>
      </c>
      <c r="F4" s="762" t="s">
        <v>251</v>
      </c>
      <c r="G4" s="762" t="s">
        <v>516</v>
      </c>
      <c r="H4" s="565" t="s">
        <v>2002</v>
      </c>
      <c r="I4" s="565" t="s">
        <v>517</v>
      </c>
      <c r="J4" s="762" t="s">
        <v>309</v>
      </c>
      <c r="K4" s="314">
        <v>0</v>
      </c>
      <c r="L4" s="762" t="s">
        <v>309</v>
      </c>
    </row>
    <row r="5" spans="3:12" ht="28.8" x14ac:dyDescent="0.3">
      <c r="C5" s="313">
        <v>2</v>
      </c>
      <c r="D5" s="313" t="s">
        <v>312</v>
      </c>
      <c r="E5" s="762" t="s">
        <v>309</v>
      </c>
      <c r="F5" s="762" t="s">
        <v>251</v>
      </c>
      <c r="G5" s="762" t="s">
        <v>516</v>
      </c>
      <c r="H5" s="565" t="s">
        <v>2002</v>
      </c>
      <c r="I5" s="565" t="s">
        <v>517</v>
      </c>
      <c r="J5" s="762" t="s">
        <v>309</v>
      </c>
      <c r="K5" s="314">
        <v>0</v>
      </c>
      <c r="L5" s="762" t="s">
        <v>309</v>
      </c>
    </row>
    <row r="6" spans="3:12" ht="28.8" x14ac:dyDescent="0.3">
      <c r="C6" s="313">
        <v>3</v>
      </c>
      <c r="D6" s="313" t="s">
        <v>313</v>
      </c>
      <c r="E6" s="762" t="s">
        <v>309</v>
      </c>
      <c r="F6" s="762" t="s">
        <v>251</v>
      </c>
      <c r="G6" s="762" t="s">
        <v>516</v>
      </c>
      <c r="H6" s="565" t="s">
        <v>2002</v>
      </c>
      <c r="I6" s="565" t="s">
        <v>517</v>
      </c>
      <c r="J6" s="762" t="s">
        <v>309</v>
      </c>
      <c r="K6" s="314">
        <v>0</v>
      </c>
      <c r="L6" s="762" t="s">
        <v>309</v>
      </c>
    </row>
    <row r="7" spans="3:12" ht="28.8" x14ac:dyDescent="0.3">
      <c r="C7" s="313">
        <v>4</v>
      </c>
      <c r="D7" s="313" t="s">
        <v>314</v>
      </c>
      <c r="E7" s="762" t="s">
        <v>309</v>
      </c>
      <c r="F7" s="762" t="s">
        <v>251</v>
      </c>
      <c r="G7" s="762" t="s">
        <v>516</v>
      </c>
      <c r="H7" s="565" t="s">
        <v>2002</v>
      </c>
      <c r="I7" s="565" t="s">
        <v>517</v>
      </c>
      <c r="J7" s="762" t="s">
        <v>309</v>
      </c>
      <c r="K7" s="314">
        <v>0</v>
      </c>
      <c r="L7" s="762" t="s">
        <v>309</v>
      </c>
    </row>
    <row r="8" spans="3:12" ht="28.8" x14ac:dyDescent="0.3">
      <c r="C8" s="313">
        <v>5</v>
      </c>
      <c r="D8" s="313" t="s">
        <v>315</v>
      </c>
      <c r="E8" s="762" t="s">
        <v>309</v>
      </c>
      <c r="F8" s="762" t="s">
        <v>251</v>
      </c>
      <c r="G8" s="762" t="s">
        <v>516</v>
      </c>
      <c r="H8" s="565" t="s">
        <v>2002</v>
      </c>
      <c r="I8" s="565" t="s">
        <v>517</v>
      </c>
      <c r="J8" s="762" t="s">
        <v>309</v>
      </c>
      <c r="K8" s="314">
        <v>0</v>
      </c>
      <c r="L8" s="762" t="s">
        <v>309</v>
      </c>
    </row>
    <row r="9" spans="3:12" ht="28.8" x14ac:dyDescent="0.3">
      <c r="C9" s="313">
        <v>6</v>
      </c>
      <c r="D9" s="313" t="s">
        <v>316</v>
      </c>
      <c r="E9" s="762" t="s">
        <v>309</v>
      </c>
      <c r="F9" s="762" t="s">
        <v>251</v>
      </c>
      <c r="G9" s="762" t="s">
        <v>516</v>
      </c>
      <c r="H9" s="565" t="s">
        <v>2002</v>
      </c>
      <c r="I9" s="565" t="s">
        <v>517</v>
      </c>
      <c r="J9" s="762" t="s">
        <v>309</v>
      </c>
      <c r="K9" s="314">
        <v>0</v>
      </c>
      <c r="L9" s="762" t="s">
        <v>309</v>
      </c>
    </row>
    <row r="10" spans="3:12" ht="28.8" x14ac:dyDescent="0.3">
      <c r="C10" s="313">
        <v>7</v>
      </c>
      <c r="D10" s="313" t="s">
        <v>317</v>
      </c>
      <c r="E10" s="762" t="s">
        <v>309</v>
      </c>
      <c r="F10" s="762" t="s">
        <v>251</v>
      </c>
      <c r="G10" s="762" t="s">
        <v>516</v>
      </c>
      <c r="H10" s="565" t="s">
        <v>2002</v>
      </c>
      <c r="I10" s="565" t="s">
        <v>517</v>
      </c>
      <c r="J10" s="762" t="s">
        <v>309</v>
      </c>
      <c r="K10" s="314">
        <v>0</v>
      </c>
      <c r="L10" s="762" t="s">
        <v>309</v>
      </c>
    </row>
    <row r="11" spans="3:12" ht="28.8" x14ac:dyDescent="0.3">
      <c r="C11" s="313">
        <v>8</v>
      </c>
      <c r="D11" s="313" t="s">
        <v>318</v>
      </c>
      <c r="E11" s="762" t="s">
        <v>309</v>
      </c>
      <c r="F11" s="762" t="s">
        <v>251</v>
      </c>
      <c r="G11" s="762" t="s">
        <v>516</v>
      </c>
      <c r="H11" s="565" t="s">
        <v>2002</v>
      </c>
      <c r="I11" s="565" t="s">
        <v>517</v>
      </c>
      <c r="J11" s="762" t="s">
        <v>309</v>
      </c>
      <c r="K11" s="314">
        <v>0</v>
      </c>
      <c r="L11" s="762" t="s">
        <v>309</v>
      </c>
    </row>
    <row r="12" spans="3:12" ht="28.8" x14ac:dyDescent="0.3">
      <c r="C12" s="313">
        <v>9</v>
      </c>
      <c r="D12" s="313" t="s">
        <v>319</v>
      </c>
      <c r="E12" s="762" t="s">
        <v>309</v>
      </c>
      <c r="F12" s="762" t="s">
        <v>251</v>
      </c>
      <c r="G12" s="762" t="s">
        <v>516</v>
      </c>
      <c r="H12" s="565" t="s">
        <v>2002</v>
      </c>
      <c r="I12" s="565" t="s">
        <v>517</v>
      </c>
      <c r="J12" s="762" t="s">
        <v>309</v>
      </c>
      <c r="K12" s="314">
        <v>0</v>
      </c>
      <c r="L12" s="762" t="s">
        <v>309</v>
      </c>
    </row>
    <row r="13" spans="3:12" ht="28.8" x14ac:dyDescent="0.3">
      <c r="C13" s="313">
        <v>10</v>
      </c>
      <c r="D13" s="313" t="s">
        <v>320</v>
      </c>
      <c r="E13" s="762" t="s">
        <v>309</v>
      </c>
      <c r="F13" s="762" t="s">
        <v>251</v>
      </c>
      <c r="G13" s="762" t="s">
        <v>516</v>
      </c>
      <c r="H13" s="565" t="s">
        <v>2002</v>
      </c>
      <c r="I13" s="565" t="s">
        <v>517</v>
      </c>
      <c r="J13" s="762" t="s">
        <v>309</v>
      </c>
      <c r="K13" s="314">
        <v>0</v>
      </c>
      <c r="L13" s="762" t="s">
        <v>309</v>
      </c>
    </row>
    <row r="14" spans="3:12" ht="30" customHeight="1" x14ac:dyDescent="0.3">
      <c r="C14" s="313">
        <v>11</v>
      </c>
      <c r="D14" s="313" t="s">
        <v>321</v>
      </c>
      <c r="E14" s="762" t="s">
        <v>309</v>
      </c>
      <c r="F14" s="762" t="s">
        <v>251</v>
      </c>
      <c r="G14" s="762" t="s">
        <v>516</v>
      </c>
      <c r="H14" s="565" t="s">
        <v>3513</v>
      </c>
      <c r="I14" s="565" t="s">
        <v>2751</v>
      </c>
      <c r="J14" s="762" t="s">
        <v>309</v>
      </c>
      <c r="K14" s="314">
        <v>0</v>
      </c>
      <c r="L14" s="762" t="s">
        <v>309</v>
      </c>
    </row>
    <row r="15" spans="3:12" ht="30" customHeight="1" x14ac:dyDescent="0.3">
      <c r="C15" s="313">
        <v>12</v>
      </c>
      <c r="D15" s="313" t="s">
        <v>322</v>
      </c>
      <c r="E15" s="762" t="s">
        <v>309</v>
      </c>
      <c r="F15" s="762" t="s">
        <v>251</v>
      </c>
      <c r="G15" s="762" t="s">
        <v>516</v>
      </c>
      <c r="H15" s="565" t="s">
        <v>3513</v>
      </c>
      <c r="I15" s="565" t="s">
        <v>2751</v>
      </c>
      <c r="J15" s="762" t="s">
        <v>309</v>
      </c>
      <c r="K15" s="314">
        <v>0</v>
      </c>
      <c r="L15" s="762" t="s">
        <v>309</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8DC11-135C-4781-A333-D9693B42183C}">
  <sheetPr>
    <tabColor rgb="FF0070C0"/>
  </sheetPr>
  <dimension ref="B2:J15"/>
  <sheetViews>
    <sheetView topLeftCell="A10" workbookViewId="0">
      <selection activeCell="E38" sqref="E38"/>
    </sheetView>
  </sheetViews>
  <sheetFormatPr defaultColWidth="9.109375" defaultRowHeight="14.4" x14ac:dyDescent="0.3"/>
  <cols>
    <col min="1" max="1" width="4.109375" style="195" customWidth="1"/>
    <col min="2" max="2" width="5" style="195" customWidth="1"/>
    <col min="3" max="3" width="10.88671875" style="195" bestFit="1" customWidth="1"/>
    <col min="4" max="4" width="9.109375" style="195"/>
    <col min="5" max="5" width="10.109375" style="195" customWidth="1"/>
    <col min="6" max="6" width="10.88671875" style="195" customWidth="1"/>
    <col min="7" max="8" width="9.109375" style="200"/>
    <col min="9" max="9" width="55.44140625" style="195" customWidth="1"/>
    <col min="10" max="10" width="39.6640625" style="195" customWidth="1"/>
    <col min="11" max="16384" width="9.109375" style="195"/>
  </cols>
  <sheetData>
    <row r="2" spans="2:10" x14ac:dyDescent="0.3">
      <c r="B2" s="208" t="s">
        <v>445</v>
      </c>
    </row>
    <row r="3" spans="2:10" s="204" customFormat="1" ht="43.2" x14ac:dyDescent="0.3">
      <c r="B3" s="623" t="s">
        <v>263</v>
      </c>
      <c r="C3" s="623" t="s">
        <v>310</v>
      </c>
      <c r="D3" s="623" t="s">
        <v>442</v>
      </c>
      <c r="E3" s="623" t="s">
        <v>443</v>
      </c>
      <c r="F3" s="623" t="s">
        <v>444</v>
      </c>
      <c r="G3" s="778" t="s">
        <v>446</v>
      </c>
      <c r="H3" s="778" t="s">
        <v>448</v>
      </c>
      <c r="I3" s="623" t="s">
        <v>657</v>
      </c>
      <c r="J3" s="623" t="s">
        <v>447</v>
      </c>
    </row>
    <row r="4" spans="2:10" ht="28.8" x14ac:dyDescent="0.3">
      <c r="B4" s="313">
        <v>1</v>
      </c>
      <c r="C4" s="313" t="s">
        <v>311</v>
      </c>
      <c r="D4" s="313">
        <v>26</v>
      </c>
      <c r="E4" s="313">
        <v>26</v>
      </c>
      <c r="F4" s="313">
        <v>0</v>
      </c>
      <c r="G4" s="867">
        <f>E4/D4</f>
        <v>1</v>
      </c>
      <c r="H4" s="867">
        <f>1-G4</f>
        <v>0</v>
      </c>
      <c r="I4" s="319" t="s">
        <v>656</v>
      </c>
      <c r="J4" s="762" t="s">
        <v>309</v>
      </c>
    </row>
    <row r="5" spans="2:10" x14ac:dyDescent="0.3">
      <c r="B5" s="313">
        <v>2</v>
      </c>
      <c r="C5" s="313" t="s">
        <v>312</v>
      </c>
      <c r="D5" s="313">
        <v>4</v>
      </c>
      <c r="E5" s="313">
        <v>4</v>
      </c>
      <c r="F5" s="313">
        <v>0</v>
      </c>
      <c r="G5" s="867">
        <f t="shared" ref="G5" si="0">E5/D5</f>
        <v>1</v>
      </c>
      <c r="H5" s="867">
        <f t="shared" ref="H5" si="1">1-G5</f>
        <v>0</v>
      </c>
      <c r="I5" s="313" t="s">
        <v>674</v>
      </c>
      <c r="J5" s="762" t="s">
        <v>309</v>
      </c>
    </row>
    <row r="6" spans="2:10" x14ac:dyDescent="0.3">
      <c r="B6" s="313">
        <v>3</v>
      </c>
      <c r="C6" s="313" t="s">
        <v>313</v>
      </c>
      <c r="D6" s="313"/>
      <c r="E6" s="313"/>
      <c r="F6" s="313"/>
      <c r="G6" s="867" t="str">
        <f>IFERROR(E6/D6,"-")</f>
        <v>-</v>
      </c>
      <c r="H6" s="867" t="str">
        <f>IFERROR(1-G6,"-")</f>
        <v>-</v>
      </c>
      <c r="I6" s="313" t="s">
        <v>1607</v>
      </c>
      <c r="J6" s="313" t="s">
        <v>1607</v>
      </c>
    </row>
    <row r="7" spans="2:10" x14ac:dyDescent="0.3">
      <c r="B7" s="313">
        <v>4</v>
      </c>
      <c r="C7" s="313" t="s">
        <v>314</v>
      </c>
      <c r="D7" s="313"/>
      <c r="E7" s="313"/>
      <c r="F7" s="313"/>
      <c r="G7" s="867" t="str">
        <f t="shared" ref="G7:G15" si="2">IFERROR(E7/D7,"-")</f>
        <v>-</v>
      </c>
      <c r="H7" s="867" t="str">
        <f t="shared" ref="H7:H15" si="3">IFERROR(1-G7,"-")</f>
        <v>-</v>
      </c>
      <c r="I7" s="313" t="s">
        <v>1607</v>
      </c>
      <c r="J7" s="313" t="s">
        <v>1607</v>
      </c>
    </row>
    <row r="8" spans="2:10" ht="43.2" x14ac:dyDescent="0.3">
      <c r="B8" s="313">
        <v>5</v>
      </c>
      <c r="C8" s="313" t="s">
        <v>315</v>
      </c>
      <c r="D8" s="313">
        <v>9</v>
      </c>
      <c r="E8" s="313">
        <v>9</v>
      </c>
      <c r="F8" s="313">
        <v>0</v>
      </c>
      <c r="G8" s="867">
        <f t="shared" si="2"/>
        <v>1</v>
      </c>
      <c r="H8" s="867">
        <f t="shared" si="3"/>
        <v>0</v>
      </c>
      <c r="I8" s="319" t="s">
        <v>1872</v>
      </c>
      <c r="J8" s="762" t="s">
        <v>309</v>
      </c>
    </row>
    <row r="9" spans="2:10" ht="172.8" x14ac:dyDescent="0.3">
      <c r="B9" s="313">
        <v>6</v>
      </c>
      <c r="C9" s="313" t="s">
        <v>316</v>
      </c>
      <c r="D9" s="313">
        <v>26</v>
      </c>
      <c r="E9" s="313">
        <v>26</v>
      </c>
      <c r="F9" s="313">
        <v>0</v>
      </c>
      <c r="G9" s="867">
        <f t="shared" si="2"/>
        <v>1</v>
      </c>
      <c r="H9" s="867">
        <f t="shared" si="3"/>
        <v>0</v>
      </c>
      <c r="I9" s="319" t="s">
        <v>1884</v>
      </c>
      <c r="J9" s="762" t="s">
        <v>309</v>
      </c>
    </row>
    <row r="10" spans="2:10" x14ac:dyDescent="0.3">
      <c r="B10" s="313">
        <v>7</v>
      </c>
      <c r="C10" s="313" t="s">
        <v>317</v>
      </c>
      <c r="D10" s="313"/>
      <c r="E10" s="313"/>
      <c r="F10" s="313"/>
      <c r="G10" s="867" t="str">
        <f t="shared" si="2"/>
        <v>-</v>
      </c>
      <c r="H10" s="867" t="str">
        <f t="shared" si="3"/>
        <v>-</v>
      </c>
      <c r="I10" s="313" t="s">
        <v>2003</v>
      </c>
      <c r="J10" s="313" t="s">
        <v>2003</v>
      </c>
    </row>
    <row r="11" spans="2:10" ht="57.6" x14ac:dyDescent="0.3">
      <c r="B11" s="313">
        <v>8</v>
      </c>
      <c r="C11" s="313" t="s">
        <v>318</v>
      </c>
      <c r="D11" s="313">
        <v>2</v>
      </c>
      <c r="E11" s="313">
        <v>2</v>
      </c>
      <c r="F11" s="313">
        <v>0</v>
      </c>
      <c r="G11" s="867">
        <f t="shared" si="2"/>
        <v>1</v>
      </c>
      <c r="H11" s="867">
        <f t="shared" si="3"/>
        <v>0</v>
      </c>
      <c r="I11" s="319" t="s">
        <v>2266</v>
      </c>
      <c r="J11" s="762" t="s">
        <v>309</v>
      </c>
    </row>
    <row r="12" spans="2:10" x14ac:dyDescent="0.3">
      <c r="B12" s="313">
        <v>9</v>
      </c>
      <c r="C12" s="313" t="s">
        <v>319</v>
      </c>
      <c r="D12" s="313"/>
      <c r="E12" s="313"/>
      <c r="F12" s="313"/>
      <c r="G12" s="867" t="str">
        <f t="shared" si="2"/>
        <v>-</v>
      </c>
      <c r="H12" s="867" t="str">
        <f t="shared" si="3"/>
        <v>-</v>
      </c>
      <c r="I12" s="313" t="s">
        <v>2003</v>
      </c>
      <c r="J12" s="313" t="s">
        <v>2003</v>
      </c>
    </row>
    <row r="13" spans="2:10" x14ac:dyDescent="0.3">
      <c r="B13" s="313">
        <v>10</v>
      </c>
      <c r="C13" s="313" t="s">
        <v>320</v>
      </c>
      <c r="D13" s="313"/>
      <c r="E13" s="313"/>
      <c r="F13" s="313"/>
      <c r="G13" s="867" t="str">
        <f t="shared" si="2"/>
        <v>-</v>
      </c>
      <c r="H13" s="867" t="str">
        <f t="shared" si="3"/>
        <v>-</v>
      </c>
      <c r="I13" s="313" t="s">
        <v>2003</v>
      </c>
      <c r="J13" s="313" t="s">
        <v>2003</v>
      </c>
    </row>
    <row r="14" spans="2:10" ht="28.8" x14ac:dyDescent="0.3">
      <c r="B14" s="313">
        <v>11</v>
      </c>
      <c r="C14" s="313" t="s">
        <v>321</v>
      </c>
      <c r="D14" s="313">
        <v>2</v>
      </c>
      <c r="E14" s="313">
        <v>2</v>
      </c>
      <c r="F14" s="313">
        <v>0</v>
      </c>
      <c r="G14" s="867">
        <f t="shared" si="2"/>
        <v>1</v>
      </c>
      <c r="H14" s="867">
        <f t="shared" si="3"/>
        <v>0</v>
      </c>
      <c r="I14" s="868" t="s">
        <v>2750</v>
      </c>
      <c r="J14" s="313" t="s">
        <v>2003</v>
      </c>
    </row>
    <row r="15" spans="2:10" ht="28.8" x14ac:dyDescent="0.3">
      <c r="B15" s="313">
        <v>12</v>
      </c>
      <c r="C15" s="313" t="s">
        <v>322</v>
      </c>
      <c r="D15" s="313">
        <v>7</v>
      </c>
      <c r="E15" s="313">
        <v>7</v>
      </c>
      <c r="F15" s="313">
        <v>0</v>
      </c>
      <c r="G15" s="867">
        <f t="shared" si="2"/>
        <v>1</v>
      </c>
      <c r="H15" s="867">
        <f t="shared" si="3"/>
        <v>0</v>
      </c>
      <c r="I15" s="319" t="s">
        <v>3298</v>
      </c>
      <c r="J15" s="313" t="s">
        <v>309</v>
      </c>
    </row>
  </sheetData>
  <pageMargins left="0.7" right="0.7" top="0.75" bottom="0.75" header="0.3" footer="0.3"/>
  <pageSetup orientation="portrait" horizontalDpi="4294967293"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7D2C8-1B0C-4753-9882-7DB07539AFE2}">
  <sheetPr>
    <tabColor rgb="FF0070C0"/>
  </sheetPr>
  <dimension ref="B1:BB34"/>
  <sheetViews>
    <sheetView zoomScaleNormal="100" workbookViewId="0">
      <pane xSplit="4" ySplit="5" topLeftCell="AJ15" activePane="bottomRight" state="frozen"/>
      <selection activeCell="E38" sqref="E38"/>
      <selection pane="topRight" activeCell="E38" sqref="E38"/>
      <selection pane="bottomLeft" activeCell="E38" sqref="E38"/>
      <selection pane="bottomRight" activeCell="E38" sqref="E38"/>
    </sheetView>
  </sheetViews>
  <sheetFormatPr defaultColWidth="9.109375" defaultRowHeight="14.4" x14ac:dyDescent="0.3"/>
  <cols>
    <col min="1" max="1" width="9.109375" style="195"/>
    <col min="2" max="2" width="4.33203125" style="195" customWidth="1"/>
    <col min="3" max="3" width="27.6640625" style="195" customWidth="1"/>
    <col min="4" max="4" width="13.6640625" style="195" bestFit="1" customWidth="1"/>
    <col min="5" max="5" width="1.5546875" style="195" customWidth="1"/>
    <col min="6" max="6" width="9.5546875" style="191" bestFit="1" customWidth="1"/>
    <col min="7" max="7" width="11.33203125" style="191" bestFit="1" customWidth="1"/>
    <col min="8" max="8" width="4.6640625" style="191" customWidth="1"/>
    <col min="9" max="9" width="2" style="191" customWidth="1"/>
    <col min="10" max="10" width="9.5546875" style="191" bestFit="1" customWidth="1"/>
    <col min="11" max="11" width="11.33203125" style="191" bestFit="1" customWidth="1"/>
    <col min="12" max="12" width="4.6640625" style="191" customWidth="1"/>
    <col min="13" max="13" width="1.5546875" style="191" customWidth="1"/>
    <col min="14" max="14" width="9.5546875" style="191" bestFit="1" customWidth="1"/>
    <col min="15" max="15" width="11.33203125" style="191" bestFit="1" customWidth="1"/>
    <col min="16" max="16" width="4.6640625" style="191" customWidth="1"/>
    <col min="17" max="17" width="1.44140625" style="191" customWidth="1"/>
    <col min="18" max="18" width="9.5546875" style="191" bestFit="1" customWidth="1"/>
    <col min="19" max="19" width="11.33203125" style="191" bestFit="1" customWidth="1"/>
    <col min="20" max="20" width="4.6640625" style="191" customWidth="1"/>
    <col min="21" max="21" width="1.33203125" style="191" customWidth="1"/>
    <col min="22" max="22" width="9.5546875" style="191" bestFit="1" customWidth="1"/>
    <col min="23" max="23" width="11.33203125" style="191" bestFit="1" customWidth="1"/>
    <col min="24" max="24" width="4.6640625" style="191" customWidth="1"/>
    <col min="25" max="25" width="1.33203125" style="191" customWidth="1"/>
    <col min="26" max="26" width="9.5546875" style="191" bestFit="1" customWidth="1"/>
    <col min="27" max="27" width="11.33203125" style="191" bestFit="1" customWidth="1"/>
    <col min="28" max="28" width="4.6640625" style="191" customWidth="1"/>
    <col min="29" max="29" width="1.44140625" style="191" customWidth="1"/>
    <col min="30" max="30" width="9.5546875" style="191" bestFit="1" customWidth="1"/>
    <col min="31" max="31" width="11.33203125" style="191" bestFit="1" customWidth="1"/>
    <col min="32" max="32" width="4.6640625" style="191" customWidth="1"/>
    <col min="33" max="33" width="1.109375" style="191" customWidth="1"/>
    <col min="34" max="34" width="9.5546875" style="191" bestFit="1" customWidth="1"/>
    <col min="35" max="35" width="11.33203125" style="191" bestFit="1" customWidth="1"/>
    <col min="36" max="36" width="4.6640625" style="191" customWidth="1"/>
    <col min="37" max="37" width="1.33203125" style="191" customWidth="1"/>
    <col min="38" max="38" width="9.5546875" style="191" bestFit="1" customWidth="1"/>
    <col min="39" max="39" width="11.33203125" style="191" bestFit="1" customWidth="1"/>
    <col min="40" max="40" width="4.6640625" style="191" customWidth="1"/>
    <col min="41" max="41" width="1.109375" style="191" customWidth="1"/>
    <col min="42" max="42" width="9.5546875" style="191" bestFit="1" customWidth="1"/>
    <col min="43" max="43" width="11.33203125" style="191" bestFit="1" customWidth="1"/>
    <col min="44" max="44" width="4.6640625" style="191" customWidth="1"/>
    <col min="45" max="45" width="1.33203125" style="191" customWidth="1"/>
    <col min="46" max="46" width="9.5546875" style="191" bestFit="1" customWidth="1"/>
    <col min="47" max="47" width="11.33203125" style="191" bestFit="1" customWidth="1"/>
    <col min="48" max="48" width="4.6640625" style="191" customWidth="1"/>
    <col min="49" max="49" width="1.33203125" style="191" customWidth="1"/>
    <col min="50" max="50" width="9.5546875" style="191" bestFit="1" customWidth="1"/>
    <col min="51" max="51" width="11.33203125" style="191" bestFit="1" customWidth="1"/>
    <col min="52" max="52" width="4.6640625" style="191" customWidth="1"/>
    <col min="53" max="53" width="1.33203125" style="191" customWidth="1"/>
    <col min="54" max="54" width="14.6640625" style="191" customWidth="1"/>
    <col min="55" max="16384" width="9.109375" style="195"/>
  </cols>
  <sheetData>
    <row r="1" spans="2:54" x14ac:dyDescent="0.3">
      <c r="S1" s="198"/>
      <c r="W1" s="198"/>
    </row>
    <row r="2" spans="2:54" x14ac:dyDescent="0.3">
      <c r="B2" s="208" t="s">
        <v>449</v>
      </c>
    </row>
    <row r="3" spans="2:54" x14ac:dyDescent="0.3">
      <c r="B3" s="208"/>
      <c r="D3" s="195" t="s">
        <v>490</v>
      </c>
      <c r="F3" s="1120">
        <f>COUNTIF(G6:G33,"Akses")/COUNTA($C$6:$C$33)</f>
        <v>1</v>
      </c>
      <c r="G3" s="1120"/>
      <c r="H3" s="1120"/>
      <c r="I3" s="198"/>
      <c r="J3" s="1120">
        <f>COUNTIF(K6:K33,"Akses")/COUNTA($C$6:$C$33)</f>
        <v>0.34615384615384615</v>
      </c>
      <c r="K3" s="1120"/>
      <c r="L3" s="1120"/>
      <c r="M3" s="198"/>
      <c r="N3" s="1120">
        <f>COUNTIF(O6:O33,"Akses")/COUNTA($C$6:$C$33)</f>
        <v>0.15384615384615385</v>
      </c>
      <c r="O3" s="1120"/>
      <c r="P3" s="1120"/>
      <c r="Q3" s="198"/>
      <c r="R3" s="1120">
        <f>COUNTIF(S6:S33,"Akses")/COUNTA($C$6:$C$33)</f>
        <v>0.19230769230769232</v>
      </c>
      <c r="S3" s="1120"/>
      <c r="T3" s="1120"/>
      <c r="U3" s="198"/>
      <c r="V3" s="1120">
        <f>COUNTIF(W6:W33,"Akses")/COUNTA($C$6:$C$33)</f>
        <v>0.15384615384615385</v>
      </c>
      <c r="W3" s="1120"/>
      <c r="X3" s="1120"/>
      <c r="Y3" s="198"/>
      <c r="Z3" s="1120">
        <f>COUNTIF(AA6:AA33,"Akses")/COUNTA($C$6:$C$33)</f>
        <v>1</v>
      </c>
      <c r="AA3" s="1120"/>
      <c r="AB3" s="1120"/>
      <c r="AC3" s="198"/>
      <c r="AD3" s="1120">
        <f>COUNTIF(AE6:AE33,"Akses")/COUNTA($C$6:$C$33)</f>
        <v>0.11538461538461539</v>
      </c>
      <c r="AE3" s="1120"/>
      <c r="AF3" s="1120"/>
      <c r="AG3" s="198"/>
      <c r="AH3" s="1120">
        <f>COUNTIF(AI6:AI33,"Akses")/COUNTA($C$6:$C$33)</f>
        <v>0.11538461538461539</v>
      </c>
      <c r="AI3" s="1120"/>
      <c r="AJ3" s="1120"/>
      <c r="AK3" s="198"/>
      <c r="AL3" s="1120">
        <f>COUNTIF(AM6:AM33,"Akses")/COUNTA($C$6:$C$33)</f>
        <v>0.23076923076923078</v>
      </c>
      <c r="AM3" s="1120"/>
      <c r="AN3" s="1120"/>
      <c r="AO3" s="198"/>
      <c r="AP3" s="1120">
        <f>COUNTIF(AQ6:AQ28,"Akses")/COUNTA($C$6:$C$28)</f>
        <v>9.0909090909090912E-2</v>
      </c>
      <c r="AQ3" s="1120"/>
      <c r="AR3" s="1120"/>
      <c r="AS3" s="198"/>
      <c r="AT3" s="1120">
        <f>COUNTIF(AU6:AU33,"Akses")/COUNTA($C$6:$C$33)</f>
        <v>0</v>
      </c>
      <c r="AU3" s="1120"/>
      <c r="AV3" s="1120"/>
      <c r="AW3" s="198"/>
      <c r="AX3" s="1120">
        <f>COUNTIF(AY6:AY33,"Akses")/COUNTA($C$6:$C$33)</f>
        <v>0.11538461538461539</v>
      </c>
      <c r="AY3" s="1120"/>
      <c r="AZ3" s="1120"/>
      <c r="BA3" s="198"/>
    </row>
    <row r="4" spans="2:54" s="191" customFormat="1" x14ac:dyDescent="0.3">
      <c r="B4" s="1084" t="s">
        <v>263</v>
      </c>
      <c r="C4" s="1084" t="s">
        <v>450</v>
      </c>
      <c r="D4" s="1084" t="s">
        <v>436</v>
      </c>
      <c r="E4" s="209"/>
      <c r="F4" s="1117" t="s">
        <v>451</v>
      </c>
      <c r="G4" s="1118"/>
      <c r="H4" s="1119"/>
      <c r="I4" s="209"/>
      <c r="J4" s="1117" t="s">
        <v>452</v>
      </c>
      <c r="K4" s="1118"/>
      <c r="L4" s="1119"/>
      <c r="M4" s="209"/>
      <c r="N4" s="1117" t="s">
        <v>453</v>
      </c>
      <c r="O4" s="1118"/>
      <c r="P4" s="1119"/>
      <c r="Q4" s="209"/>
      <c r="R4" s="1117" t="s">
        <v>454</v>
      </c>
      <c r="S4" s="1118"/>
      <c r="T4" s="1119"/>
      <c r="U4" s="209"/>
      <c r="V4" s="1117" t="s">
        <v>315</v>
      </c>
      <c r="W4" s="1118"/>
      <c r="X4" s="1119"/>
      <c r="Y4" s="209"/>
      <c r="Z4" s="1117" t="s">
        <v>455</v>
      </c>
      <c r="AA4" s="1118"/>
      <c r="AB4" s="1119"/>
      <c r="AC4" s="209"/>
      <c r="AD4" s="1117" t="s">
        <v>456</v>
      </c>
      <c r="AE4" s="1118"/>
      <c r="AF4" s="1119"/>
      <c r="AG4" s="209"/>
      <c r="AH4" s="1117" t="s">
        <v>457</v>
      </c>
      <c r="AI4" s="1118"/>
      <c r="AJ4" s="1119"/>
      <c r="AK4" s="209"/>
      <c r="AL4" s="1114" t="s">
        <v>458</v>
      </c>
      <c r="AM4" s="1115"/>
      <c r="AN4" s="1116"/>
      <c r="AO4" s="209"/>
      <c r="AP4" s="1114" t="s">
        <v>459</v>
      </c>
      <c r="AQ4" s="1115"/>
      <c r="AR4" s="1116"/>
      <c r="AS4" s="209"/>
      <c r="AT4" s="1114" t="s">
        <v>460</v>
      </c>
      <c r="AU4" s="1115"/>
      <c r="AV4" s="1116"/>
      <c r="AW4" s="209"/>
      <c r="AX4" s="1114" t="s">
        <v>461</v>
      </c>
      <c r="AY4" s="1115"/>
      <c r="AZ4" s="1116"/>
      <c r="BA4" s="209"/>
      <c r="BB4" s="1084" t="s">
        <v>488</v>
      </c>
    </row>
    <row r="5" spans="2:54" s="191" customFormat="1" x14ac:dyDescent="0.3">
      <c r="B5" s="1085"/>
      <c r="C5" s="1085"/>
      <c r="D5" s="1085"/>
      <c r="E5" s="209"/>
      <c r="F5" s="314" t="s">
        <v>675</v>
      </c>
      <c r="G5" s="314" t="s">
        <v>250</v>
      </c>
      <c r="H5" s="314" t="s">
        <v>491</v>
      </c>
      <c r="I5" s="209"/>
      <c r="J5" s="314" t="s">
        <v>675</v>
      </c>
      <c r="K5" s="314" t="s">
        <v>250</v>
      </c>
      <c r="L5" s="314" t="s">
        <v>491</v>
      </c>
      <c r="M5" s="209"/>
      <c r="N5" s="314" t="s">
        <v>675</v>
      </c>
      <c r="O5" s="314" t="s">
        <v>250</v>
      </c>
      <c r="P5" s="314" t="s">
        <v>491</v>
      </c>
      <c r="Q5" s="209"/>
      <c r="R5" s="314" t="s">
        <v>675</v>
      </c>
      <c r="S5" s="314" t="s">
        <v>250</v>
      </c>
      <c r="T5" s="314" t="s">
        <v>491</v>
      </c>
      <c r="U5" s="209"/>
      <c r="V5" s="314" t="s">
        <v>675</v>
      </c>
      <c r="W5" s="314" t="s">
        <v>250</v>
      </c>
      <c r="X5" s="314" t="s">
        <v>491</v>
      </c>
      <c r="Y5" s="209"/>
      <c r="Z5" s="314" t="s">
        <v>675</v>
      </c>
      <c r="AA5" s="314" t="s">
        <v>250</v>
      </c>
      <c r="AB5" s="314" t="s">
        <v>491</v>
      </c>
      <c r="AC5" s="209"/>
      <c r="AD5" s="314" t="s">
        <v>675</v>
      </c>
      <c r="AE5" s="314" t="s">
        <v>250</v>
      </c>
      <c r="AF5" s="314" t="s">
        <v>491</v>
      </c>
      <c r="AG5" s="209"/>
      <c r="AH5" s="314" t="s">
        <v>675</v>
      </c>
      <c r="AI5" s="314" t="s">
        <v>250</v>
      </c>
      <c r="AJ5" s="314" t="s">
        <v>491</v>
      </c>
      <c r="AK5" s="209"/>
      <c r="AL5" s="314" t="s">
        <v>675</v>
      </c>
      <c r="AM5" s="314" t="s">
        <v>250</v>
      </c>
      <c r="AN5" s="314" t="s">
        <v>491</v>
      </c>
      <c r="AO5" s="209"/>
      <c r="AP5" s="314" t="s">
        <v>675</v>
      </c>
      <c r="AQ5" s="314" t="s">
        <v>250</v>
      </c>
      <c r="AR5" s="314" t="s">
        <v>491</v>
      </c>
      <c r="AS5" s="209"/>
      <c r="AT5" s="314" t="s">
        <v>675</v>
      </c>
      <c r="AU5" s="314" t="s">
        <v>250</v>
      </c>
      <c r="AV5" s="314" t="s">
        <v>491</v>
      </c>
      <c r="AW5" s="209"/>
      <c r="AX5" s="314" t="s">
        <v>675</v>
      </c>
      <c r="AY5" s="314" t="s">
        <v>250</v>
      </c>
      <c r="AZ5" s="314" t="s">
        <v>491</v>
      </c>
      <c r="BA5" s="209"/>
      <c r="BB5" s="1085"/>
    </row>
    <row r="6" spans="2:54" x14ac:dyDescent="0.3">
      <c r="B6" s="313">
        <v>1</v>
      </c>
      <c r="C6" s="313" t="s">
        <v>472</v>
      </c>
      <c r="D6" s="313" t="s">
        <v>225</v>
      </c>
      <c r="E6" s="210"/>
      <c r="F6" s="314"/>
      <c r="G6" s="314" t="str">
        <f t="shared" ref="G6:G27" si="0">IF(H6&gt;0,"Akses",IF(H6="","","Tidak Akses"))</f>
        <v>Akses</v>
      </c>
      <c r="H6" s="314">
        <v>85</v>
      </c>
      <c r="I6" s="210"/>
      <c r="J6" s="314"/>
      <c r="K6" s="314" t="str">
        <f t="shared" ref="K6:K27" si="1">IF(J6&gt;0,"Akses",IF(J6="","","Tidak Akses"))</f>
        <v/>
      </c>
      <c r="L6" s="314">
        <v>60</v>
      </c>
      <c r="M6" s="210"/>
      <c r="N6" s="314"/>
      <c r="O6" s="314" t="str">
        <f t="shared" ref="O6:O27" si="2">IF(N6&gt;0,"Akses",IF(N6="","","Tidak Akses"))</f>
        <v/>
      </c>
      <c r="P6" s="314">
        <v>55</v>
      </c>
      <c r="Q6" s="210"/>
      <c r="R6" s="314"/>
      <c r="S6" s="314" t="str">
        <f>IF(R6&gt;0,"Akses",IF(R6="","","Tidak Akses"))</f>
        <v/>
      </c>
      <c r="T6" s="314"/>
      <c r="U6" s="210"/>
      <c r="V6" s="314"/>
      <c r="W6" s="314" t="str">
        <f>IF(V6&gt;0,"Akses",IF(V6="","","Tidak Akses"))</f>
        <v/>
      </c>
      <c r="X6" s="314"/>
      <c r="Y6" s="210"/>
      <c r="Z6" s="314">
        <v>10</v>
      </c>
      <c r="AA6" s="314" t="str">
        <f>IF(Z6&gt;0,"Akses",IF(Z6="","","Tidak Akses"))</f>
        <v>Akses</v>
      </c>
      <c r="AB6" s="314">
        <v>126</v>
      </c>
      <c r="AC6" s="210"/>
      <c r="AD6" s="314"/>
      <c r="AE6" s="314" t="str">
        <f>IF(AD6&gt;0,"Akses",IF(AD6="","","Tidak Akses"))</f>
        <v/>
      </c>
      <c r="AF6" s="314"/>
      <c r="AG6" s="210"/>
      <c r="AH6" s="314"/>
      <c r="AI6" s="314" t="str">
        <f>IF(AH6&gt;0,"Akses",IF(AH6="","","Tidak Akses"))</f>
        <v/>
      </c>
      <c r="AJ6" s="314"/>
      <c r="AK6" s="210"/>
      <c r="AL6" s="314"/>
      <c r="AM6" s="314" t="str">
        <f>IF(AL6&gt;0,"Akses",IF(AL6="","","Tidak Akses"))</f>
        <v/>
      </c>
      <c r="AN6" s="314"/>
      <c r="AO6" s="210"/>
      <c r="AP6" s="314"/>
      <c r="AQ6" s="314" t="str">
        <f>IF(AP6&gt;0,"Akses",IF(AP6="","","Tidak Akses"))</f>
        <v/>
      </c>
      <c r="AR6" s="314"/>
      <c r="AS6" s="210"/>
      <c r="AT6" s="314"/>
      <c r="AU6" s="314" t="str">
        <f>IF(AT6&gt;0,"Akses",IF(AT6="","","Tidak Akses"))</f>
        <v/>
      </c>
      <c r="AV6" s="314"/>
      <c r="AW6" s="210"/>
      <c r="AX6" s="314"/>
      <c r="AY6" s="314" t="str">
        <f>IF(AX6&gt;0,"Akses",IF(AX6="","","Tidak Akses"))</f>
        <v/>
      </c>
      <c r="AZ6" s="314">
        <v>20</v>
      </c>
      <c r="BA6" s="210"/>
      <c r="BB6" s="314">
        <f>SUM(H6,L6,P6,T6,X6,AB6,AF6,AJ6,AN6,AR6,AV6,AZ6)</f>
        <v>346</v>
      </c>
    </row>
    <row r="7" spans="2:54" x14ac:dyDescent="0.3">
      <c r="B7" s="313">
        <v>2</v>
      </c>
      <c r="C7" s="313" t="s">
        <v>484</v>
      </c>
      <c r="D7" s="313" t="s">
        <v>225</v>
      </c>
      <c r="E7" s="210"/>
      <c r="F7" s="314"/>
      <c r="G7" s="314" t="str">
        <f t="shared" si="0"/>
        <v>Akses</v>
      </c>
      <c r="H7" s="314">
        <v>85</v>
      </c>
      <c r="I7" s="210"/>
      <c r="J7" s="314"/>
      <c r="K7" s="314" t="str">
        <f t="shared" si="1"/>
        <v/>
      </c>
      <c r="L7" s="314">
        <v>5</v>
      </c>
      <c r="M7" s="210"/>
      <c r="N7" s="314"/>
      <c r="O7" s="314" t="str">
        <f t="shared" si="2"/>
        <v/>
      </c>
      <c r="P7" s="314">
        <v>55</v>
      </c>
      <c r="Q7" s="210"/>
      <c r="R7" s="314"/>
      <c r="S7" s="314" t="str">
        <f t="shared" ref="S7:S27" si="3">IF(R7&gt;0,"Akses",IF(R7="","","Tidak Akses"))</f>
        <v/>
      </c>
      <c r="T7" s="314"/>
      <c r="U7" s="210"/>
      <c r="V7" s="314"/>
      <c r="W7" s="314" t="str">
        <f t="shared" ref="W7:W27" si="4">IF(V7&gt;0,"Akses",IF(V7="","","Tidak Akses"))</f>
        <v/>
      </c>
      <c r="X7" s="314"/>
      <c r="Y7" s="210"/>
      <c r="Z7" s="314">
        <v>10</v>
      </c>
      <c r="AA7" s="314" t="str">
        <f t="shared" ref="AA7:AA27" si="5">IF(Z7&gt;0,"Akses",IF(Z7="","","Tidak Akses"))</f>
        <v>Akses</v>
      </c>
      <c r="AB7" s="314">
        <v>143</v>
      </c>
      <c r="AC7" s="210"/>
      <c r="AD7" s="314"/>
      <c r="AE7" s="314" t="str">
        <f t="shared" ref="AE7:AE27" si="6">IF(AD7&gt;0,"Akses",IF(AD7="","","Tidak Akses"))</f>
        <v/>
      </c>
      <c r="AF7" s="314"/>
      <c r="AG7" s="210"/>
      <c r="AH7" s="314"/>
      <c r="AI7" s="314" t="str">
        <f t="shared" ref="AI7:AI27" si="7">IF(AH7&gt;0,"Akses",IF(AH7="","","Tidak Akses"))</f>
        <v/>
      </c>
      <c r="AJ7" s="314"/>
      <c r="AK7" s="210"/>
      <c r="AL7" s="314"/>
      <c r="AM7" s="314" t="str">
        <f t="shared" ref="AM7:AM27" si="8">IF(AL7&gt;0,"Akses",IF(AL7="","","Tidak Akses"))</f>
        <v/>
      </c>
      <c r="AN7" s="314"/>
      <c r="AO7" s="210"/>
      <c r="AP7" s="314"/>
      <c r="AQ7" s="314" t="str">
        <f t="shared" ref="AQ7:AQ27" si="9">IF(AP7&gt;0,"Akses",IF(AP7="","","Tidak Akses"))</f>
        <v/>
      </c>
      <c r="AR7" s="314"/>
      <c r="AS7" s="210"/>
      <c r="AT7" s="314"/>
      <c r="AU7" s="314" t="str">
        <f t="shared" ref="AU7:AU27" si="10">IF(AT7&gt;0,"Akses",IF(AT7="","","Tidak Akses"))</f>
        <v/>
      </c>
      <c r="AV7" s="314">
        <v>50</v>
      </c>
      <c r="AW7" s="210"/>
      <c r="AX7" s="314"/>
      <c r="AY7" s="314" t="str">
        <f t="shared" ref="AY7:AY27" si="11">IF(AX7&gt;0,"Akses",IF(AX7="","","Tidak Akses"))</f>
        <v/>
      </c>
      <c r="AZ7" s="314"/>
      <c r="BA7" s="210"/>
      <c r="BB7" s="314">
        <f t="shared" ref="BB7:BB27" si="12">SUM(H7,L7,P7,T7,X7,AB7,AF7,AJ7,AN7,AR7,AV7,AZ7)</f>
        <v>338</v>
      </c>
    </row>
    <row r="8" spans="2:54" x14ac:dyDescent="0.3">
      <c r="B8" s="313">
        <v>3</v>
      </c>
      <c r="C8" s="313" t="s">
        <v>481</v>
      </c>
      <c r="D8" s="313" t="s">
        <v>225</v>
      </c>
      <c r="E8" s="210"/>
      <c r="F8" s="314"/>
      <c r="G8" s="314" t="str">
        <f t="shared" si="0"/>
        <v>Akses</v>
      </c>
      <c r="H8" s="314">
        <v>155</v>
      </c>
      <c r="I8" s="210"/>
      <c r="J8" s="314">
        <v>6</v>
      </c>
      <c r="K8" s="314" t="str">
        <f t="shared" si="1"/>
        <v>Akses</v>
      </c>
      <c r="L8" s="314">
        <v>160</v>
      </c>
      <c r="M8" s="210"/>
      <c r="N8" s="314"/>
      <c r="O8" s="314" t="str">
        <f t="shared" si="2"/>
        <v/>
      </c>
      <c r="P8" s="314"/>
      <c r="Q8" s="210"/>
      <c r="R8" s="314"/>
      <c r="S8" s="314" t="str">
        <f t="shared" si="3"/>
        <v/>
      </c>
      <c r="T8" s="314">
        <v>5</v>
      </c>
      <c r="U8" s="210"/>
      <c r="V8" s="314"/>
      <c r="W8" s="314" t="str">
        <f t="shared" si="4"/>
        <v/>
      </c>
      <c r="X8" s="314"/>
      <c r="Y8" s="210"/>
      <c r="Z8" s="314">
        <v>7</v>
      </c>
      <c r="AA8" s="314" t="str">
        <f t="shared" si="5"/>
        <v>Akses</v>
      </c>
      <c r="AB8" s="314">
        <v>90</v>
      </c>
      <c r="AC8" s="210"/>
      <c r="AD8" s="314"/>
      <c r="AE8" s="314" t="str">
        <f t="shared" si="6"/>
        <v/>
      </c>
      <c r="AF8" s="314"/>
      <c r="AG8" s="210"/>
      <c r="AH8" s="314"/>
      <c r="AI8" s="314" t="str">
        <f t="shared" si="7"/>
        <v/>
      </c>
      <c r="AJ8" s="314"/>
      <c r="AK8" s="210"/>
      <c r="AL8" s="314">
        <v>1</v>
      </c>
      <c r="AM8" s="314" t="str">
        <f t="shared" si="8"/>
        <v>Akses</v>
      </c>
      <c r="AN8" s="314">
        <v>5</v>
      </c>
      <c r="AO8" s="210"/>
      <c r="AP8" s="314"/>
      <c r="AQ8" s="314" t="str">
        <f t="shared" si="9"/>
        <v/>
      </c>
      <c r="AR8" s="314">
        <v>50</v>
      </c>
      <c r="AS8" s="210"/>
      <c r="AT8" s="314"/>
      <c r="AU8" s="314" t="str">
        <f t="shared" si="10"/>
        <v/>
      </c>
      <c r="AV8" s="314">
        <v>50</v>
      </c>
      <c r="AW8" s="210"/>
      <c r="AX8" s="314"/>
      <c r="AY8" s="314" t="str">
        <f t="shared" si="11"/>
        <v/>
      </c>
      <c r="AZ8" s="314"/>
      <c r="BA8" s="210"/>
      <c r="BB8" s="314">
        <f t="shared" si="12"/>
        <v>515</v>
      </c>
    </row>
    <row r="9" spans="2:54" x14ac:dyDescent="0.3">
      <c r="B9" s="313">
        <v>5</v>
      </c>
      <c r="C9" s="313" t="s">
        <v>477</v>
      </c>
      <c r="D9" s="313" t="s">
        <v>225</v>
      </c>
      <c r="E9" s="210"/>
      <c r="F9" s="314"/>
      <c r="G9" s="314" t="str">
        <f t="shared" si="0"/>
        <v>Akses</v>
      </c>
      <c r="H9" s="314">
        <v>90</v>
      </c>
      <c r="I9" s="210"/>
      <c r="J9" s="314">
        <v>3</v>
      </c>
      <c r="K9" s="314" t="str">
        <f t="shared" si="1"/>
        <v>Akses</v>
      </c>
      <c r="L9" s="314">
        <v>50</v>
      </c>
      <c r="M9" s="210"/>
      <c r="N9" s="314">
        <v>3</v>
      </c>
      <c r="O9" s="314" t="str">
        <f t="shared" si="2"/>
        <v>Akses</v>
      </c>
      <c r="P9" s="314">
        <v>5</v>
      </c>
      <c r="Q9" s="210"/>
      <c r="R9" s="314"/>
      <c r="S9" s="314" t="str">
        <f t="shared" si="3"/>
        <v/>
      </c>
      <c r="T9" s="314">
        <v>5</v>
      </c>
      <c r="U9" s="210"/>
      <c r="V9" s="314"/>
      <c r="W9" s="314" t="str">
        <f t="shared" si="4"/>
        <v/>
      </c>
      <c r="X9" s="314"/>
      <c r="Y9" s="210"/>
      <c r="Z9" s="314">
        <v>17</v>
      </c>
      <c r="AA9" s="314" t="str">
        <f t="shared" si="5"/>
        <v>Akses</v>
      </c>
      <c r="AB9" s="314">
        <v>297</v>
      </c>
      <c r="AC9" s="210"/>
      <c r="AD9" s="314"/>
      <c r="AE9" s="314" t="str">
        <f t="shared" si="6"/>
        <v/>
      </c>
      <c r="AF9" s="314"/>
      <c r="AG9" s="210"/>
      <c r="AH9" s="314"/>
      <c r="AI9" s="314" t="str">
        <f t="shared" si="7"/>
        <v/>
      </c>
      <c r="AJ9" s="314"/>
      <c r="AK9" s="210"/>
      <c r="AL9" s="314">
        <v>7</v>
      </c>
      <c r="AM9" s="314" t="str">
        <f t="shared" si="8"/>
        <v>Akses</v>
      </c>
      <c r="AN9" s="314">
        <v>182</v>
      </c>
      <c r="AO9" s="210"/>
      <c r="AP9" s="314"/>
      <c r="AQ9" s="314" t="str">
        <f t="shared" si="9"/>
        <v/>
      </c>
      <c r="AR9" s="314">
        <v>10</v>
      </c>
      <c r="AS9" s="210"/>
      <c r="AT9" s="314"/>
      <c r="AU9" s="314" t="str">
        <f t="shared" si="10"/>
        <v/>
      </c>
      <c r="AV9" s="314">
        <v>5</v>
      </c>
      <c r="AW9" s="210"/>
      <c r="AX9" s="314"/>
      <c r="AY9" s="314" t="str">
        <f t="shared" si="11"/>
        <v/>
      </c>
      <c r="AZ9" s="314"/>
      <c r="BA9" s="210"/>
      <c r="BB9" s="314">
        <f t="shared" si="12"/>
        <v>644</v>
      </c>
    </row>
    <row r="10" spans="2:54" x14ac:dyDescent="0.3">
      <c r="B10" s="313">
        <v>6</v>
      </c>
      <c r="C10" s="313" t="s">
        <v>470</v>
      </c>
      <c r="D10" s="313" t="s">
        <v>225</v>
      </c>
      <c r="E10" s="210"/>
      <c r="F10" s="314"/>
      <c r="G10" s="314" t="str">
        <f t="shared" si="0"/>
        <v>Akses</v>
      </c>
      <c r="H10" s="314">
        <v>635</v>
      </c>
      <c r="I10" s="210"/>
      <c r="J10" s="314">
        <v>2</v>
      </c>
      <c r="K10" s="314" t="str">
        <f t="shared" si="1"/>
        <v>Akses</v>
      </c>
      <c r="L10" s="314">
        <v>175</v>
      </c>
      <c r="M10" s="210"/>
      <c r="N10" s="314"/>
      <c r="O10" s="314" t="str">
        <f t="shared" si="2"/>
        <v/>
      </c>
      <c r="P10" s="314">
        <v>125</v>
      </c>
      <c r="Q10" s="210"/>
      <c r="R10" s="314">
        <v>5</v>
      </c>
      <c r="S10" s="314" t="str">
        <f t="shared" si="3"/>
        <v>Akses</v>
      </c>
      <c r="T10" s="314">
        <v>165</v>
      </c>
      <c r="U10" s="210"/>
      <c r="V10" s="314">
        <v>1</v>
      </c>
      <c r="W10" s="314" t="str">
        <f t="shared" si="4"/>
        <v>Akses</v>
      </c>
      <c r="X10" s="314">
        <v>80</v>
      </c>
      <c r="Y10" s="210"/>
      <c r="Z10" s="314">
        <v>2</v>
      </c>
      <c r="AA10" s="314" t="str">
        <f t="shared" si="5"/>
        <v>Akses</v>
      </c>
      <c r="AB10" s="314">
        <v>102</v>
      </c>
      <c r="AC10" s="210"/>
      <c r="AD10" s="314"/>
      <c r="AE10" s="314" t="str">
        <f t="shared" si="6"/>
        <v/>
      </c>
      <c r="AF10" s="314">
        <v>20</v>
      </c>
      <c r="AG10" s="210"/>
      <c r="AH10" s="314"/>
      <c r="AI10" s="314" t="str">
        <f t="shared" si="7"/>
        <v/>
      </c>
      <c r="AJ10" s="314">
        <v>60</v>
      </c>
      <c r="AK10" s="210"/>
      <c r="AL10" s="314">
        <v>2</v>
      </c>
      <c r="AM10" s="314" t="str">
        <f t="shared" si="8"/>
        <v>Akses</v>
      </c>
      <c r="AN10" s="314">
        <v>148</v>
      </c>
      <c r="AO10" s="210"/>
      <c r="AP10" s="314">
        <v>3</v>
      </c>
      <c r="AQ10" s="314" t="str">
        <f t="shared" si="9"/>
        <v>Akses</v>
      </c>
      <c r="AR10" s="314">
        <v>170</v>
      </c>
      <c r="AS10" s="210"/>
      <c r="AT10" s="314"/>
      <c r="AU10" s="314" t="str">
        <f t="shared" si="10"/>
        <v/>
      </c>
      <c r="AV10" s="314">
        <v>230</v>
      </c>
      <c r="AW10" s="210"/>
      <c r="AX10" s="314">
        <v>1</v>
      </c>
      <c r="AY10" s="314" t="str">
        <f t="shared" si="11"/>
        <v>Akses</v>
      </c>
      <c r="AZ10" s="314">
        <v>90</v>
      </c>
      <c r="BA10" s="210"/>
      <c r="BB10" s="314">
        <f t="shared" si="12"/>
        <v>2000</v>
      </c>
    </row>
    <row r="11" spans="2:54" x14ac:dyDescent="0.3">
      <c r="B11" s="313">
        <v>7</v>
      </c>
      <c r="C11" s="313" t="s">
        <v>480</v>
      </c>
      <c r="D11" s="313" t="s">
        <v>225</v>
      </c>
      <c r="E11" s="210"/>
      <c r="F11" s="314"/>
      <c r="G11" s="314" t="str">
        <f t="shared" si="0"/>
        <v>Akses</v>
      </c>
      <c r="H11" s="314">
        <v>100</v>
      </c>
      <c r="I11" s="210"/>
      <c r="J11" s="314">
        <v>2</v>
      </c>
      <c r="K11" s="314" t="str">
        <f t="shared" si="1"/>
        <v>Akses</v>
      </c>
      <c r="L11" s="314">
        <v>20</v>
      </c>
      <c r="M11" s="210"/>
      <c r="N11" s="314"/>
      <c r="O11" s="314" t="str">
        <f t="shared" si="2"/>
        <v/>
      </c>
      <c r="P11" s="314"/>
      <c r="Q11" s="210"/>
      <c r="R11" s="314"/>
      <c r="S11" s="314" t="str">
        <f t="shared" si="3"/>
        <v/>
      </c>
      <c r="T11" s="314"/>
      <c r="U11" s="210"/>
      <c r="V11" s="314"/>
      <c r="W11" s="314" t="str">
        <f t="shared" si="4"/>
        <v/>
      </c>
      <c r="X11" s="314"/>
      <c r="Y11" s="210"/>
      <c r="Z11" s="314">
        <v>12</v>
      </c>
      <c r="AA11" s="314" t="str">
        <f t="shared" si="5"/>
        <v>Akses</v>
      </c>
      <c r="AB11" s="314">
        <v>169</v>
      </c>
      <c r="AC11" s="210"/>
      <c r="AD11" s="314"/>
      <c r="AE11" s="314" t="str">
        <f t="shared" si="6"/>
        <v/>
      </c>
      <c r="AF11" s="314"/>
      <c r="AG11" s="210"/>
      <c r="AH11" s="314"/>
      <c r="AI11" s="314" t="str">
        <f t="shared" si="7"/>
        <v/>
      </c>
      <c r="AJ11" s="314"/>
      <c r="AK11" s="210"/>
      <c r="AL11" s="314"/>
      <c r="AM11" s="314" t="str">
        <f t="shared" si="8"/>
        <v/>
      </c>
      <c r="AN11" s="314"/>
      <c r="AO11" s="210"/>
      <c r="AP11" s="314"/>
      <c r="AQ11" s="314" t="str">
        <f t="shared" si="9"/>
        <v/>
      </c>
      <c r="AR11" s="314"/>
      <c r="AS11" s="210"/>
      <c r="AT11" s="314"/>
      <c r="AU11" s="314" t="str">
        <f t="shared" si="10"/>
        <v/>
      </c>
      <c r="AV11" s="314"/>
      <c r="AW11" s="210"/>
      <c r="AX11" s="314"/>
      <c r="AY11" s="314" t="str">
        <f t="shared" si="11"/>
        <v/>
      </c>
      <c r="AZ11" s="314"/>
      <c r="BA11" s="210"/>
      <c r="BB11" s="314">
        <f t="shared" si="12"/>
        <v>289</v>
      </c>
    </row>
    <row r="12" spans="2:54" x14ac:dyDescent="0.3">
      <c r="B12" s="313">
        <v>8</v>
      </c>
      <c r="C12" s="313" t="s">
        <v>487</v>
      </c>
      <c r="D12" s="313" t="s">
        <v>225</v>
      </c>
      <c r="E12" s="210"/>
      <c r="F12" s="314"/>
      <c r="G12" s="314" t="str">
        <f t="shared" si="0"/>
        <v>Akses</v>
      </c>
      <c r="H12" s="314">
        <v>105</v>
      </c>
      <c r="I12" s="210"/>
      <c r="J12" s="314"/>
      <c r="K12" s="314" t="str">
        <f t="shared" si="1"/>
        <v/>
      </c>
      <c r="L12" s="314">
        <v>25</v>
      </c>
      <c r="M12" s="210"/>
      <c r="N12" s="314"/>
      <c r="O12" s="314" t="str">
        <f t="shared" si="2"/>
        <v/>
      </c>
      <c r="P12" s="314"/>
      <c r="Q12" s="210"/>
      <c r="R12" s="314"/>
      <c r="S12" s="314" t="str">
        <f t="shared" si="3"/>
        <v/>
      </c>
      <c r="T12" s="314"/>
      <c r="U12" s="210"/>
      <c r="V12" s="314"/>
      <c r="W12" s="314" t="str">
        <f t="shared" si="4"/>
        <v/>
      </c>
      <c r="X12" s="314"/>
      <c r="Y12" s="210"/>
      <c r="Z12" s="314">
        <v>8</v>
      </c>
      <c r="AA12" s="314" t="str">
        <f t="shared" si="5"/>
        <v>Akses</v>
      </c>
      <c r="AB12" s="314">
        <v>10</v>
      </c>
      <c r="AC12" s="210"/>
      <c r="AD12" s="314"/>
      <c r="AE12" s="314" t="str">
        <f t="shared" si="6"/>
        <v/>
      </c>
      <c r="AF12" s="314"/>
      <c r="AG12" s="210"/>
      <c r="AH12" s="314"/>
      <c r="AI12" s="314" t="str">
        <f t="shared" si="7"/>
        <v/>
      </c>
      <c r="AJ12" s="314"/>
      <c r="AK12" s="210"/>
      <c r="AL12" s="314"/>
      <c r="AM12" s="314" t="str">
        <f t="shared" si="8"/>
        <v/>
      </c>
      <c r="AN12" s="314"/>
      <c r="AO12" s="210"/>
      <c r="AP12" s="314"/>
      <c r="AQ12" s="314" t="str">
        <f t="shared" si="9"/>
        <v/>
      </c>
      <c r="AR12" s="314">
        <v>50</v>
      </c>
      <c r="AS12" s="210"/>
      <c r="AT12" s="314"/>
      <c r="AU12" s="314" t="str">
        <f t="shared" si="10"/>
        <v/>
      </c>
      <c r="AV12" s="314">
        <v>50</v>
      </c>
      <c r="AW12" s="210"/>
      <c r="AX12" s="314"/>
      <c r="AY12" s="314" t="str">
        <f t="shared" si="11"/>
        <v/>
      </c>
      <c r="AZ12" s="314"/>
      <c r="BA12" s="210"/>
      <c r="BB12" s="314">
        <f t="shared" si="12"/>
        <v>240</v>
      </c>
    </row>
    <row r="13" spans="2:54" x14ac:dyDescent="0.3">
      <c r="B13" s="313">
        <v>11</v>
      </c>
      <c r="C13" s="313" t="s">
        <v>483</v>
      </c>
      <c r="D13" s="313" t="s">
        <v>225</v>
      </c>
      <c r="E13" s="210"/>
      <c r="F13" s="314"/>
      <c r="G13" s="314" t="str">
        <f t="shared" si="0"/>
        <v>Akses</v>
      </c>
      <c r="H13" s="314">
        <v>90</v>
      </c>
      <c r="I13" s="210"/>
      <c r="J13" s="314"/>
      <c r="K13" s="314" t="str">
        <f t="shared" si="1"/>
        <v/>
      </c>
      <c r="L13" s="314">
        <v>10</v>
      </c>
      <c r="M13" s="210"/>
      <c r="N13" s="314"/>
      <c r="O13" s="314" t="str">
        <f t="shared" si="2"/>
        <v/>
      </c>
      <c r="P13" s="314"/>
      <c r="Q13" s="210"/>
      <c r="R13" s="314"/>
      <c r="S13" s="314" t="str">
        <f t="shared" si="3"/>
        <v/>
      </c>
      <c r="T13" s="314"/>
      <c r="U13" s="210"/>
      <c r="V13" s="314"/>
      <c r="W13" s="314" t="str">
        <f t="shared" si="4"/>
        <v/>
      </c>
      <c r="X13" s="314"/>
      <c r="Y13" s="210"/>
      <c r="Z13" s="314">
        <v>11</v>
      </c>
      <c r="AA13" s="314" t="str">
        <f t="shared" si="5"/>
        <v>Akses</v>
      </c>
      <c r="AB13" s="314">
        <v>162</v>
      </c>
      <c r="AC13" s="210"/>
      <c r="AD13" s="314"/>
      <c r="AE13" s="314" t="str">
        <f t="shared" si="6"/>
        <v/>
      </c>
      <c r="AF13" s="314"/>
      <c r="AG13" s="210"/>
      <c r="AH13" s="314"/>
      <c r="AI13" s="314" t="str">
        <f t="shared" si="7"/>
        <v/>
      </c>
      <c r="AJ13" s="314">
        <v>50</v>
      </c>
      <c r="AK13" s="210"/>
      <c r="AL13" s="314"/>
      <c r="AM13" s="314" t="str">
        <f t="shared" si="8"/>
        <v/>
      </c>
      <c r="AN13" s="314"/>
      <c r="AO13" s="210"/>
      <c r="AP13" s="314"/>
      <c r="AQ13" s="314" t="str">
        <f t="shared" si="9"/>
        <v/>
      </c>
      <c r="AR13" s="314"/>
      <c r="AS13" s="210"/>
      <c r="AT13" s="314"/>
      <c r="AU13" s="314" t="str">
        <f t="shared" si="10"/>
        <v/>
      </c>
      <c r="AV13" s="314">
        <v>50</v>
      </c>
      <c r="AW13" s="210"/>
      <c r="AX13" s="314"/>
      <c r="AY13" s="314" t="str">
        <f t="shared" si="11"/>
        <v/>
      </c>
      <c r="AZ13" s="314"/>
      <c r="BA13" s="210"/>
      <c r="BB13" s="314">
        <f t="shared" si="12"/>
        <v>362</v>
      </c>
    </row>
    <row r="14" spans="2:54" x14ac:dyDescent="0.3">
      <c r="B14" s="313">
        <v>12</v>
      </c>
      <c r="C14" s="313" t="s">
        <v>479</v>
      </c>
      <c r="D14" s="313" t="s">
        <v>225</v>
      </c>
      <c r="E14" s="210"/>
      <c r="F14" s="314"/>
      <c r="G14" s="314" t="str">
        <f t="shared" si="0"/>
        <v>Akses</v>
      </c>
      <c r="H14" s="314">
        <v>85</v>
      </c>
      <c r="I14" s="210"/>
      <c r="J14" s="314"/>
      <c r="K14" s="314" t="str">
        <f t="shared" si="1"/>
        <v/>
      </c>
      <c r="L14" s="314">
        <v>5</v>
      </c>
      <c r="M14" s="210"/>
      <c r="N14" s="314"/>
      <c r="O14" s="314" t="str">
        <f t="shared" si="2"/>
        <v/>
      </c>
      <c r="P14" s="314">
        <v>55</v>
      </c>
      <c r="Q14" s="210"/>
      <c r="R14" s="314"/>
      <c r="S14" s="314" t="str">
        <f t="shared" si="3"/>
        <v/>
      </c>
      <c r="T14" s="314"/>
      <c r="U14" s="210"/>
      <c r="V14" s="314"/>
      <c r="W14" s="314" t="str">
        <f t="shared" si="4"/>
        <v/>
      </c>
      <c r="X14" s="314"/>
      <c r="Y14" s="210"/>
      <c r="Z14" s="314">
        <v>13</v>
      </c>
      <c r="AA14" s="314" t="str">
        <f t="shared" si="5"/>
        <v>Akses</v>
      </c>
      <c r="AB14" s="314">
        <v>122</v>
      </c>
      <c r="AC14" s="210"/>
      <c r="AD14" s="314"/>
      <c r="AE14" s="314" t="str">
        <f t="shared" si="6"/>
        <v/>
      </c>
      <c r="AF14" s="314"/>
      <c r="AG14" s="210"/>
      <c r="AH14" s="314"/>
      <c r="AI14" s="314" t="str">
        <f t="shared" si="7"/>
        <v/>
      </c>
      <c r="AJ14" s="314"/>
      <c r="AK14" s="210"/>
      <c r="AL14" s="314">
        <v>4</v>
      </c>
      <c r="AM14" s="314" t="str">
        <f t="shared" si="8"/>
        <v>Akses</v>
      </c>
      <c r="AN14" s="314">
        <v>10</v>
      </c>
      <c r="AO14" s="210"/>
      <c r="AP14" s="314"/>
      <c r="AQ14" s="314" t="str">
        <f t="shared" si="9"/>
        <v/>
      </c>
      <c r="AR14" s="314"/>
      <c r="AS14" s="210"/>
      <c r="AT14" s="314"/>
      <c r="AU14" s="314" t="str">
        <f t="shared" si="10"/>
        <v/>
      </c>
      <c r="AV14" s="314">
        <v>5</v>
      </c>
      <c r="AW14" s="210"/>
      <c r="AX14" s="314"/>
      <c r="AY14" s="314" t="str">
        <f t="shared" si="11"/>
        <v/>
      </c>
      <c r="AZ14" s="314"/>
      <c r="BA14" s="210"/>
      <c r="BB14" s="314">
        <f t="shared" si="12"/>
        <v>282</v>
      </c>
    </row>
    <row r="15" spans="2:54" x14ac:dyDescent="0.3">
      <c r="B15" s="313">
        <v>13</v>
      </c>
      <c r="C15" s="313" t="s">
        <v>486</v>
      </c>
      <c r="D15" s="313" t="s">
        <v>225</v>
      </c>
      <c r="E15" s="210"/>
      <c r="F15" s="314"/>
      <c r="G15" s="314" t="str">
        <f t="shared" si="0"/>
        <v>Akses</v>
      </c>
      <c r="H15" s="314">
        <v>95</v>
      </c>
      <c r="I15" s="210"/>
      <c r="J15" s="314"/>
      <c r="K15" s="314" t="str">
        <f t="shared" si="1"/>
        <v/>
      </c>
      <c r="L15" s="314">
        <v>5</v>
      </c>
      <c r="M15" s="210"/>
      <c r="N15" s="314"/>
      <c r="O15" s="314" t="str">
        <f t="shared" si="2"/>
        <v/>
      </c>
      <c r="P15" s="314"/>
      <c r="Q15" s="210"/>
      <c r="R15" s="314"/>
      <c r="S15" s="314" t="str">
        <f t="shared" si="3"/>
        <v/>
      </c>
      <c r="T15" s="314"/>
      <c r="U15" s="210"/>
      <c r="V15" s="314"/>
      <c r="W15" s="314" t="str">
        <f t="shared" si="4"/>
        <v/>
      </c>
      <c r="X15" s="314"/>
      <c r="Y15" s="210"/>
      <c r="Z15" s="314">
        <v>6</v>
      </c>
      <c r="AA15" s="314" t="str">
        <f t="shared" si="5"/>
        <v>Akses</v>
      </c>
      <c r="AB15" s="314">
        <v>45</v>
      </c>
      <c r="AC15" s="210"/>
      <c r="AD15" s="314"/>
      <c r="AE15" s="314" t="str">
        <f t="shared" si="6"/>
        <v/>
      </c>
      <c r="AF15" s="314">
        <v>55</v>
      </c>
      <c r="AG15" s="210"/>
      <c r="AH15" s="314"/>
      <c r="AI15" s="314" t="str">
        <f t="shared" si="7"/>
        <v/>
      </c>
      <c r="AJ15" s="314">
        <v>50</v>
      </c>
      <c r="AK15" s="210"/>
      <c r="AL15" s="314"/>
      <c r="AM15" s="314" t="str">
        <f t="shared" si="8"/>
        <v/>
      </c>
      <c r="AN15" s="314"/>
      <c r="AO15" s="210"/>
      <c r="AP15" s="314"/>
      <c r="AQ15" s="314" t="str">
        <f t="shared" si="9"/>
        <v/>
      </c>
      <c r="AR15" s="314">
        <v>50</v>
      </c>
      <c r="AS15" s="210"/>
      <c r="AT15" s="314"/>
      <c r="AU15" s="314" t="str">
        <f t="shared" si="10"/>
        <v/>
      </c>
      <c r="AV15" s="314">
        <v>50</v>
      </c>
      <c r="AW15" s="210"/>
      <c r="AX15" s="314"/>
      <c r="AY15" s="314" t="str">
        <f t="shared" si="11"/>
        <v/>
      </c>
      <c r="AZ15" s="314"/>
      <c r="BA15" s="210"/>
      <c r="BB15" s="314">
        <f t="shared" si="12"/>
        <v>350</v>
      </c>
    </row>
    <row r="16" spans="2:54" x14ac:dyDescent="0.3">
      <c r="B16" s="313">
        <v>14</v>
      </c>
      <c r="C16" s="313" t="s">
        <v>471</v>
      </c>
      <c r="D16" s="313" t="s">
        <v>225</v>
      </c>
      <c r="E16" s="210"/>
      <c r="F16" s="314"/>
      <c r="G16" s="314" t="str">
        <f t="shared" si="0"/>
        <v>Akses</v>
      </c>
      <c r="H16" s="314">
        <v>110</v>
      </c>
      <c r="I16" s="210"/>
      <c r="J16" s="314">
        <v>1</v>
      </c>
      <c r="K16" s="314" t="str">
        <f t="shared" si="1"/>
        <v>Akses</v>
      </c>
      <c r="L16" s="314">
        <v>15</v>
      </c>
      <c r="M16" s="210"/>
      <c r="N16" s="314"/>
      <c r="O16" s="314" t="str">
        <f t="shared" si="2"/>
        <v/>
      </c>
      <c r="P16" s="314">
        <v>60</v>
      </c>
      <c r="Q16" s="210"/>
      <c r="R16" s="314"/>
      <c r="S16" s="314" t="str">
        <f t="shared" si="3"/>
        <v/>
      </c>
      <c r="T16" s="314"/>
      <c r="U16" s="210"/>
      <c r="V16" s="314"/>
      <c r="W16" s="314" t="str">
        <f t="shared" si="4"/>
        <v/>
      </c>
      <c r="X16" s="314"/>
      <c r="Y16" s="210"/>
      <c r="Z16" s="314">
        <v>3</v>
      </c>
      <c r="AA16" s="314" t="str">
        <f t="shared" si="5"/>
        <v>Akses</v>
      </c>
      <c r="AB16" s="314">
        <v>35</v>
      </c>
      <c r="AC16" s="210"/>
      <c r="AD16" s="314"/>
      <c r="AE16" s="314" t="str">
        <f t="shared" si="6"/>
        <v/>
      </c>
      <c r="AF16" s="314"/>
      <c r="AG16" s="210"/>
      <c r="AH16" s="314"/>
      <c r="AI16" s="314" t="str">
        <f t="shared" si="7"/>
        <v/>
      </c>
      <c r="AJ16" s="314"/>
      <c r="AK16" s="210"/>
      <c r="AL16" s="314"/>
      <c r="AM16" s="314" t="str">
        <f t="shared" si="8"/>
        <v/>
      </c>
      <c r="AN16" s="314"/>
      <c r="AO16" s="210"/>
      <c r="AP16" s="314"/>
      <c r="AQ16" s="314" t="str">
        <f t="shared" si="9"/>
        <v/>
      </c>
      <c r="AR16" s="314">
        <v>50</v>
      </c>
      <c r="AS16" s="210"/>
      <c r="AT16" s="314"/>
      <c r="AU16" s="314" t="str">
        <f t="shared" si="10"/>
        <v/>
      </c>
      <c r="AV16" s="314"/>
      <c r="AW16" s="210"/>
      <c r="AX16" s="314"/>
      <c r="AY16" s="314" t="str">
        <f t="shared" si="11"/>
        <v/>
      </c>
      <c r="AZ16" s="314">
        <v>20</v>
      </c>
      <c r="BA16" s="210"/>
      <c r="BB16" s="314">
        <f t="shared" si="12"/>
        <v>290</v>
      </c>
    </row>
    <row r="17" spans="2:54" x14ac:dyDescent="0.3">
      <c r="B17" s="313">
        <v>15</v>
      </c>
      <c r="C17" s="313" t="s">
        <v>475</v>
      </c>
      <c r="D17" s="313" t="s">
        <v>225</v>
      </c>
      <c r="E17" s="210"/>
      <c r="F17" s="314"/>
      <c r="G17" s="314" t="str">
        <f t="shared" si="0"/>
        <v>Akses</v>
      </c>
      <c r="H17" s="314">
        <v>95</v>
      </c>
      <c r="I17" s="210"/>
      <c r="J17" s="314"/>
      <c r="K17" s="314" t="str">
        <f t="shared" si="1"/>
        <v/>
      </c>
      <c r="L17" s="314">
        <v>10</v>
      </c>
      <c r="M17" s="210"/>
      <c r="N17" s="314"/>
      <c r="O17" s="314" t="str">
        <f t="shared" si="2"/>
        <v/>
      </c>
      <c r="P17" s="314"/>
      <c r="Q17" s="210"/>
      <c r="R17" s="314"/>
      <c r="S17" s="314" t="str">
        <f t="shared" si="3"/>
        <v/>
      </c>
      <c r="T17" s="314">
        <v>55</v>
      </c>
      <c r="U17" s="210"/>
      <c r="V17" s="314"/>
      <c r="W17" s="314" t="str">
        <f t="shared" si="4"/>
        <v/>
      </c>
      <c r="X17" s="314"/>
      <c r="Y17" s="210"/>
      <c r="Z17" s="314">
        <v>16</v>
      </c>
      <c r="AA17" s="314" t="str">
        <f t="shared" si="5"/>
        <v>Akses</v>
      </c>
      <c r="AB17" s="314">
        <v>169</v>
      </c>
      <c r="AC17" s="210"/>
      <c r="AD17" s="314"/>
      <c r="AE17" s="314" t="str">
        <f t="shared" si="6"/>
        <v/>
      </c>
      <c r="AF17" s="314"/>
      <c r="AG17" s="210"/>
      <c r="AH17" s="314"/>
      <c r="AI17" s="314" t="str">
        <f t="shared" si="7"/>
        <v/>
      </c>
      <c r="AJ17" s="314"/>
      <c r="AK17" s="210"/>
      <c r="AL17" s="314"/>
      <c r="AM17" s="314" t="str">
        <f t="shared" si="8"/>
        <v/>
      </c>
      <c r="AN17" s="314"/>
      <c r="AO17" s="210"/>
      <c r="AP17" s="314"/>
      <c r="AQ17" s="314" t="str">
        <f t="shared" si="9"/>
        <v/>
      </c>
      <c r="AR17" s="314"/>
      <c r="AS17" s="210"/>
      <c r="AT17" s="314"/>
      <c r="AU17" s="314" t="str">
        <f t="shared" si="10"/>
        <v/>
      </c>
      <c r="AV17" s="314"/>
      <c r="AW17" s="210"/>
      <c r="AX17" s="314"/>
      <c r="AY17" s="314" t="str">
        <f t="shared" si="11"/>
        <v/>
      </c>
      <c r="AZ17" s="314"/>
      <c r="BA17" s="210"/>
      <c r="BB17" s="314">
        <f t="shared" si="12"/>
        <v>329</v>
      </c>
    </row>
    <row r="18" spans="2:54" x14ac:dyDescent="0.3">
      <c r="B18" s="313">
        <v>16</v>
      </c>
      <c r="C18" s="313" t="s">
        <v>468</v>
      </c>
      <c r="D18" s="313" t="s">
        <v>225</v>
      </c>
      <c r="E18" s="210"/>
      <c r="F18" s="314"/>
      <c r="G18" s="314" t="str">
        <f t="shared" si="0"/>
        <v>Akses</v>
      </c>
      <c r="H18" s="314">
        <v>90</v>
      </c>
      <c r="I18" s="210"/>
      <c r="J18" s="314"/>
      <c r="K18" s="314" t="str">
        <f t="shared" si="1"/>
        <v/>
      </c>
      <c r="L18" s="314">
        <v>80</v>
      </c>
      <c r="M18" s="210"/>
      <c r="N18" s="314"/>
      <c r="O18" s="314" t="str">
        <f t="shared" si="2"/>
        <v/>
      </c>
      <c r="P18" s="314">
        <v>55</v>
      </c>
      <c r="Q18" s="210"/>
      <c r="R18" s="314"/>
      <c r="S18" s="314" t="str">
        <f t="shared" si="3"/>
        <v/>
      </c>
      <c r="T18" s="314">
        <v>5</v>
      </c>
      <c r="U18" s="210"/>
      <c r="V18" s="314"/>
      <c r="W18" s="314" t="str">
        <f t="shared" si="4"/>
        <v/>
      </c>
      <c r="X18" s="314">
        <v>50</v>
      </c>
      <c r="Y18" s="210"/>
      <c r="Z18" s="314">
        <v>7</v>
      </c>
      <c r="AA18" s="314" t="str">
        <f t="shared" si="5"/>
        <v>Akses</v>
      </c>
      <c r="AB18" s="314">
        <v>142</v>
      </c>
      <c r="AC18" s="210"/>
      <c r="AD18" s="314"/>
      <c r="AE18" s="314" t="str">
        <f t="shared" si="6"/>
        <v/>
      </c>
      <c r="AF18" s="314"/>
      <c r="AG18" s="210"/>
      <c r="AH18" s="314"/>
      <c r="AI18" s="314" t="str">
        <f t="shared" si="7"/>
        <v/>
      </c>
      <c r="AJ18" s="314"/>
      <c r="AK18" s="210"/>
      <c r="AL18" s="314"/>
      <c r="AM18" s="314" t="str">
        <f t="shared" si="8"/>
        <v/>
      </c>
      <c r="AN18" s="314"/>
      <c r="AO18" s="210"/>
      <c r="AP18" s="314">
        <v>4</v>
      </c>
      <c r="AQ18" s="314" t="str">
        <f t="shared" si="9"/>
        <v>Akses</v>
      </c>
      <c r="AR18" s="314">
        <v>60</v>
      </c>
      <c r="AS18" s="210"/>
      <c r="AT18" s="314"/>
      <c r="AU18" s="314" t="str">
        <f t="shared" si="10"/>
        <v/>
      </c>
      <c r="AV18" s="314">
        <v>105</v>
      </c>
      <c r="AW18" s="210"/>
      <c r="AX18" s="314">
        <v>3</v>
      </c>
      <c r="AY18" s="314" t="str">
        <f t="shared" si="11"/>
        <v>Akses</v>
      </c>
      <c r="AZ18" s="314">
        <v>85</v>
      </c>
      <c r="BA18" s="210"/>
      <c r="BB18" s="314">
        <f t="shared" si="12"/>
        <v>672</v>
      </c>
    </row>
    <row r="19" spans="2:54" x14ac:dyDescent="0.3">
      <c r="B19" s="313">
        <v>17</v>
      </c>
      <c r="C19" s="313" t="s">
        <v>474</v>
      </c>
      <c r="D19" s="313" t="s">
        <v>225</v>
      </c>
      <c r="E19" s="210"/>
      <c r="F19" s="314"/>
      <c r="G19" s="314" t="str">
        <f t="shared" si="0"/>
        <v>Akses</v>
      </c>
      <c r="H19" s="314">
        <v>90</v>
      </c>
      <c r="I19" s="210"/>
      <c r="J19" s="314"/>
      <c r="K19" s="314" t="str">
        <f t="shared" si="1"/>
        <v/>
      </c>
      <c r="L19" s="314">
        <v>5</v>
      </c>
      <c r="M19" s="210"/>
      <c r="N19" s="314"/>
      <c r="O19" s="314" t="str">
        <f t="shared" si="2"/>
        <v/>
      </c>
      <c r="P19" s="314"/>
      <c r="Q19" s="210"/>
      <c r="R19" s="314"/>
      <c r="S19" s="314" t="str">
        <f t="shared" si="3"/>
        <v/>
      </c>
      <c r="T19" s="314"/>
      <c r="U19" s="210"/>
      <c r="V19" s="314"/>
      <c r="W19" s="314" t="str">
        <f t="shared" si="4"/>
        <v/>
      </c>
      <c r="X19" s="314"/>
      <c r="Y19" s="210"/>
      <c r="Z19" s="314">
        <v>4</v>
      </c>
      <c r="AA19" s="314" t="str">
        <f t="shared" si="5"/>
        <v>Akses</v>
      </c>
      <c r="AB19" s="314">
        <v>124</v>
      </c>
      <c r="AC19" s="210"/>
      <c r="AD19" s="314"/>
      <c r="AE19" s="314" t="str">
        <f t="shared" si="6"/>
        <v/>
      </c>
      <c r="AF19" s="314">
        <v>55</v>
      </c>
      <c r="AG19" s="210"/>
      <c r="AH19" s="314"/>
      <c r="AI19" s="314" t="str">
        <f t="shared" si="7"/>
        <v/>
      </c>
      <c r="AJ19" s="314"/>
      <c r="AK19" s="210"/>
      <c r="AL19" s="314"/>
      <c r="AM19" s="314" t="str">
        <f t="shared" si="8"/>
        <v/>
      </c>
      <c r="AN19" s="314"/>
      <c r="AO19" s="210"/>
      <c r="AP19" s="314"/>
      <c r="AQ19" s="314" t="str">
        <f t="shared" si="9"/>
        <v/>
      </c>
      <c r="AR19" s="314"/>
      <c r="AS19" s="210"/>
      <c r="AT19" s="314"/>
      <c r="AU19" s="314" t="str">
        <f t="shared" si="10"/>
        <v/>
      </c>
      <c r="AV19" s="314">
        <v>50</v>
      </c>
      <c r="AW19" s="210"/>
      <c r="AX19" s="314"/>
      <c r="AY19" s="314" t="str">
        <f t="shared" si="11"/>
        <v/>
      </c>
      <c r="AZ19" s="314"/>
      <c r="BA19" s="210"/>
      <c r="BB19" s="314">
        <f t="shared" si="12"/>
        <v>324</v>
      </c>
    </row>
    <row r="20" spans="2:54" x14ac:dyDescent="0.3">
      <c r="B20" s="313">
        <v>19</v>
      </c>
      <c r="C20" s="313" t="s">
        <v>485</v>
      </c>
      <c r="D20" s="313" t="s">
        <v>225</v>
      </c>
      <c r="E20" s="210"/>
      <c r="F20" s="314"/>
      <c r="G20" s="314" t="str">
        <f t="shared" si="0"/>
        <v>Akses</v>
      </c>
      <c r="H20" s="314">
        <v>90</v>
      </c>
      <c r="I20" s="210"/>
      <c r="J20" s="314"/>
      <c r="K20" s="314" t="str">
        <f t="shared" si="1"/>
        <v/>
      </c>
      <c r="L20" s="314">
        <v>10</v>
      </c>
      <c r="M20" s="210"/>
      <c r="N20" s="314"/>
      <c r="O20" s="314" t="str">
        <f t="shared" si="2"/>
        <v/>
      </c>
      <c r="P20" s="314"/>
      <c r="Q20" s="210"/>
      <c r="R20" s="314"/>
      <c r="S20" s="314" t="str">
        <f t="shared" si="3"/>
        <v/>
      </c>
      <c r="T20" s="314">
        <v>5</v>
      </c>
      <c r="U20" s="210"/>
      <c r="V20" s="314"/>
      <c r="W20" s="314" t="str">
        <f t="shared" si="4"/>
        <v/>
      </c>
      <c r="X20" s="314">
        <v>50</v>
      </c>
      <c r="Y20" s="210"/>
      <c r="Z20" s="314">
        <v>10</v>
      </c>
      <c r="AA20" s="314" t="str">
        <f t="shared" si="5"/>
        <v>Akses</v>
      </c>
      <c r="AB20" s="314">
        <v>152</v>
      </c>
      <c r="AC20" s="210"/>
      <c r="AD20" s="314"/>
      <c r="AE20" s="314" t="str">
        <f t="shared" si="6"/>
        <v/>
      </c>
      <c r="AF20" s="314"/>
      <c r="AG20" s="210"/>
      <c r="AH20" s="314"/>
      <c r="AI20" s="314" t="str">
        <f t="shared" si="7"/>
        <v/>
      </c>
      <c r="AJ20" s="314"/>
      <c r="AK20" s="210"/>
      <c r="AL20" s="314">
        <v>2</v>
      </c>
      <c r="AM20" s="314" t="str">
        <f t="shared" si="8"/>
        <v>Akses</v>
      </c>
      <c r="AN20" s="314">
        <v>5</v>
      </c>
      <c r="AO20" s="210"/>
      <c r="AP20" s="314"/>
      <c r="AQ20" s="314" t="str">
        <f t="shared" si="9"/>
        <v/>
      </c>
      <c r="AR20" s="314"/>
      <c r="AS20" s="210"/>
      <c r="AT20" s="314"/>
      <c r="AU20" s="314" t="str">
        <f t="shared" si="10"/>
        <v/>
      </c>
      <c r="AV20" s="314">
        <v>50</v>
      </c>
      <c r="AW20" s="210"/>
      <c r="AX20" s="314"/>
      <c r="AY20" s="314" t="str">
        <f t="shared" si="11"/>
        <v/>
      </c>
      <c r="AZ20" s="314"/>
      <c r="BA20" s="210"/>
      <c r="BB20" s="314">
        <f t="shared" si="12"/>
        <v>362</v>
      </c>
    </row>
    <row r="21" spans="2:54" x14ac:dyDescent="0.3">
      <c r="B21" s="313">
        <v>20</v>
      </c>
      <c r="C21" s="313" t="s">
        <v>478</v>
      </c>
      <c r="D21" s="313" t="s">
        <v>225</v>
      </c>
      <c r="E21" s="210"/>
      <c r="F21" s="314"/>
      <c r="G21" s="314" t="str">
        <f t="shared" si="0"/>
        <v>Akses</v>
      </c>
      <c r="H21" s="314">
        <v>85</v>
      </c>
      <c r="I21" s="210"/>
      <c r="J21" s="314"/>
      <c r="K21" s="314" t="str">
        <f t="shared" si="1"/>
        <v/>
      </c>
      <c r="L21" s="314">
        <v>5</v>
      </c>
      <c r="M21" s="210"/>
      <c r="N21" s="314"/>
      <c r="O21" s="314" t="str">
        <f t="shared" si="2"/>
        <v/>
      </c>
      <c r="P21" s="314"/>
      <c r="Q21" s="210"/>
      <c r="R21" s="314"/>
      <c r="S21" s="314" t="str">
        <f t="shared" si="3"/>
        <v/>
      </c>
      <c r="T21" s="314"/>
      <c r="U21" s="210"/>
      <c r="V21" s="314"/>
      <c r="W21" s="314" t="str">
        <f t="shared" si="4"/>
        <v/>
      </c>
      <c r="X21" s="314"/>
      <c r="Y21" s="210"/>
      <c r="Z21" s="314">
        <v>13</v>
      </c>
      <c r="AA21" s="314" t="str">
        <f t="shared" si="5"/>
        <v>Akses</v>
      </c>
      <c r="AB21" s="314">
        <v>149</v>
      </c>
      <c r="AC21" s="210"/>
      <c r="AD21" s="314"/>
      <c r="AE21" s="314" t="str">
        <f t="shared" si="6"/>
        <v/>
      </c>
      <c r="AF21" s="314"/>
      <c r="AG21" s="210"/>
      <c r="AH21" s="314"/>
      <c r="AI21" s="314" t="str">
        <f t="shared" si="7"/>
        <v/>
      </c>
      <c r="AJ21" s="314"/>
      <c r="AK21" s="210"/>
      <c r="AL21" s="314"/>
      <c r="AM21" s="314" t="str">
        <f t="shared" si="8"/>
        <v/>
      </c>
      <c r="AN21" s="314"/>
      <c r="AO21" s="210"/>
      <c r="AP21" s="314"/>
      <c r="AQ21" s="314" t="str">
        <f t="shared" si="9"/>
        <v/>
      </c>
      <c r="AR21" s="314"/>
      <c r="AS21" s="210"/>
      <c r="AT21" s="314"/>
      <c r="AU21" s="314" t="str">
        <f t="shared" si="10"/>
        <v/>
      </c>
      <c r="AV21" s="314">
        <v>1000</v>
      </c>
      <c r="AW21" s="210"/>
      <c r="AX21" s="314"/>
      <c r="AY21" s="314" t="str">
        <f t="shared" si="11"/>
        <v/>
      </c>
      <c r="AZ21" s="314"/>
      <c r="BA21" s="210"/>
      <c r="BB21" s="314">
        <f t="shared" si="12"/>
        <v>1239</v>
      </c>
    </row>
    <row r="22" spans="2:54" x14ac:dyDescent="0.3">
      <c r="B22" s="313">
        <v>21</v>
      </c>
      <c r="C22" s="313" t="s">
        <v>469</v>
      </c>
      <c r="D22" s="313" t="s">
        <v>225</v>
      </c>
      <c r="E22" s="210"/>
      <c r="F22" s="314"/>
      <c r="G22" s="314" t="str">
        <f t="shared" si="0"/>
        <v>Akses</v>
      </c>
      <c r="H22" s="314">
        <v>115</v>
      </c>
      <c r="I22" s="210"/>
      <c r="J22" s="314"/>
      <c r="K22" s="314" t="str">
        <f t="shared" si="1"/>
        <v/>
      </c>
      <c r="L22" s="314">
        <v>70</v>
      </c>
      <c r="M22" s="210"/>
      <c r="N22" s="314"/>
      <c r="O22" s="314" t="str">
        <f t="shared" si="2"/>
        <v/>
      </c>
      <c r="P22" s="314">
        <v>60</v>
      </c>
      <c r="Q22" s="210"/>
      <c r="R22" s="314"/>
      <c r="S22" s="314" t="str">
        <f t="shared" si="3"/>
        <v/>
      </c>
      <c r="T22" s="314">
        <v>10</v>
      </c>
      <c r="U22" s="210"/>
      <c r="V22" s="314"/>
      <c r="W22" s="314" t="str">
        <f t="shared" si="4"/>
        <v/>
      </c>
      <c r="X22" s="314">
        <v>50</v>
      </c>
      <c r="Y22" s="210"/>
      <c r="Z22" s="314">
        <v>7</v>
      </c>
      <c r="AA22" s="314" t="str">
        <f t="shared" si="5"/>
        <v>Akses</v>
      </c>
      <c r="AB22" s="314">
        <v>170</v>
      </c>
      <c r="AC22" s="210"/>
      <c r="AD22" s="314"/>
      <c r="AE22" s="314" t="str">
        <f t="shared" si="6"/>
        <v/>
      </c>
      <c r="AF22" s="314"/>
      <c r="AG22" s="210"/>
      <c r="AH22" s="314"/>
      <c r="AI22" s="314" t="str">
        <f t="shared" si="7"/>
        <v/>
      </c>
      <c r="AJ22" s="314"/>
      <c r="AK22" s="210"/>
      <c r="AL22" s="314"/>
      <c r="AM22" s="314" t="str">
        <f t="shared" si="8"/>
        <v/>
      </c>
      <c r="AN22" s="314"/>
      <c r="AO22" s="210"/>
      <c r="AP22" s="314"/>
      <c r="AQ22" s="314" t="str">
        <f t="shared" si="9"/>
        <v/>
      </c>
      <c r="AR22" s="314"/>
      <c r="AS22" s="210"/>
      <c r="AT22" s="314"/>
      <c r="AU22" s="314" t="str">
        <f t="shared" si="10"/>
        <v/>
      </c>
      <c r="AV22" s="314">
        <v>65</v>
      </c>
      <c r="AW22" s="210"/>
      <c r="AX22" s="314"/>
      <c r="AY22" s="314" t="str">
        <f t="shared" si="11"/>
        <v/>
      </c>
      <c r="AZ22" s="314"/>
      <c r="BA22" s="210"/>
      <c r="BB22" s="314">
        <f t="shared" si="12"/>
        <v>540</v>
      </c>
    </row>
    <row r="23" spans="2:54" x14ac:dyDescent="0.3">
      <c r="B23" s="313">
        <v>22</v>
      </c>
      <c r="C23" s="313" t="s">
        <v>476</v>
      </c>
      <c r="D23" s="313" t="s">
        <v>225</v>
      </c>
      <c r="E23" s="210"/>
      <c r="F23" s="314"/>
      <c r="G23" s="314" t="str">
        <f t="shared" si="0"/>
        <v>Akses</v>
      </c>
      <c r="H23" s="314">
        <v>130</v>
      </c>
      <c r="I23" s="210"/>
      <c r="J23" s="314">
        <v>10</v>
      </c>
      <c r="K23" s="314" t="str">
        <f t="shared" si="1"/>
        <v>Akses</v>
      </c>
      <c r="L23" s="314">
        <v>190</v>
      </c>
      <c r="M23" s="210"/>
      <c r="N23" s="314"/>
      <c r="O23" s="314" t="str">
        <f t="shared" si="2"/>
        <v/>
      </c>
      <c r="P23" s="314">
        <v>55</v>
      </c>
      <c r="Q23" s="210"/>
      <c r="R23" s="314"/>
      <c r="S23" s="314" t="str">
        <f t="shared" si="3"/>
        <v/>
      </c>
      <c r="T23" s="314"/>
      <c r="U23" s="210"/>
      <c r="V23" s="314"/>
      <c r="W23" s="314" t="str">
        <f t="shared" si="4"/>
        <v/>
      </c>
      <c r="X23" s="314"/>
      <c r="Y23" s="210"/>
      <c r="Z23" s="314">
        <v>8</v>
      </c>
      <c r="AA23" s="314" t="str">
        <f t="shared" si="5"/>
        <v>Akses</v>
      </c>
      <c r="AB23" s="314">
        <v>257</v>
      </c>
      <c r="AC23" s="210"/>
      <c r="AD23" s="314"/>
      <c r="AE23" s="314" t="str">
        <f t="shared" si="6"/>
        <v/>
      </c>
      <c r="AF23" s="314">
        <v>55</v>
      </c>
      <c r="AG23" s="210"/>
      <c r="AH23" s="314"/>
      <c r="AI23" s="314" t="str">
        <f t="shared" si="7"/>
        <v/>
      </c>
      <c r="AJ23" s="314">
        <v>50</v>
      </c>
      <c r="AK23" s="210"/>
      <c r="AL23" s="314"/>
      <c r="AM23" s="314" t="str">
        <f t="shared" si="8"/>
        <v/>
      </c>
      <c r="AN23" s="314">
        <v>5</v>
      </c>
      <c r="AO23" s="210"/>
      <c r="AP23" s="314"/>
      <c r="AQ23" s="314" t="str">
        <f t="shared" si="9"/>
        <v/>
      </c>
      <c r="AR23" s="314">
        <v>50</v>
      </c>
      <c r="AS23" s="210"/>
      <c r="AT23" s="314"/>
      <c r="AU23" s="314" t="str">
        <f t="shared" si="10"/>
        <v/>
      </c>
      <c r="AV23" s="314">
        <v>50</v>
      </c>
      <c r="AW23" s="210"/>
      <c r="AX23" s="314"/>
      <c r="AY23" s="314" t="str">
        <f t="shared" si="11"/>
        <v/>
      </c>
      <c r="AZ23" s="314"/>
      <c r="BA23" s="210"/>
      <c r="BB23" s="314">
        <f t="shared" si="12"/>
        <v>842</v>
      </c>
    </row>
    <row r="24" spans="2:54" x14ac:dyDescent="0.3">
      <c r="B24" s="313">
        <v>23</v>
      </c>
      <c r="C24" s="313" t="s">
        <v>462</v>
      </c>
      <c r="D24" s="313" t="s">
        <v>225</v>
      </c>
      <c r="E24" s="210"/>
      <c r="F24" s="314"/>
      <c r="G24" s="314" t="str">
        <f t="shared" si="0"/>
        <v>Akses</v>
      </c>
      <c r="H24" s="314">
        <v>275</v>
      </c>
      <c r="I24" s="210"/>
      <c r="J24" s="314"/>
      <c r="K24" s="314" t="str">
        <f t="shared" si="1"/>
        <v/>
      </c>
      <c r="L24" s="314">
        <v>85</v>
      </c>
      <c r="M24" s="210"/>
      <c r="N24" s="314">
        <v>30</v>
      </c>
      <c r="O24" s="314" t="str">
        <f t="shared" si="2"/>
        <v>Akses</v>
      </c>
      <c r="P24" s="314">
        <v>335</v>
      </c>
      <c r="Q24" s="210"/>
      <c r="R24" s="314"/>
      <c r="S24" s="314" t="str">
        <f t="shared" si="3"/>
        <v/>
      </c>
      <c r="T24" s="314">
        <v>40</v>
      </c>
      <c r="U24" s="210"/>
      <c r="V24" s="314"/>
      <c r="W24" s="314" t="str">
        <f t="shared" si="4"/>
        <v/>
      </c>
      <c r="X24" s="314">
        <v>30</v>
      </c>
      <c r="Y24" s="210"/>
      <c r="Z24" s="314">
        <v>11</v>
      </c>
      <c r="AA24" s="314" t="str">
        <f t="shared" si="5"/>
        <v>Akses</v>
      </c>
      <c r="AB24" s="314">
        <v>407</v>
      </c>
      <c r="AC24" s="210"/>
      <c r="AD24" s="314"/>
      <c r="AE24" s="314" t="str">
        <f t="shared" si="6"/>
        <v/>
      </c>
      <c r="AF24" s="314">
        <v>85</v>
      </c>
      <c r="AG24" s="210"/>
      <c r="AH24" s="314">
        <v>7</v>
      </c>
      <c r="AI24" s="314" t="str">
        <f t="shared" si="7"/>
        <v>Akses</v>
      </c>
      <c r="AJ24" s="314">
        <v>240</v>
      </c>
      <c r="AK24" s="210"/>
      <c r="AL24" s="314">
        <v>3</v>
      </c>
      <c r="AM24" s="314" t="str">
        <f t="shared" si="8"/>
        <v>Akses</v>
      </c>
      <c r="AN24" s="314">
        <v>188</v>
      </c>
      <c r="AO24" s="210"/>
      <c r="AP24" s="314"/>
      <c r="AQ24" s="314" t="str">
        <f t="shared" si="9"/>
        <v/>
      </c>
      <c r="AR24" s="314">
        <v>55</v>
      </c>
      <c r="AS24" s="210"/>
      <c r="AT24" s="314"/>
      <c r="AU24" s="314" t="str">
        <f t="shared" si="10"/>
        <v/>
      </c>
      <c r="AV24" s="314">
        <v>240</v>
      </c>
      <c r="AW24" s="210"/>
      <c r="AX24" s="314">
        <v>18</v>
      </c>
      <c r="AY24" s="314" t="str">
        <f t="shared" si="11"/>
        <v>Akses</v>
      </c>
      <c r="AZ24" s="314">
        <v>770</v>
      </c>
      <c r="BA24" s="210"/>
      <c r="BB24" s="314">
        <f t="shared" si="12"/>
        <v>2750</v>
      </c>
    </row>
    <row r="25" spans="2:54" x14ac:dyDescent="0.3">
      <c r="B25" s="313">
        <v>24</v>
      </c>
      <c r="C25" s="313" t="s">
        <v>473</v>
      </c>
      <c r="D25" s="313" t="s">
        <v>225</v>
      </c>
      <c r="E25" s="210"/>
      <c r="F25" s="314"/>
      <c r="G25" s="314" t="str">
        <f t="shared" si="0"/>
        <v>Akses</v>
      </c>
      <c r="H25" s="314">
        <v>85</v>
      </c>
      <c r="I25" s="210"/>
      <c r="J25" s="314"/>
      <c r="K25" s="314" t="str">
        <f t="shared" si="1"/>
        <v/>
      </c>
      <c r="L25" s="314">
        <v>5</v>
      </c>
      <c r="M25" s="210"/>
      <c r="N25" s="314"/>
      <c r="O25" s="314" t="str">
        <f t="shared" si="2"/>
        <v/>
      </c>
      <c r="P25" s="314"/>
      <c r="Q25" s="210"/>
      <c r="R25" s="314"/>
      <c r="S25" s="314" t="str">
        <f t="shared" si="3"/>
        <v/>
      </c>
      <c r="T25" s="314">
        <v>10</v>
      </c>
      <c r="U25" s="210"/>
      <c r="V25" s="314"/>
      <c r="W25" s="314" t="str">
        <f t="shared" si="4"/>
        <v/>
      </c>
      <c r="X25" s="314">
        <v>50</v>
      </c>
      <c r="Y25" s="210"/>
      <c r="Z25" s="314">
        <v>10</v>
      </c>
      <c r="AA25" s="314" t="str">
        <f t="shared" si="5"/>
        <v>Akses</v>
      </c>
      <c r="AB25" s="314">
        <v>187</v>
      </c>
      <c r="AC25" s="210"/>
      <c r="AD25" s="314"/>
      <c r="AE25" s="314" t="str">
        <f t="shared" si="6"/>
        <v/>
      </c>
      <c r="AF25" s="314"/>
      <c r="AG25" s="210"/>
      <c r="AH25" s="314"/>
      <c r="AI25" s="314" t="str">
        <f t="shared" si="7"/>
        <v/>
      </c>
      <c r="AJ25" s="314"/>
      <c r="AK25" s="210"/>
      <c r="AL25" s="314"/>
      <c r="AM25" s="314" t="str">
        <f t="shared" si="8"/>
        <v/>
      </c>
      <c r="AN25" s="314"/>
      <c r="AO25" s="210"/>
      <c r="AP25" s="314"/>
      <c r="AQ25" s="314" t="str">
        <f t="shared" si="9"/>
        <v/>
      </c>
      <c r="AR25" s="314"/>
      <c r="AS25" s="210"/>
      <c r="AT25" s="314"/>
      <c r="AU25" s="314" t="str">
        <f t="shared" si="10"/>
        <v/>
      </c>
      <c r="AV25" s="314"/>
      <c r="AW25" s="210"/>
      <c r="AX25" s="314"/>
      <c r="AY25" s="314" t="str">
        <f t="shared" si="11"/>
        <v/>
      </c>
      <c r="AZ25" s="314"/>
      <c r="BA25" s="210"/>
      <c r="BB25" s="314">
        <f t="shared" si="12"/>
        <v>337</v>
      </c>
    </row>
    <row r="26" spans="2:54" x14ac:dyDescent="0.3">
      <c r="B26" s="313">
        <v>25</v>
      </c>
      <c r="C26" s="313" t="s">
        <v>467</v>
      </c>
      <c r="D26" s="313" t="s">
        <v>225</v>
      </c>
      <c r="E26" s="210"/>
      <c r="F26" s="314"/>
      <c r="G26" s="314" t="str">
        <f t="shared" si="0"/>
        <v>Akses</v>
      </c>
      <c r="H26" s="314">
        <v>85</v>
      </c>
      <c r="I26" s="210"/>
      <c r="J26" s="314"/>
      <c r="K26" s="314" t="str">
        <f t="shared" si="1"/>
        <v/>
      </c>
      <c r="L26" s="314">
        <v>5</v>
      </c>
      <c r="M26" s="210"/>
      <c r="N26" s="314"/>
      <c r="O26" s="314" t="str">
        <f t="shared" si="2"/>
        <v/>
      </c>
      <c r="P26" s="314"/>
      <c r="Q26" s="210"/>
      <c r="R26" s="314"/>
      <c r="S26" s="314" t="str">
        <f t="shared" si="3"/>
        <v/>
      </c>
      <c r="T26" s="314">
        <v>10</v>
      </c>
      <c r="U26" s="210"/>
      <c r="V26" s="314"/>
      <c r="W26" s="314" t="str">
        <f t="shared" si="4"/>
        <v/>
      </c>
      <c r="X26" s="314">
        <v>50</v>
      </c>
      <c r="Y26" s="210"/>
      <c r="Z26" s="314">
        <v>18</v>
      </c>
      <c r="AA26" s="314" t="str">
        <f t="shared" si="5"/>
        <v>Akses</v>
      </c>
      <c r="AB26" s="314">
        <v>298</v>
      </c>
      <c r="AC26" s="210"/>
      <c r="AD26" s="314"/>
      <c r="AE26" s="314" t="str">
        <f t="shared" si="6"/>
        <v/>
      </c>
      <c r="AF26" s="314"/>
      <c r="AG26" s="210"/>
      <c r="AH26" s="314"/>
      <c r="AI26" s="314" t="str">
        <f t="shared" si="7"/>
        <v/>
      </c>
      <c r="AJ26" s="314"/>
      <c r="AK26" s="210"/>
      <c r="AL26" s="314"/>
      <c r="AM26" s="314" t="str">
        <f t="shared" si="8"/>
        <v/>
      </c>
      <c r="AN26" s="314"/>
      <c r="AO26" s="210"/>
      <c r="AP26" s="314"/>
      <c r="AQ26" s="314" t="str">
        <f t="shared" si="9"/>
        <v/>
      </c>
      <c r="AR26" s="314"/>
      <c r="AS26" s="210"/>
      <c r="AT26" s="314"/>
      <c r="AU26" s="314" t="str">
        <f t="shared" si="10"/>
        <v/>
      </c>
      <c r="AV26" s="314"/>
      <c r="AW26" s="210"/>
      <c r="AX26" s="314"/>
      <c r="AY26" s="314" t="str">
        <f t="shared" si="11"/>
        <v/>
      </c>
      <c r="AZ26" s="314"/>
      <c r="BA26" s="210"/>
      <c r="BB26" s="314">
        <f t="shared" si="12"/>
        <v>448</v>
      </c>
    </row>
    <row r="27" spans="2:54" x14ac:dyDescent="0.3">
      <c r="B27" s="313">
        <v>26</v>
      </c>
      <c r="C27" s="313" t="s">
        <v>482</v>
      </c>
      <c r="D27" s="313" t="s">
        <v>225</v>
      </c>
      <c r="E27" s="210"/>
      <c r="F27" s="314"/>
      <c r="G27" s="314" t="str">
        <f t="shared" si="0"/>
        <v>Akses</v>
      </c>
      <c r="H27" s="314">
        <v>225</v>
      </c>
      <c r="I27" s="210"/>
      <c r="J27" s="314"/>
      <c r="K27" s="314" t="str">
        <f t="shared" si="1"/>
        <v/>
      </c>
      <c r="L27" s="314">
        <v>10</v>
      </c>
      <c r="M27" s="210"/>
      <c r="N27" s="314"/>
      <c r="O27" s="314" t="str">
        <f t="shared" si="2"/>
        <v/>
      </c>
      <c r="P27" s="314"/>
      <c r="Q27" s="210"/>
      <c r="R27" s="314"/>
      <c r="S27" s="314" t="str">
        <f t="shared" si="3"/>
        <v/>
      </c>
      <c r="T27" s="314"/>
      <c r="U27" s="210"/>
      <c r="V27" s="314"/>
      <c r="W27" s="314" t="str">
        <f t="shared" si="4"/>
        <v/>
      </c>
      <c r="X27" s="314"/>
      <c r="Y27" s="210"/>
      <c r="Z27" s="314">
        <v>9</v>
      </c>
      <c r="AA27" s="314" t="str">
        <f t="shared" si="5"/>
        <v>Akses</v>
      </c>
      <c r="AB27" s="314">
        <v>60</v>
      </c>
      <c r="AC27" s="210"/>
      <c r="AD27" s="314"/>
      <c r="AE27" s="314" t="str">
        <f t="shared" si="6"/>
        <v/>
      </c>
      <c r="AF27" s="314">
        <v>55</v>
      </c>
      <c r="AG27" s="210"/>
      <c r="AH27" s="314"/>
      <c r="AI27" s="314" t="str">
        <f t="shared" si="7"/>
        <v/>
      </c>
      <c r="AJ27" s="314">
        <v>55</v>
      </c>
      <c r="AK27" s="210"/>
      <c r="AL27" s="314"/>
      <c r="AM27" s="314" t="str">
        <f t="shared" si="8"/>
        <v/>
      </c>
      <c r="AN27" s="314"/>
      <c r="AO27" s="210"/>
      <c r="AP27" s="314"/>
      <c r="AQ27" s="314" t="str">
        <f t="shared" si="9"/>
        <v/>
      </c>
      <c r="AR27" s="314">
        <v>50</v>
      </c>
      <c r="AS27" s="210"/>
      <c r="AT27" s="314"/>
      <c r="AU27" s="314" t="str">
        <f t="shared" si="10"/>
        <v/>
      </c>
      <c r="AV27" s="314">
        <v>50</v>
      </c>
      <c r="AW27" s="210"/>
      <c r="AX27" s="314"/>
      <c r="AY27" s="314" t="str">
        <f t="shared" si="11"/>
        <v/>
      </c>
      <c r="AZ27" s="314"/>
      <c r="BA27" s="210"/>
      <c r="BB27" s="314">
        <f t="shared" si="12"/>
        <v>505</v>
      </c>
    </row>
    <row r="28" spans="2:54" x14ac:dyDescent="0.3">
      <c r="B28" s="313"/>
      <c r="C28" s="313"/>
      <c r="D28" s="313"/>
      <c r="E28" s="210"/>
      <c r="F28" s="314"/>
      <c r="G28" s="314"/>
      <c r="H28" s="314"/>
      <c r="I28" s="210"/>
      <c r="J28" s="314"/>
      <c r="K28" s="314"/>
      <c r="L28" s="314"/>
      <c r="M28" s="210"/>
      <c r="N28" s="314"/>
      <c r="O28" s="314"/>
      <c r="P28" s="314"/>
      <c r="Q28" s="210"/>
      <c r="R28" s="314"/>
      <c r="S28" s="314"/>
      <c r="T28" s="314"/>
      <c r="U28" s="210"/>
      <c r="V28" s="314"/>
      <c r="W28" s="314"/>
      <c r="X28" s="314"/>
      <c r="Y28" s="210"/>
      <c r="Z28" s="314"/>
      <c r="AA28" s="314"/>
      <c r="AB28" s="314"/>
      <c r="AC28" s="210"/>
      <c r="AD28" s="314"/>
      <c r="AE28" s="314"/>
      <c r="AF28" s="314"/>
      <c r="AG28" s="210"/>
      <c r="AH28" s="314"/>
      <c r="AI28" s="314"/>
      <c r="AJ28" s="314"/>
      <c r="AK28" s="210"/>
      <c r="AL28" s="314"/>
      <c r="AM28" s="314"/>
      <c r="AN28" s="314"/>
      <c r="AO28" s="210"/>
      <c r="AP28" s="314"/>
      <c r="AQ28" s="314"/>
      <c r="AR28" s="314"/>
      <c r="AS28" s="210"/>
      <c r="AT28" s="314"/>
      <c r="AU28" s="314"/>
      <c r="AV28" s="314"/>
      <c r="AW28" s="210"/>
      <c r="AX28" s="314"/>
      <c r="AY28" s="314"/>
      <c r="AZ28" s="314"/>
      <c r="BA28" s="210"/>
      <c r="BB28" s="314"/>
    </row>
    <row r="29" spans="2:54" x14ac:dyDescent="0.3">
      <c r="B29" s="869">
        <v>4</v>
      </c>
      <c r="C29" s="869" t="s">
        <v>466</v>
      </c>
      <c r="D29" s="869" t="s">
        <v>111</v>
      </c>
      <c r="E29" s="210"/>
      <c r="F29" s="314"/>
      <c r="G29" s="314" t="str">
        <f>IF(H29&gt;0,"Akses",IF(H29="","","Tidak Akses"))</f>
        <v>Akses</v>
      </c>
      <c r="H29" s="314">
        <v>1535</v>
      </c>
      <c r="I29" s="210"/>
      <c r="J29" s="314"/>
      <c r="K29" s="314" t="str">
        <f>IF(J29&gt;0,"Akses",IF(J29="","","Tidak Akses"))</f>
        <v/>
      </c>
      <c r="L29" s="314">
        <v>100</v>
      </c>
      <c r="M29" s="210"/>
      <c r="N29" s="314"/>
      <c r="O29" s="314" t="str">
        <f>IF(N29&gt;0,"Akses",IF(N29="","","Tidak Akses"))</f>
        <v/>
      </c>
      <c r="P29" s="314">
        <v>55</v>
      </c>
      <c r="Q29" s="210"/>
      <c r="R29" s="314">
        <v>9</v>
      </c>
      <c r="S29" s="314" t="str">
        <f>IF(R29&gt;0,"Akses",IF(R29="","","Tidak Akses"))</f>
        <v>Akses</v>
      </c>
      <c r="T29" s="314">
        <v>110</v>
      </c>
      <c r="U29" s="210"/>
      <c r="V29" s="314">
        <v>1</v>
      </c>
      <c r="W29" s="314" t="str">
        <f>IF(V29&gt;0,"Akses",IF(V29="","","Tidak Akses"))</f>
        <v>Akses</v>
      </c>
      <c r="X29" s="314">
        <v>50</v>
      </c>
      <c r="Y29" s="210"/>
      <c r="Z29" s="314">
        <v>16</v>
      </c>
      <c r="AA29" s="314" t="str">
        <f>IF(Z29&gt;0,"Akses",IF(Z29="","","Tidak Akses"))</f>
        <v>Akses</v>
      </c>
      <c r="AB29" s="314">
        <v>339</v>
      </c>
      <c r="AC29" s="210"/>
      <c r="AD29" s="314"/>
      <c r="AE29" s="314" t="str">
        <f>IF(AD29&gt;0,"Akses",IF(AD29="","","Tidak Akses"))</f>
        <v/>
      </c>
      <c r="AF29" s="314">
        <v>5</v>
      </c>
      <c r="AG29" s="210"/>
      <c r="AH29" s="314"/>
      <c r="AI29" s="314" t="str">
        <f>IF(AH29&gt;0,"Akses",IF(AH29="","","Tidak Akses"))</f>
        <v/>
      </c>
      <c r="AJ29" s="314">
        <v>60</v>
      </c>
      <c r="AK29" s="210"/>
      <c r="AL29" s="314"/>
      <c r="AM29" s="314" t="str">
        <f>IF(AL29&gt;0,"Akses",IF(AL29="","","Tidak Akses"))</f>
        <v/>
      </c>
      <c r="AN29" s="314"/>
      <c r="AO29" s="210"/>
      <c r="AP29" s="314"/>
      <c r="AQ29" s="314" t="str">
        <f>IF(AP29&gt;0,"Akses",IF(AP29="","","Tidak Akses"))</f>
        <v/>
      </c>
      <c r="AR29" s="314"/>
      <c r="AS29" s="210"/>
      <c r="AT29" s="314"/>
      <c r="AU29" s="314" t="str">
        <f>IF(AT29&gt;0,"Akses",IF(AT29="","","Tidak Akses"))</f>
        <v/>
      </c>
      <c r="AV29" s="314"/>
      <c r="AW29" s="210"/>
      <c r="AX29" s="314"/>
      <c r="AY29" s="314" t="str">
        <f>IF(AX29&gt;0,"Akses",IF(AX29="","","Tidak Akses"))</f>
        <v/>
      </c>
      <c r="AZ29" s="314"/>
      <c r="BA29" s="210"/>
      <c r="BB29" s="314">
        <f>SUM(H29,L29,P29,T29,X29,AB29,AF29,AJ29,AN29,AR29,AV29,AZ29)</f>
        <v>2254</v>
      </c>
    </row>
    <row r="30" spans="2:54" x14ac:dyDescent="0.3">
      <c r="B30" s="869">
        <v>9</v>
      </c>
      <c r="C30" s="869" t="s">
        <v>464</v>
      </c>
      <c r="D30" s="869" t="s">
        <v>111</v>
      </c>
      <c r="E30" s="210"/>
      <c r="F30" s="314"/>
      <c r="G30" s="314" t="str">
        <f>IF(H30&gt;0,"Akses",IF(H30="","","Tidak Akses"))</f>
        <v>Akses</v>
      </c>
      <c r="H30" s="314">
        <v>525</v>
      </c>
      <c r="I30" s="210"/>
      <c r="J30" s="314">
        <v>3</v>
      </c>
      <c r="K30" s="314" t="str">
        <f>IF(J30&gt;0,"Akses",IF(J30="","","Tidak Akses"))</f>
        <v>Akses</v>
      </c>
      <c r="L30" s="314">
        <v>160</v>
      </c>
      <c r="M30" s="210"/>
      <c r="N30" s="314">
        <v>7</v>
      </c>
      <c r="O30" s="314" t="str">
        <f>IF(N30&gt;0,"Akses",IF(N30="","","Tidak Akses"))</f>
        <v>Akses</v>
      </c>
      <c r="P30" s="314">
        <v>285</v>
      </c>
      <c r="Q30" s="210"/>
      <c r="R30" s="314">
        <v>6</v>
      </c>
      <c r="S30" s="314" t="str">
        <f>IF(R30&gt;0,"Akses",IF(R30="","","Tidak Akses"))</f>
        <v>Akses</v>
      </c>
      <c r="T30" s="314">
        <v>215</v>
      </c>
      <c r="U30" s="210"/>
      <c r="V30" s="314">
        <v>10</v>
      </c>
      <c r="W30" s="314" t="str">
        <f>IF(V30&gt;0,"Akses",IF(V30="","","Tidak Akses"))</f>
        <v>Akses</v>
      </c>
      <c r="X30" s="314">
        <v>60</v>
      </c>
      <c r="Y30" s="210"/>
      <c r="Z30" s="314">
        <v>27</v>
      </c>
      <c r="AA30" s="314" t="str">
        <f>IF(Z30&gt;0,"Akses",IF(Z30="","","Tidak Akses"))</f>
        <v>Akses</v>
      </c>
      <c r="AB30" s="314">
        <v>409</v>
      </c>
      <c r="AC30" s="210"/>
      <c r="AD30" s="314">
        <v>11</v>
      </c>
      <c r="AE30" s="314" t="str">
        <f>IF(AD30&gt;0,"Akses",IF(AD30="","","Tidak Akses"))</f>
        <v>Akses</v>
      </c>
      <c r="AF30" s="314">
        <v>285</v>
      </c>
      <c r="AG30" s="210"/>
      <c r="AH30" s="314">
        <v>7</v>
      </c>
      <c r="AI30" s="314" t="str">
        <f>IF(AH30&gt;0,"Akses",IF(AH30="","","Tidak Akses"))</f>
        <v>Akses</v>
      </c>
      <c r="AJ30" s="314">
        <v>210</v>
      </c>
      <c r="AK30" s="210"/>
      <c r="AL30" s="314"/>
      <c r="AM30" s="314" t="str">
        <f>IF(AL30&gt;0,"Akses",IF(AL30="","","Tidak Akses"))</f>
        <v/>
      </c>
      <c r="AN30" s="314"/>
      <c r="AO30" s="210"/>
      <c r="AP30" s="314"/>
      <c r="AQ30" s="314" t="str">
        <f>IF(AP30&gt;0,"Akses",IF(AP30="","","Tidak Akses"))</f>
        <v/>
      </c>
      <c r="AR30" s="314"/>
      <c r="AS30" s="210"/>
      <c r="AT30" s="314"/>
      <c r="AU30" s="314" t="str">
        <f>IF(AT30&gt;0,"Akses",IF(AT30="","","Tidak Akses"))</f>
        <v/>
      </c>
      <c r="AV30" s="314"/>
      <c r="AW30" s="210"/>
      <c r="AX30" s="314"/>
      <c r="AY30" s="314" t="str">
        <f>IF(AX30&gt;0,"Akses",IF(AX30="","","Tidak Akses"))</f>
        <v/>
      </c>
      <c r="AZ30" s="314"/>
      <c r="BA30" s="210"/>
      <c r="BB30" s="314">
        <f>SUM(H30,L30,P30,T30,X30,AB30,AF30,AJ30,AN30,AR30,AV30,AZ30)</f>
        <v>2149</v>
      </c>
    </row>
    <row r="31" spans="2:54" x14ac:dyDescent="0.3">
      <c r="B31" s="869">
        <v>10</v>
      </c>
      <c r="C31" s="869" t="s">
        <v>463</v>
      </c>
      <c r="D31" s="869" t="s">
        <v>111</v>
      </c>
      <c r="E31" s="210"/>
      <c r="F31" s="314"/>
      <c r="G31" s="314" t="str">
        <f>IF(H31&gt;0,"Akses",IF(H31="","","Tidak Akses"))</f>
        <v>Akses</v>
      </c>
      <c r="H31" s="314">
        <v>1520</v>
      </c>
      <c r="I31" s="210"/>
      <c r="J31" s="314">
        <v>63</v>
      </c>
      <c r="K31" s="314" t="str">
        <f>IF(J31&gt;0,"Akses",IF(J31="","","Tidak Akses"))</f>
        <v>Akses</v>
      </c>
      <c r="L31" s="314">
        <v>625</v>
      </c>
      <c r="M31" s="210"/>
      <c r="N31" s="314">
        <v>36</v>
      </c>
      <c r="O31" s="314" t="str">
        <f>IF(N31&gt;0,"Akses",IF(N31="","","Tidak Akses"))</f>
        <v>Akses</v>
      </c>
      <c r="P31" s="314">
        <v>580</v>
      </c>
      <c r="Q31" s="210"/>
      <c r="R31" s="314">
        <v>15</v>
      </c>
      <c r="S31" s="314" t="str">
        <f>IF(R31&gt;0,"Akses",IF(R31="","","Tidak Akses"))</f>
        <v>Akses</v>
      </c>
      <c r="T31" s="314">
        <v>175</v>
      </c>
      <c r="U31" s="210"/>
      <c r="V31" s="314">
        <v>15</v>
      </c>
      <c r="W31" s="314" t="str">
        <f>IF(V31&gt;0,"Akses",IF(V31="","","Tidak Akses"))</f>
        <v>Akses</v>
      </c>
      <c r="X31" s="314">
        <v>410</v>
      </c>
      <c r="Y31" s="210"/>
      <c r="Z31" s="314">
        <v>21</v>
      </c>
      <c r="AA31" s="314" t="str">
        <f>IF(Z31&gt;0,"Akses",IF(Z31="","","Tidak Akses"))</f>
        <v>Akses</v>
      </c>
      <c r="AB31" s="314">
        <v>547</v>
      </c>
      <c r="AC31" s="210"/>
      <c r="AD31" s="314">
        <v>36</v>
      </c>
      <c r="AE31" s="314" t="str">
        <f>IF(AD31&gt;0,"Akses",IF(AD31="","","Tidak Akses"))</f>
        <v>Akses</v>
      </c>
      <c r="AF31" s="314">
        <v>620</v>
      </c>
      <c r="AG31" s="210"/>
      <c r="AH31" s="314">
        <v>73</v>
      </c>
      <c r="AI31" s="314" t="str">
        <f>IF(AH31&gt;0,"Akses",IF(AH31="","","Tidak Akses"))</f>
        <v>Akses</v>
      </c>
      <c r="AJ31" s="314">
        <v>980</v>
      </c>
      <c r="AK31" s="210"/>
      <c r="AL31" s="314"/>
      <c r="AM31" s="314" t="str">
        <f>IF(AL31&gt;0,"Akses",IF(AL31="","","Tidak Akses"))</f>
        <v/>
      </c>
      <c r="AN31" s="314"/>
      <c r="AO31" s="210"/>
      <c r="AP31" s="314"/>
      <c r="AQ31" s="314" t="str">
        <f>IF(AP31&gt;0,"Akses",IF(AP31="","","Tidak Akses"))</f>
        <v/>
      </c>
      <c r="AR31" s="314"/>
      <c r="AS31" s="210"/>
      <c r="AT31" s="314"/>
      <c r="AU31" s="314" t="str">
        <f>IF(AT31&gt;0,"Akses",IF(AT31="","","Tidak Akses"))</f>
        <v/>
      </c>
      <c r="AV31" s="314"/>
      <c r="AW31" s="210"/>
      <c r="AX31" s="314"/>
      <c r="AY31" s="314" t="str">
        <f>IF(AX31&gt;0,"Akses",IF(AX31="","","Tidak Akses"))</f>
        <v/>
      </c>
      <c r="AZ31" s="314"/>
      <c r="BA31" s="210"/>
      <c r="BB31" s="314">
        <f>SUM(H31,L31,P31,T31,X31,AB31,AF31,AJ31,AN31,AR31,AV31,AZ31)</f>
        <v>5457</v>
      </c>
    </row>
    <row r="32" spans="2:54" x14ac:dyDescent="0.3">
      <c r="B32" s="869">
        <v>18</v>
      </c>
      <c r="C32" s="869" t="s">
        <v>465</v>
      </c>
      <c r="D32" s="869" t="s">
        <v>111</v>
      </c>
      <c r="E32" s="210"/>
      <c r="F32" s="314"/>
      <c r="G32" s="314" t="str">
        <f>IF(H32&gt;0,"Akses",IF(H32="","","Tidak Akses"))</f>
        <v>Akses</v>
      </c>
      <c r="H32" s="314">
        <v>490</v>
      </c>
      <c r="I32" s="210"/>
      <c r="J32" s="314">
        <v>1</v>
      </c>
      <c r="K32" s="314" t="str">
        <f>IF(J32&gt;0,"Akses",IF(J32="","","Tidak Akses"))</f>
        <v>Akses</v>
      </c>
      <c r="L32" s="314">
        <v>210</v>
      </c>
      <c r="M32" s="210"/>
      <c r="N32" s="314"/>
      <c r="O32" s="314" t="str">
        <f>IF(N32&gt;0,"Akses",IF(N32="","","Tidak Akses"))</f>
        <v/>
      </c>
      <c r="P32" s="314">
        <v>130</v>
      </c>
      <c r="Q32" s="210"/>
      <c r="R32" s="314">
        <v>1</v>
      </c>
      <c r="S32" s="314" t="str">
        <f>IF(R32&gt;0,"Akses",IF(R32="","","Tidak Akses"))</f>
        <v>Akses</v>
      </c>
      <c r="T32" s="314">
        <v>30</v>
      </c>
      <c r="U32" s="210"/>
      <c r="V32" s="314"/>
      <c r="W32" s="314" t="str">
        <f>IF(V32&gt;0,"Akses",IF(V32="","","Tidak Akses"))</f>
        <v/>
      </c>
      <c r="X32" s="314">
        <v>50</v>
      </c>
      <c r="Y32" s="210"/>
      <c r="Z32" s="314">
        <v>21</v>
      </c>
      <c r="AA32" s="314" t="str">
        <f>IF(Z32&gt;0,"Akses",IF(Z32="","","Tidak Akses"))</f>
        <v>Akses</v>
      </c>
      <c r="AB32" s="314">
        <v>457</v>
      </c>
      <c r="AC32" s="210"/>
      <c r="AD32" s="314">
        <v>40</v>
      </c>
      <c r="AE32" s="314" t="str">
        <f>IF(AD32&gt;0,"Akses",IF(AD32="","","Tidak Akses"))</f>
        <v>Akses</v>
      </c>
      <c r="AF32" s="314">
        <v>230</v>
      </c>
      <c r="AG32" s="210"/>
      <c r="AH32" s="314"/>
      <c r="AI32" s="314" t="str">
        <f>IF(AH32&gt;0,"Akses",IF(AH32="","","Tidak Akses"))</f>
        <v/>
      </c>
      <c r="AJ32" s="314">
        <v>105</v>
      </c>
      <c r="AK32" s="210"/>
      <c r="AL32" s="314"/>
      <c r="AM32" s="314" t="str">
        <f>IF(AL32&gt;0,"Akses",IF(AL32="","","Tidak Akses"))</f>
        <v/>
      </c>
      <c r="AN32" s="314"/>
      <c r="AO32" s="210"/>
      <c r="AP32" s="314"/>
      <c r="AQ32" s="314" t="str">
        <f>IF(AP32&gt;0,"Akses",IF(AP32="","","Tidak Akses"))</f>
        <v/>
      </c>
      <c r="AR32" s="314"/>
      <c r="AS32" s="210"/>
      <c r="AT32" s="314"/>
      <c r="AU32" s="314" t="str">
        <f>IF(AT32&gt;0,"Akses",IF(AT32="","","Tidak Akses"))</f>
        <v/>
      </c>
      <c r="AV32" s="314"/>
      <c r="AW32" s="210"/>
      <c r="AX32" s="314"/>
      <c r="AY32" s="314" t="str">
        <f>IF(AX32&gt;0,"Akses",IF(AX32="","","Tidak Akses"))</f>
        <v/>
      </c>
      <c r="AZ32" s="314"/>
      <c r="BA32" s="210"/>
      <c r="BB32" s="314">
        <f>SUM(H32,L32,P32,T32,X32,AB32,AF32,AJ32,AN32,AR32,AV32,AZ32)</f>
        <v>1702</v>
      </c>
    </row>
    <row r="33" spans="2:54" x14ac:dyDescent="0.3">
      <c r="B33" s="313"/>
      <c r="C33" s="313"/>
      <c r="D33" s="313"/>
      <c r="E33" s="210"/>
      <c r="F33" s="314"/>
      <c r="G33" s="314"/>
      <c r="H33" s="314"/>
      <c r="I33" s="210"/>
      <c r="J33" s="314"/>
      <c r="K33" s="314"/>
      <c r="L33" s="314"/>
      <c r="M33" s="210"/>
      <c r="N33" s="314"/>
      <c r="O33" s="314"/>
      <c r="P33" s="314"/>
      <c r="Q33" s="210"/>
      <c r="R33" s="314"/>
      <c r="S33" s="314"/>
      <c r="T33" s="314"/>
      <c r="U33" s="210"/>
      <c r="V33" s="314"/>
      <c r="W33" s="314"/>
      <c r="X33" s="314"/>
      <c r="Y33" s="210"/>
      <c r="Z33" s="314"/>
      <c r="AA33" s="314"/>
      <c r="AB33" s="314"/>
      <c r="AC33" s="210"/>
      <c r="AD33" s="314"/>
      <c r="AE33" s="314"/>
      <c r="AF33" s="314"/>
      <c r="AG33" s="210"/>
      <c r="AH33" s="314"/>
      <c r="AI33" s="314"/>
      <c r="AJ33" s="314"/>
      <c r="AK33" s="210"/>
      <c r="AL33" s="314"/>
      <c r="AM33" s="314"/>
      <c r="AN33" s="314"/>
      <c r="AO33" s="210"/>
      <c r="AP33" s="314"/>
      <c r="AQ33" s="314"/>
      <c r="AR33" s="314"/>
      <c r="AS33" s="210"/>
      <c r="AT33" s="314"/>
      <c r="AU33" s="314"/>
      <c r="AV33" s="314"/>
      <c r="AW33" s="210"/>
      <c r="AX33" s="314"/>
      <c r="AY33" s="314"/>
      <c r="AZ33" s="314"/>
      <c r="BA33" s="210"/>
      <c r="BB33" s="314"/>
    </row>
    <row r="34" spans="2:54" x14ac:dyDescent="0.3">
      <c r="B34" s="313"/>
      <c r="C34" s="313"/>
      <c r="D34" s="313" t="s">
        <v>489</v>
      </c>
      <c r="E34" s="210"/>
      <c r="F34" s="314"/>
      <c r="G34" s="314"/>
      <c r="H34" s="314">
        <f>SUM(H6:H33)</f>
        <v>7070</v>
      </c>
      <c r="I34" s="210"/>
      <c r="J34" s="314">
        <f>SUM(J6:J33)</f>
        <v>91</v>
      </c>
      <c r="K34" s="314" t="str">
        <f>COUNTIF(K6:K33,"Akses")&amp;" Orang"</f>
        <v>9 Orang</v>
      </c>
      <c r="L34" s="314">
        <f>SUM(L6:L33)</f>
        <v>2100</v>
      </c>
      <c r="M34" s="210"/>
      <c r="N34" s="314">
        <f>SUM(N6:N33)</f>
        <v>76</v>
      </c>
      <c r="O34" s="314" t="str">
        <f>COUNTIF(O6:O33,"Akses")&amp;" Orang"</f>
        <v>4 Orang</v>
      </c>
      <c r="P34" s="314">
        <f>SUM(P6:P33)</f>
        <v>1910</v>
      </c>
      <c r="Q34" s="210"/>
      <c r="R34" s="314">
        <f>SUM(R6:R33)</f>
        <v>36</v>
      </c>
      <c r="S34" s="314" t="str">
        <f>COUNTIF(S6:S33,"Akses")&amp;" Orang"</f>
        <v>5 Orang</v>
      </c>
      <c r="T34" s="314">
        <f>SUM(T6:T33)</f>
        <v>840</v>
      </c>
      <c r="U34" s="210"/>
      <c r="V34" s="314">
        <f>SUM(V6:V33)</f>
        <v>27</v>
      </c>
      <c r="W34" s="314" t="str">
        <f>COUNTIF(W6:W33,"Akses")&amp;" Orang"</f>
        <v>4 Orang</v>
      </c>
      <c r="X34" s="314">
        <f>SUM(X6:X33)</f>
        <v>930</v>
      </c>
      <c r="Y34" s="210"/>
      <c r="Z34" s="314">
        <f>SUM(Z6:Z33)</f>
        <v>297</v>
      </c>
      <c r="AA34" s="314" t="str">
        <f>COUNTIF(AA6:AA33,"Akses")&amp;" Orang"</f>
        <v>26 Orang</v>
      </c>
      <c r="AB34" s="314">
        <f>SUM(AB6:AB33)</f>
        <v>5168</v>
      </c>
      <c r="AC34" s="210"/>
      <c r="AD34" s="314">
        <f>SUM(AD6:AD33)</f>
        <v>87</v>
      </c>
      <c r="AE34" s="314" t="str">
        <f>COUNTIF(AE6:AE33,"Akses")&amp;" Orang"</f>
        <v>3 Orang</v>
      </c>
      <c r="AF34" s="314">
        <f>SUM(AF6:AF33)</f>
        <v>1465</v>
      </c>
      <c r="AG34" s="210"/>
      <c r="AH34" s="314">
        <f>SUM(AH6:AH33)</f>
        <v>87</v>
      </c>
      <c r="AI34" s="314" t="str">
        <f>COUNTIF(AI6:AI33,"Akses")&amp;" Orang"</f>
        <v>3 Orang</v>
      </c>
      <c r="AJ34" s="314">
        <f>SUM(AJ6:AJ33)</f>
        <v>1860</v>
      </c>
      <c r="AK34" s="210"/>
      <c r="AL34" s="314">
        <f>SUM(AL6:AL33)</f>
        <v>19</v>
      </c>
      <c r="AM34" s="314" t="str">
        <f>COUNTIF(AM6:AM33,"Akses")&amp;" Orang"</f>
        <v>6 Orang</v>
      </c>
      <c r="AN34" s="314">
        <f>SUM(AN6:AN33)</f>
        <v>543</v>
      </c>
      <c r="AO34" s="210"/>
      <c r="AP34" s="314">
        <f>SUM(AP6:AP33)</f>
        <v>7</v>
      </c>
      <c r="AQ34" s="314" t="str">
        <f>COUNTIF(AQ6:AQ33,"Akses")&amp;" Orang"</f>
        <v>2 Orang</v>
      </c>
      <c r="AR34" s="314">
        <f>SUM(AR6:AR33)</f>
        <v>595</v>
      </c>
      <c r="AS34" s="210"/>
      <c r="AT34" s="314">
        <f>SUM(AT6:AT33)</f>
        <v>0</v>
      </c>
      <c r="AU34" s="314" t="str">
        <f>COUNTIF(AU6:AU33,"Akses")&amp;" Orang"</f>
        <v>0 Orang</v>
      </c>
      <c r="AV34" s="314">
        <f>SUM(AV6:AV33)</f>
        <v>2100</v>
      </c>
      <c r="AW34" s="210"/>
      <c r="AX34" s="314">
        <f t="shared" ref="AX34" si="13">SUM(AX6:AX33)</f>
        <v>22</v>
      </c>
      <c r="AY34" s="314" t="str">
        <f>COUNTIF(AY6:AY33,"Akses")&amp;" Orang"</f>
        <v>3 Orang</v>
      </c>
      <c r="AZ34" s="314">
        <f>SUM(AZ6:AZ33)</f>
        <v>985</v>
      </c>
      <c r="BA34" s="210"/>
      <c r="BB34" s="314">
        <f>SUM(H34,L34,P34,T34,X34,AB34,AF34,AJ34,AN34,AR34,AV34,AZ34)</f>
        <v>25566</v>
      </c>
    </row>
  </sheetData>
  <mergeCells count="28">
    <mergeCell ref="AT3:AV3"/>
    <mergeCell ref="AX3:AZ3"/>
    <mergeCell ref="F3:H3"/>
    <mergeCell ref="J3:L3"/>
    <mergeCell ref="N3:P3"/>
    <mergeCell ref="R3:T3"/>
    <mergeCell ref="V3:X3"/>
    <mergeCell ref="Z3:AB3"/>
    <mergeCell ref="N4:P4"/>
    <mergeCell ref="AD3:AF3"/>
    <mergeCell ref="AH3:AJ3"/>
    <mergeCell ref="AL3:AN3"/>
    <mergeCell ref="AP3:AR3"/>
    <mergeCell ref="B4:B5"/>
    <mergeCell ref="C4:C5"/>
    <mergeCell ref="D4:D5"/>
    <mergeCell ref="F4:H4"/>
    <mergeCell ref="J4:L4"/>
    <mergeCell ref="AP4:AR4"/>
    <mergeCell ref="AT4:AV4"/>
    <mergeCell ref="AX4:AZ4"/>
    <mergeCell ref="BB4:BB5"/>
    <mergeCell ref="R4:T4"/>
    <mergeCell ref="V4:X4"/>
    <mergeCell ref="Z4:AB4"/>
    <mergeCell ref="AD4:AF4"/>
    <mergeCell ref="AH4:AJ4"/>
    <mergeCell ref="AL4:AN4"/>
  </mergeCells>
  <conditionalFormatting sqref="F6:H33">
    <cfRule type="cellIs" dxfId="11" priority="12" operator="equal">
      <formula>0</formula>
    </cfRule>
  </conditionalFormatting>
  <conditionalFormatting sqref="J6:L33">
    <cfRule type="cellIs" dxfId="10" priority="11" operator="equal">
      <formula>0</formula>
    </cfRule>
  </conditionalFormatting>
  <conditionalFormatting sqref="N6:P33">
    <cfRule type="cellIs" dxfId="9" priority="10" operator="equal">
      <formula>0</formula>
    </cfRule>
  </conditionalFormatting>
  <conditionalFormatting sqref="R6:T33">
    <cfRule type="cellIs" dxfId="8" priority="9" operator="equal">
      <formula>0</formula>
    </cfRule>
  </conditionalFormatting>
  <conditionalFormatting sqref="V6:X33">
    <cfRule type="cellIs" dxfId="7" priority="8" operator="equal">
      <formula>0</formula>
    </cfRule>
  </conditionalFormatting>
  <conditionalFormatting sqref="Z6:AB33">
    <cfRule type="cellIs" dxfId="6" priority="7" operator="equal">
      <formula>0</formula>
    </cfRule>
  </conditionalFormatting>
  <conditionalFormatting sqref="AD6:AF33">
    <cfRule type="cellIs" dxfId="5" priority="6" operator="equal">
      <formula>0</formula>
    </cfRule>
  </conditionalFormatting>
  <conditionalFormatting sqref="AH6:AJ33">
    <cfRule type="cellIs" dxfId="4" priority="5" operator="equal">
      <formula>0</formula>
    </cfRule>
  </conditionalFormatting>
  <conditionalFormatting sqref="AL6:AN33">
    <cfRule type="cellIs" dxfId="3" priority="4" operator="equal">
      <formula>0</formula>
    </cfRule>
  </conditionalFormatting>
  <conditionalFormatting sqref="AP6:AR33">
    <cfRule type="cellIs" dxfId="2" priority="3" operator="equal">
      <formula>0</formula>
    </cfRule>
  </conditionalFormatting>
  <conditionalFormatting sqref="AT6:AV33">
    <cfRule type="cellIs" dxfId="1" priority="2" operator="equal">
      <formula>0</formula>
    </cfRule>
  </conditionalFormatting>
  <conditionalFormatting sqref="AX6:AZ33">
    <cfRule type="cellIs" dxfId="0" priority="1" operator="equal">
      <formula>0</formula>
    </cfRule>
  </conditionalFormatting>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19F4-6DA2-4865-BB4A-67CBBE1A1DE2}">
  <sheetPr>
    <tabColor rgb="FF0070C0"/>
  </sheetPr>
  <dimension ref="C2:L25"/>
  <sheetViews>
    <sheetView topLeftCell="A19" workbookViewId="0">
      <selection activeCell="E38" sqref="E38"/>
    </sheetView>
  </sheetViews>
  <sheetFormatPr defaultRowHeight="14.4" x14ac:dyDescent="0.3"/>
  <cols>
    <col min="3" max="3" width="4.6640625" style="194" customWidth="1"/>
    <col min="4" max="4" width="10.88671875" bestFit="1" customWidth="1"/>
    <col min="5" max="5" width="37.6640625" customWidth="1"/>
    <col min="6" max="6" width="13.6640625" bestFit="1" customWidth="1"/>
    <col min="7" max="7" width="10.6640625" customWidth="1"/>
    <col min="8" max="8" width="11.6640625" bestFit="1" customWidth="1"/>
    <col min="9" max="9" width="13.88671875" style="196" bestFit="1" customWidth="1"/>
    <col min="10" max="10" width="38.44140625" customWidth="1"/>
  </cols>
  <sheetData>
    <row r="2" spans="3:12" x14ac:dyDescent="0.3">
      <c r="C2" s="280" t="s">
        <v>69</v>
      </c>
    </row>
    <row r="3" spans="3:12" ht="28.8" x14ac:dyDescent="0.3">
      <c r="C3" s="623" t="s">
        <v>263</v>
      </c>
      <c r="D3" s="594" t="s">
        <v>310</v>
      </c>
      <c r="E3" s="594" t="s">
        <v>493</v>
      </c>
      <c r="F3" s="594" t="s">
        <v>492</v>
      </c>
      <c r="G3" s="594" t="s">
        <v>495</v>
      </c>
      <c r="H3" s="594" t="s">
        <v>496</v>
      </c>
      <c r="I3" s="870" t="s">
        <v>494</v>
      </c>
      <c r="J3" s="594" t="s">
        <v>359</v>
      </c>
    </row>
    <row r="4" spans="3:12" ht="28.8" x14ac:dyDescent="0.3">
      <c r="C4" s="623">
        <v>1</v>
      </c>
      <c r="D4" s="594" t="s">
        <v>311</v>
      </c>
      <c r="E4" s="594" t="s">
        <v>1369</v>
      </c>
      <c r="F4" s="871">
        <v>45299</v>
      </c>
      <c r="G4" s="623">
        <v>25</v>
      </c>
      <c r="H4" s="623">
        <v>25</v>
      </c>
      <c r="I4" s="870">
        <f t="shared" ref="I4:I11" si="0">IFERROR(H4/G4,"-")</f>
        <v>1</v>
      </c>
      <c r="J4" s="594" t="s">
        <v>1380</v>
      </c>
    </row>
    <row r="5" spans="3:12" ht="28.8" x14ac:dyDescent="0.3">
      <c r="C5" s="623">
        <v>2</v>
      </c>
      <c r="D5" s="594" t="s">
        <v>311</v>
      </c>
      <c r="E5" s="594" t="s">
        <v>1370</v>
      </c>
      <c r="F5" s="871">
        <v>45299</v>
      </c>
      <c r="G5" s="623">
        <v>25</v>
      </c>
      <c r="H5" s="623">
        <v>25</v>
      </c>
      <c r="I5" s="870">
        <f t="shared" si="0"/>
        <v>1</v>
      </c>
      <c r="J5" s="594" t="s">
        <v>1380</v>
      </c>
    </row>
    <row r="6" spans="3:12" ht="28.8" x14ac:dyDescent="0.3">
      <c r="C6" s="623">
        <v>3</v>
      </c>
      <c r="D6" s="594" t="s">
        <v>312</v>
      </c>
      <c r="E6" s="594" t="s">
        <v>1372</v>
      </c>
      <c r="F6" s="871">
        <v>45327</v>
      </c>
      <c r="G6" s="623">
        <v>25</v>
      </c>
      <c r="H6" s="623">
        <v>25</v>
      </c>
      <c r="I6" s="870">
        <f t="shared" si="0"/>
        <v>1</v>
      </c>
      <c r="J6" s="594" t="s">
        <v>1377</v>
      </c>
    </row>
    <row r="7" spans="3:12" ht="43.2" x14ac:dyDescent="0.3">
      <c r="C7" s="623">
        <v>4</v>
      </c>
      <c r="D7" s="594" t="s">
        <v>312</v>
      </c>
      <c r="E7" s="594" t="s">
        <v>1374</v>
      </c>
      <c r="F7" s="871">
        <v>45327</v>
      </c>
      <c r="G7" s="623">
        <v>25</v>
      </c>
      <c r="H7" s="623">
        <v>25</v>
      </c>
      <c r="I7" s="870">
        <f t="shared" si="0"/>
        <v>1</v>
      </c>
      <c r="J7" s="594" t="s">
        <v>1378</v>
      </c>
    </row>
    <row r="8" spans="3:12" ht="28.8" x14ac:dyDescent="0.3">
      <c r="C8" s="623">
        <v>5</v>
      </c>
      <c r="D8" s="594" t="s">
        <v>312</v>
      </c>
      <c r="E8" s="594" t="s">
        <v>1371</v>
      </c>
      <c r="F8" s="871">
        <v>45328</v>
      </c>
      <c r="G8" s="623">
        <v>5</v>
      </c>
      <c r="H8" s="623">
        <v>5</v>
      </c>
      <c r="I8" s="870">
        <f t="shared" si="0"/>
        <v>1</v>
      </c>
      <c r="J8" s="594" t="s">
        <v>1381</v>
      </c>
    </row>
    <row r="9" spans="3:12" ht="28.8" x14ac:dyDescent="0.3">
      <c r="C9" s="623">
        <v>6</v>
      </c>
      <c r="D9" s="594" t="s">
        <v>312</v>
      </c>
      <c r="E9" s="594" t="s">
        <v>1375</v>
      </c>
      <c r="F9" s="871">
        <v>45334</v>
      </c>
      <c r="G9" s="623">
        <v>26</v>
      </c>
      <c r="H9" s="623">
        <v>26</v>
      </c>
      <c r="I9" s="870">
        <f t="shared" si="0"/>
        <v>1</v>
      </c>
      <c r="J9" s="594" t="s">
        <v>1377</v>
      </c>
    </row>
    <row r="10" spans="3:12" ht="28.8" x14ac:dyDescent="0.3">
      <c r="C10" s="623">
        <v>7</v>
      </c>
      <c r="D10" s="594" t="s">
        <v>312</v>
      </c>
      <c r="E10" s="594" t="s">
        <v>1376</v>
      </c>
      <c r="F10" s="871">
        <v>45341</v>
      </c>
      <c r="G10" s="623">
        <v>23</v>
      </c>
      <c r="H10" s="623">
        <v>23</v>
      </c>
      <c r="I10" s="870">
        <f t="shared" si="0"/>
        <v>1</v>
      </c>
      <c r="J10" s="594" t="s">
        <v>1377</v>
      </c>
    </row>
    <row r="11" spans="3:12" ht="28.8" x14ac:dyDescent="0.3">
      <c r="C11" s="623">
        <v>8</v>
      </c>
      <c r="D11" s="594" t="s">
        <v>312</v>
      </c>
      <c r="E11" s="594" t="s">
        <v>1373</v>
      </c>
      <c r="F11" s="871">
        <v>45348</v>
      </c>
      <c r="G11" s="623">
        <v>23</v>
      </c>
      <c r="H11" s="623">
        <v>23</v>
      </c>
      <c r="I11" s="870">
        <f t="shared" si="0"/>
        <v>1</v>
      </c>
      <c r="J11" s="594" t="s">
        <v>1379</v>
      </c>
    </row>
    <row r="12" spans="3:12" x14ac:dyDescent="0.3">
      <c r="C12" s="623">
        <v>9</v>
      </c>
      <c r="D12" s="594" t="s">
        <v>313</v>
      </c>
      <c r="E12" s="857" t="s">
        <v>309</v>
      </c>
      <c r="F12" s="857" t="s">
        <v>309</v>
      </c>
      <c r="G12" s="857" t="s">
        <v>309</v>
      </c>
      <c r="H12" s="857" t="s">
        <v>309</v>
      </c>
      <c r="I12" s="870" t="str">
        <f>IFERROR(H12/G12,"-")</f>
        <v>-</v>
      </c>
      <c r="J12" s="594" t="s">
        <v>1609</v>
      </c>
    </row>
    <row r="13" spans="3:12" x14ac:dyDescent="0.3">
      <c r="C13" s="623">
        <v>10</v>
      </c>
      <c r="D13" s="594" t="s">
        <v>314</v>
      </c>
      <c r="E13" s="857" t="s">
        <v>309</v>
      </c>
      <c r="F13" s="857" t="s">
        <v>309</v>
      </c>
      <c r="G13" s="857" t="s">
        <v>309</v>
      </c>
      <c r="H13" s="857" t="s">
        <v>309</v>
      </c>
      <c r="I13" s="870" t="str">
        <f>IFERROR(H13/G13,"-")</f>
        <v>-</v>
      </c>
      <c r="J13" s="594" t="s">
        <v>1609</v>
      </c>
    </row>
    <row r="14" spans="3:12" x14ac:dyDescent="0.3">
      <c r="C14" s="623">
        <v>11</v>
      </c>
      <c r="D14" s="594" t="s">
        <v>315</v>
      </c>
      <c r="E14" s="857" t="s">
        <v>309</v>
      </c>
      <c r="F14" s="857" t="s">
        <v>309</v>
      </c>
      <c r="G14" s="857" t="s">
        <v>309</v>
      </c>
      <c r="H14" s="857" t="s">
        <v>309</v>
      </c>
      <c r="I14" s="870" t="str">
        <f>IFERROR(H14/G14,"-")</f>
        <v>-</v>
      </c>
      <c r="J14" s="594" t="s">
        <v>1609</v>
      </c>
    </row>
    <row r="15" spans="3:12" ht="28.8" x14ac:dyDescent="0.3">
      <c r="C15" s="623">
        <v>12</v>
      </c>
      <c r="D15" s="594" t="s">
        <v>316</v>
      </c>
      <c r="E15" s="594" t="s">
        <v>1885</v>
      </c>
      <c r="F15" s="872">
        <v>45446</v>
      </c>
      <c r="G15" s="623">
        <v>21</v>
      </c>
      <c r="H15" s="623">
        <v>21</v>
      </c>
      <c r="I15" s="870">
        <f t="shared" ref="I15:I25" si="1">IFERROR(H15/G15,"-")</f>
        <v>1</v>
      </c>
      <c r="J15" s="594" t="s">
        <v>1377</v>
      </c>
      <c r="L15" s="8"/>
    </row>
    <row r="16" spans="3:12" ht="28.8" x14ac:dyDescent="0.3">
      <c r="C16" s="623">
        <v>13</v>
      </c>
      <c r="D16" s="594" t="s">
        <v>316</v>
      </c>
      <c r="E16" s="594" t="s">
        <v>1886</v>
      </c>
      <c r="F16" s="872">
        <v>45453</v>
      </c>
      <c r="G16" s="623">
        <v>21</v>
      </c>
      <c r="H16" s="623">
        <v>21</v>
      </c>
      <c r="I16" s="870">
        <f t="shared" si="1"/>
        <v>1</v>
      </c>
      <c r="J16" s="594" t="s">
        <v>1379</v>
      </c>
    </row>
    <row r="17" spans="3:10" ht="28.8" x14ac:dyDescent="0.3">
      <c r="C17" s="623">
        <v>14</v>
      </c>
      <c r="D17" s="594" t="s">
        <v>316</v>
      </c>
      <c r="E17" s="594" t="s">
        <v>1887</v>
      </c>
      <c r="F17" s="872">
        <v>45467</v>
      </c>
      <c r="G17" s="623">
        <v>21</v>
      </c>
      <c r="H17" s="623">
        <v>21</v>
      </c>
      <c r="I17" s="870">
        <f t="shared" si="1"/>
        <v>1</v>
      </c>
      <c r="J17" s="594" t="s">
        <v>1377</v>
      </c>
    </row>
    <row r="18" spans="3:10" ht="43.2" x14ac:dyDescent="0.3">
      <c r="C18" s="623">
        <v>15</v>
      </c>
      <c r="D18" s="594" t="s">
        <v>317</v>
      </c>
      <c r="E18" s="594" t="s">
        <v>2004</v>
      </c>
      <c r="F18" s="872">
        <v>45474</v>
      </c>
      <c r="G18" s="623">
        <v>21</v>
      </c>
      <c r="H18" s="623">
        <v>21</v>
      </c>
      <c r="I18" s="870">
        <f t="shared" si="1"/>
        <v>1</v>
      </c>
      <c r="J18" s="594" t="s">
        <v>1377</v>
      </c>
    </row>
    <row r="19" spans="3:10" ht="43.2" x14ac:dyDescent="0.3">
      <c r="C19" s="623">
        <v>16</v>
      </c>
      <c r="D19" s="594" t="s">
        <v>317</v>
      </c>
      <c r="E19" s="594" t="s">
        <v>2005</v>
      </c>
      <c r="F19" s="872">
        <v>45481</v>
      </c>
      <c r="G19" s="623">
        <v>22</v>
      </c>
      <c r="H19" s="623">
        <v>22</v>
      </c>
      <c r="I19" s="870">
        <f t="shared" si="1"/>
        <v>1</v>
      </c>
      <c r="J19" s="594" t="s">
        <v>1379</v>
      </c>
    </row>
    <row r="20" spans="3:10" ht="43.2" x14ac:dyDescent="0.3">
      <c r="C20" s="623">
        <v>17</v>
      </c>
      <c r="D20" s="594" t="s">
        <v>317</v>
      </c>
      <c r="E20" s="594" t="s">
        <v>2006</v>
      </c>
      <c r="F20" s="872">
        <v>45502</v>
      </c>
      <c r="G20" s="623">
        <v>23</v>
      </c>
      <c r="H20" s="623">
        <v>23</v>
      </c>
      <c r="I20" s="870">
        <f t="shared" si="1"/>
        <v>1</v>
      </c>
      <c r="J20" s="594" t="s">
        <v>1377</v>
      </c>
    </row>
    <row r="21" spans="3:10" ht="28.8" x14ac:dyDescent="0.3">
      <c r="C21" s="623">
        <v>18</v>
      </c>
      <c r="D21" s="594" t="s">
        <v>318</v>
      </c>
      <c r="E21" s="857" t="s">
        <v>309</v>
      </c>
      <c r="F21" s="857" t="s">
        <v>309</v>
      </c>
      <c r="G21" s="857" t="s">
        <v>309</v>
      </c>
      <c r="H21" s="857" t="s">
        <v>309</v>
      </c>
      <c r="I21" s="870" t="str">
        <f>IFERROR(H21/G21,"-")</f>
        <v>-</v>
      </c>
      <c r="J21" s="594" t="s">
        <v>2267</v>
      </c>
    </row>
    <row r="22" spans="3:10" ht="28.8" x14ac:dyDescent="0.3">
      <c r="C22" s="623">
        <v>19</v>
      </c>
      <c r="D22" s="594" t="s">
        <v>319</v>
      </c>
      <c r="E22" s="857" t="s">
        <v>309</v>
      </c>
      <c r="F22" s="857" t="s">
        <v>309</v>
      </c>
      <c r="G22" s="857" t="s">
        <v>309</v>
      </c>
      <c r="H22" s="857" t="s">
        <v>309</v>
      </c>
      <c r="I22" s="870" t="str">
        <f>IFERROR(H22/G22,"-")</f>
        <v>-</v>
      </c>
      <c r="J22" s="594" t="s">
        <v>2267</v>
      </c>
    </row>
    <row r="23" spans="3:10" ht="28.8" x14ac:dyDescent="0.3">
      <c r="C23" s="623">
        <v>20</v>
      </c>
      <c r="D23" s="594" t="s">
        <v>320</v>
      </c>
      <c r="E23" s="857" t="s">
        <v>309</v>
      </c>
      <c r="F23" s="857" t="s">
        <v>309</v>
      </c>
      <c r="G23" s="857" t="s">
        <v>309</v>
      </c>
      <c r="H23" s="857" t="s">
        <v>309</v>
      </c>
      <c r="I23" s="870" t="str">
        <f>IFERROR(H23/G23,"-")</f>
        <v>-</v>
      </c>
      <c r="J23" s="594" t="s">
        <v>2267</v>
      </c>
    </row>
    <row r="24" spans="3:10" ht="28.8" x14ac:dyDescent="0.3">
      <c r="C24" s="623">
        <v>21</v>
      </c>
      <c r="D24" s="594" t="s">
        <v>321</v>
      </c>
      <c r="E24" s="857" t="s">
        <v>309</v>
      </c>
      <c r="F24" s="857" t="s">
        <v>309</v>
      </c>
      <c r="G24" s="857" t="s">
        <v>309</v>
      </c>
      <c r="H24" s="857" t="s">
        <v>309</v>
      </c>
      <c r="I24" s="870" t="str">
        <f t="shared" si="1"/>
        <v>-</v>
      </c>
      <c r="J24" s="594" t="s">
        <v>2749</v>
      </c>
    </row>
    <row r="25" spans="3:10" ht="28.8" x14ac:dyDescent="0.3">
      <c r="C25" s="623">
        <v>21</v>
      </c>
      <c r="D25" s="594" t="s">
        <v>322</v>
      </c>
      <c r="E25" s="594"/>
      <c r="F25" s="594"/>
      <c r="G25" s="623"/>
      <c r="H25" s="623"/>
      <c r="I25" s="870" t="str">
        <f t="shared" si="1"/>
        <v>-</v>
      </c>
      <c r="J25" s="594" t="s">
        <v>2749</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04DFB-D1E8-461C-9346-57FE3EAF8F03}">
  <sheetPr>
    <tabColor rgb="FF0070C0"/>
  </sheetPr>
  <dimension ref="B2:T18"/>
  <sheetViews>
    <sheetView workbookViewId="0">
      <pane ySplit="4" topLeftCell="A11" activePane="bottomLeft" state="frozen"/>
      <selection activeCell="E38" sqref="E38"/>
      <selection pane="bottomLeft" activeCell="E38" sqref="E38"/>
    </sheetView>
  </sheetViews>
  <sheetFormatPr defaultColWidth="9.109375" defaultRowHeight="14.4" x14ac:dyDescent="0.3"/>
  <cols>
    <col min="1" max="1" width="4.33203125" style="195" customWidth="1"/>
    <col min="2" max="2" width="4.88671875" style="195" customWidth="1"/>
    <col min="3" max="3" width="13.44140625" style="191" customWidth="1"/>
    <col min="4" max="4" width="24.44140625" style="205" bestFit="1" customWidth="1"/>
    <col min="5" max="5" width="26" style="203" customWidth="1"/>
    <col min="6" max="6" width="28.33203125" style="203" customWidth="1"/>
    <col min="7" max="7" width="24.109375" style="203" customWidth="1"/>
    <col min="8" max="8" width="5.33203125" style="195" customWidth="1"/>
    <col min="9" max="20" width="4.6640625" style="191" customWidth="1"/>
    <col min="21" max="16384" width="9.109375" style="195"/>
  </cols>
  <sheetData>
    <row r="2" spans="2:20" x14ac:dyDescent="0.3">
      <c r="B2" s="195" t="s">
        <v>509</v>
      </c>
      <c r="I2" s="191" t="s">
        <v>514</v>
      </c>
    </row>
    <row r="3" spans="2:20" s="191" customFormat="1" x14ac:dyDescent="0.3">
      <c r="D3" s="205"/>
      <c r="I3" s="191" t="s">
        <v>451</v>
      </c>
      <c r="J3" s="191" t="s">
        <v>452</v>
      </c>
      <c r="K3" s="191" t="s">
        <v>453</v>
      </c>
      <c r="L3" s="191" t="s">
        <v>454</v>
      </c>
      <c r="M3" s="191" t="s">
        <v>315</v>
      </c>
      <c r="N3" s="191" t="s">
        <v>455</v>
      </c>
      <c r="O3" s="191" t="s">
        <v>456</v>
      </c>
      <c r="P3" s="191" t="s">
        <v>457</v>
      </c>
      <c r="Q3" s="191" t="s">
        <v>458</v>
      </c>
      <c r="R3" s="191" t="s">
        <v>459</v>
      </c>
      <c r="S3" s="191" t="s">
        <v>460</v>
      </c>
      <c r="T3" s="191" t="s">
        <v>461</v>
      </c>
    </row>
    <row r="4" spans="2:20" x14ac:dyDescent="0.3">
      <c r="B4" s="314" t="s">
        <v>263</v>
      </c>
      <c r="C4" s="314" t="s">
        <v>310</v>
      </c>
      <c r="D4" s="759" t="s">
        <v>513</v>
      </c>
      <c r="E4" s="623" t="s">
        <v>510</v>
      </c>
      <c r="F4" s="623" t="s">
        <v>511</v>
      </c>
      <c r="G4" s="623" t="s">
        <v>512</v>
      </c>
      <c r="I4" s="191">
        <f>COUNTIF($C$5:$C$18,"Januari")</f>
        <v>0</v>
      </c>
      <c r="J4" s="191">
        <f>COUNTIF($C$5:$C$18,"Februari")</f>
        <v>0</v>
      </c>
      <c r="K4" s="191">
        <f>COUNTIF($C$5:$C$18,"Maret")</f>
        <v>0</v>
      </c>
      <c r="L4" s="191">
        <f>COUNTIF($C$5:$C$18,"April")</f>
        <v>0</v>
      </c>
      <c r="M4" s="191">
        <f>COUNTIF($C$5:$C$18,"Mei")</f>
        <v>0</v>
      </c>
      <c r="N4" s="191">
        <f>COUNTIF($C$5:$C$18,"Juni")</f>
        <v>0</v>
      </c>
      <c r="O4" s="191">
        <f>COUNTIF($C$5:$C$18,"Juli")</f>
        <v>0</v>
      </c>
      <c r="P4" s="191">
        <f>COUNTIF($C$5:$C$18,"Agustus")</f>
        <v>0</v>
      </c>
      <c r="Q4" s="191">
        <f>COUNTIF($C$5:$C$18,"September")</f>
        <v>0</v>
      </c>
      <c r="R4" s="191">
        <f>COUNTIF($C$5:$C$18,"Oktober")</f>
        <v>0</v>
      </c>
      <c r="S4" s="191">
        <f>COUNTIF($C$5:$C$18,"November")</f>
        <v>0</v>
      </c>
      <c r="T4" s="191">
        <f>COUNTIF($C$5:$C$18,"Desember")</f>
        <v>0</v>
      </c>
    </row>
    <row r="5" spans="2:20" x14ac:dyDescent="0.3">
      <c r="B5" s="313">
        <v>1</v>
      </c>
      <c r="C5" s="314" t="str">
        <f t="shared" ref="C5:C18" si="0">IF(D5="","",TEXT(D5,"mmmm"))</f>
        <v>-</v>
      </c>
      <c r="D5" s="760" t="s">
        <v>309</v>
      </c>
      <c r="E5" s="565" t="s">
        <v>309</v>
      </c>
      <c r="F5" s="565" t="s">
        <v>529</v>
      </c>
      <c r="G5" s="565" t="s">
        <v>309</v>
      </c>
    </row>
    <row r="6" spans="2:20" ht="28.8" x14ac:dyDescent="0.3">
      <c r="B6" s="313">
        <v>2</v>
      </c>
      <c r="C6" s="314" t="str">
        <f t="shared" si="0"/>
        <v>-</v>
      </c>
      <c r="D6" s="760" t="s">
        <v>309</v>
      </c>
      <c r="E6" s="565" t="s">
        <v>309</v>
      </c>
      <c r="F6" s="565" t="s">
        <v>677</v>
      </c>
      <c r="G6" s="565" t="s">
        <v>309</v>
      </c>
    </row>
    <row r="7" spans="2:20" x14ac:dyDescent="0.3">
      <c r="B7" s="313">
        <v>3</v>
      </c>
      <c r="C7" s="314" t="str">
        <f t="shared" si="0"/>
        <v>-</v>
      </c>
      <c r="D7" s="760" t="s">
        <v>309</v>
      </c>
      <c r="E7" s="565" t="s">
        <v>309</v>
      </c>
      <c r="F7" s="565" t="s">
        <v>1415</v>
      </c>
      <c r="G7" s="565" t="s">
        <v>309</v>
      </c>
    </row>
    <row r="8" spans="2:20" x14ac:dyDescent="0.3">
      <c r="B8" s="313">
        <v>4</v>
      </c>
      <c r="C8" s="314" t="str">
        <f t="shared" si="0"/>
        <v>-</v>
      </c>
      <c r="D8" s="760" t="s">
        <v>309</v>
      </c>
      <c r="E8" s="565" t="s">
        <v>309</v>
      </c>
      <c r="F8" s="565" t="s">
        <v>1732</v>
      </c>
      <c r="G8" s="565" t="s">
        <v>309</v>
      </c>
    </row>
    <row r="9" spans="2:20" x14ac:dyDescent="0.3">
      <c r="B9" s="313">
        <v>5</v>
      </c>
      <c r="C9" s="314" t="str">
        <f t="shared" si="0"/>
        <v>-</v>
      </c>
      <c r="D9" s="760" t="s">
        <v>309</v>
      </c>
      <c r="E9" s="565" t="s">
        <v>309</v>
      </c>
      <c r="F9" s="565" t="s">
        <v>1731</v>
      </c>
      <c r="G9" s="565" t="s">
        <v>309</v>
      </c>
    </row>
    <row r="10" spans="2:20" x14ac:dyDescent="0.3">
      <c r="B10" s="313">
        <v>6</v>
      </c>
      <c r="C10" s="314" t="str">
        <f t="shared" si="0"/>
        <v>-</v>
      </c>
      <c r="D10" s="760" t="s">
        <v>309</v>
      </c>
      <c r="E10" s="565" t="s">
        <v>309</v>
      </c>
      <c r="F10" s="565" t="s">
        <v>1888</v>
      </c>
      <c r="G10" s="565" t="s">
        <v>309</v>
      </c>
    </row>
    <row r="11" spans="2:20" x14ac:dyDescent="0.3">
      <c r="B11" s="313">
        <v>7</v>
      </c>
      <c r="C11" s="314" t="str">
        <f t="shared" si="0"/>
        <v>-</v>
      </c>
      <c r="D11" s="760" t="s">
        <v>309</v>
      </c>
      <c r="E11" s="565" t="s">
        <v>309</v>
      </c>
      <c r="F11" s="565" t="s">
        <v>2008</v>
      </c>
      <c r="G11" s="565" t="s">
        <v>309</v>
      </c>
    </row>
    <row r="12" spans="2:20" x14ac:dyDescent="0.3">
      <c r="B12" s="313">
        <v>8</v>
      </c>
      <c r="C12" s="314" t="str">
        <f t="shared" si="0"/>
        <v>-</v>
      </c>
      <c r="D12" s="760" t="s">
        <v>309</v>
      </c>
      <c r="E12" s="565" t="s">
        <v>309</v>
      </c>
      <c r="F12" s="565" t="s">
        <v>2268</v>
      </c>
      <c r="G12" s="565" t="s">
        <v>309</v>
      </c>
    </row>
    <row r="13" spans="2:20" ht="28.8" x14ac:dyDescent="0.3">
      <c r="B13" s="313">
        <v>9</v>
      </c>
      <c r="C13" s="314" t="str">
        <f t="shared" si="0"/>
        <v>-</v>
      </c>
      <c r="D13" s="760" t="s">
        <v>309</v>
      </c>
      <c r="E13" s="565" t="s">
        <v>309</v>
      </c>
      <c r="F13" s="565" t="s">
        <v>2403</v>
      </c>
      <c r="G13" s="565" t="s">
        <v>309</v>
      </c>
    </row>
    <row r="14" spans="2:20" ht="28.8" x14ac:dyDescent="0.3">
      <c r="B14" s="313">
        <v>10</v>
      </c>
      <c r="C14" s="314" t="str">
        <f t="shared" si="0"/>
        <v>-</v>
      </c>
      <c r="D14" s="760" t="s">
        <v>309</v>
      </c>
      <c r="E14" s="565" t="s">
        <v>309</v>
      </c>
      <c r="F14" s="565" t="s">
        <v>2726</v>
      </c>
      <c r="G14" s="565" t="s">
        <v>309</v>
      </c>
    </row>
    <row r="15" spans="2:20" ht="28.8" x14ac:dyDescent="0.3">
      <c r="B15" s="313">
        <v>11</v>
      </c>
      <c r="C15" s="314" t="str">
        <f t="shared" si="0"/>
        <v>-</v>
      </c>
      <c r="D15" s="760" t="s">
        <v>309</v>
      </c>
      <c r="E15" s="565" t="s">
        <v>309</v>
      </c>
      <c r="F15" s="565" t="s">
        <v>2748</v>
      </c>
      <c r="G15" s="565" t="s">
        <v>309</v>
      </c>
    </row>
    <row r="16" spans="2:20" ht="28.8" x14ac:dyDescent="0.3">
      <c r="B16" s="313">
        <v>12</v>
      </c>
      <c r="C16" s="314" t="str">
        <f t="shared" si="0"/>
        <v>-</v>
      </c>
      <c r="D16" s="760" t="s">
        <v>309</v>
      </c>
      <c r="E16" s="565" t="s">
        <v>309</v>
      </c>
      <c r="F16" s="565" t="s">
        <v>3514</v>
      </c>
      <c r="G16" s="565" t="s">
        <v>309</v>
      </c>
    </row>
    <row r="17" spans="2:7" x14ac:dyDescent="0.3">
      <c r="B17" s="313"/>
      <c r="C17" s="314" t="str">
        <f t="shared" si="0"/>
        <v/>
      </c>
      <c r="D17" s="759"/>
      <c r="E17" s="319"/>
      <c r="F17" s="319"/>
      <c r="G17" s="319"/>
    </row>
    <row r="18" spans="2:7" x14ac:dyDescent="0.3">
      <c r="B18" s="313"/>
      <c r="C18" s="314" t="str">
        <f t="shared" si="0"/>
        <v/>
      </c>
      <c r="D18" s="759"/>
      <c r="E18" s="319"/>
      <c r="F18" s="319"/>
      <c r="G18" s="319"/>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DD114-38F5-4FE9-831A-EE4597DFA560}">
  <sheetPr>
    <tabColor rgb="FF0070C0"/>
  </sheetPr>
  <dimension ref="C2:P20"/>
  <sheetViews>
    <sheetView topLeftCell="A10" workbookViewId="0">
      <selection activeCell="E38" sqref="E38"/>
    </sheetView>
  </sheetViews>
  <sheetFormatPr defaultColWidth="9.109375" defaultRowHeight="14.4" x14ac:dyDescent="0.3"/>
  <cols>
    <col min="1" max="2" width="9.109375" style="195"/>
    <col min="3" max="3" width="4.6640625" style="195" customWidth="1"/>
    <col min="4" max="4" width="10.88671875" style="191" bestFit="1" customWidth="1"/>
    <col min="5" max="5" width="20.6640625" style="211" bestFit="1" customWidth="1"/>
    <col min="6" max="6" width="24" style="195" customWidth="1"/>
    <col min="7" max="7" width="13.88671875" style="195" bestFit="1" customWidth="1"/>
    <col min="8" max="9" width="9.33203125" style="191" bestFit="1" customWidth="1"/>
    <col min="10" max="10" width="25.109375" style="191" bestFit="1" customWidth="1"/>
    <col min="11" max="11" width="27" style="205" bestFit="1" customWidth="1"/>
    <col min="12" max="12" width="25.109375" style="211" bestFit="1" customWidth="1"/>
    <col min="13" max="14" width="9.33203125" style="191" customWidth="1"/>
    <col min="15" max="15" width="11.88671875" style="195" bestFit="1" customWidth="1"/>
    <col min="16" max="16" width="30.109375" style="203" bestFit="1" customWidth="1"/>
    <col min="17" max="16384" width="9.109375" style="195"/>
  </cols>
  <sheetData>
    <row r="2" spans="3:16" x14ac:dyDescent="0.3">
      <c r="C2" s="195" t="s">
        <v>501</v>
      </c>
    </row>
    <row r="3" spans="3:16" s="204" customFormat="1" ht="43.2" x14ac:dyDescent="0.3">
      <c r="C3" s="623" t="s">
        <v>263</v>
      </c>
      <c r="D3" s="623" t="s">
        <v>310</v>
      </c>
      <c r="E3" s="758" t="s">
        <v>497</v>
      </c>
      <c r="F3" s="623" t="s">
        <v>498</v>
      </c>
      <c r="G3" s="623" t="s">
        <v>499</v>
      </c>
      <c r="H3" s="623" t="s">
        <v>500</v>
      </c>
      <c r="I3" s="623" t="s">
        <v>502</v>
      </c>
      <c r="J3" s="623" t="s">
        <v>503</v>
      </c>
      <c r="K3" s="758" t="s">
        <v>526</v>
      </c>
      <c r="L3" s="758" t="s">
        <v>1742</v>
      </c>
      <c r="M3" s="623" t="s">
        <v>506</v>
      </c>
      <c r="N3" s="623" t="s">
        <v>507</v>
      </c>
      <c r="O3" s="623" t="s">
        <v>504</v>
      </c>
      <c r="P3" s="623" t="s">
        <v>359</v>
      </c>
    </row>
    <row r="4" spans="3:16" x14ac:dyDescent="0.3">
      <c r="C4" s="313">
        <v>1</v>
      </c>
      <c r="D4" s="314" t="s">
        <v>311</v>
      </c>
      <c r="E4" s="855">
        <v>45309</v>
      </c>
      <c r="F4" s="313" t="s">
        <v>520</v>
      </c>
      <c r="G4" s="313" t="s">
        <v>521</v>
      </c>
      <c r="H4" s="314" t="s">
        <v>213</v>
      </c>
      <c r="I4" s="314" t="s">
        <v>213</v>
      </c>
      <c r="J4" s="314" t="s">
        <v>213</v>
      </c>
      <c r="K4" s="760" t="s">
        <v>309</v>
      </c>
      <c r="L4" s="873" t="s">
        <v>309</v>
      </c>
      <c r="M4" s="624" t="s">
        <v>309</v>
      </c>
      <c r="N4" s="314" t="s">
        <v>508</v>
      </c>
      <c r="O4" s="313" t="s">
        <v>505</v>
      </c>
      <c r="P4" s="319" t="s">
        <v>522</v>
      </c>
    </row>
    <row r="5" spans="3:16" ht="57.6" x14ac:dyDescent="0.3">
      <c r="C5" s="313">
        <v>2</v>
      </c>
      <c r="D5" s="314" t="s">
        <v>311</v>
      </c>
      <c r="E5" s="855">
        <v>45315</v>
      </c>
      <c r="F5" s="313" t="s">
        <v>523</v>
      </c>
      <c r="G5" s="313" t="s">
        <v>524</v>
      </c>
      <c r="H5" s="314" t="s">
        <v>213</v>
      </c>
      <c r="I5" s="314" t="s">
        <v>213</v>
      </c>
      <c r="J5" s="314" t="s">
        <v>525</v>
      </c>
      <c r="K5" s="759">
        <v>45322</v>
      </c>
      <c r="L5" s="855">
        <v>45323</v>
      </c>
      <c r="M5" s="314" t="s">
        <v>527</v>
      </c>
      <c r="N5" s="314" t="s">
        <v>508</v>
      </c>
      <c r="O5" s="313" t="s">
        <v>505</v>
      </c>
      <c r="P5" s="319" t="s">
        <v>528</v>
      </c>
    </row>
    <row r="6" spans="3:16" x14ac:dyDescent="0.3">
      <c r="C6" s="313">
        <v>3</v>
      </c>
      <c r="D6" s="314" t="s">
        <v>312</v>
      </c>
      <c r="E6" s="624" t="s">
        <v>309</v>
      </c>
      <c r="F6" s="624" t="s">
        <v>309</v>
      </c>
      <c r="G6" s="624" t="s">
        <v>309</v>
      </c>
      <c r="H6" s="624" t="s">
        <v>309</v>
      </c>
      <c r="I6" s="624" t="s">
        <v>309</v>
      </c>
      <c r="J6" s="624" t="s">
        <v>309</v>
      </c>
      <c r="K6" s="624" t="s">
        <v>309</v>
      </c>
      <c r="L6" s="624" t="s">
        <v>309</v>
      </c>
      <c r="M6" s="624" t="s">
        <v>309</v>
      </c>
      <c r="N6" s="624" t="s">
        <v>309</v>
      </c>
      <c r="O6" s="624" t="s">
        <v>309</v>
      </c>
      <c r="P6" s="874" t="s">
        <v>676</v>
      </c>
    </row>
    <row r="7" spans="3:16" x14ac:dyDescent="0.3">
      <c r="C7" s="313">
        <v>4</v>
      </c>
      <c r="D7" s="314" t="s">
        <v>313</v>
      </c>
      <c r="E7" s="624" t="s">
        <v>309</v>
      </c>
      <c r="F7" s="624" t="s">
        <v>309</v>
      </c>
      <c r="G7" s="624" t="s">
        <v>309</v>
      </c>
      <c r="H7" s="624" t="s">
        <v>309</v>
      </c>
      <c r="I7" s="624" t="s">
        <v>309</v>
      </c>
      <c r="J7" s="624" t="s">
        <v>309</v>
      </c>
      <c r="K7" s="624" t="s">
        <v>309</v>
      </c>
      <c r="L7" s="624" t="s">
        <v>309</v>
      </c>
      <c r="M7" s="624" t="s">
        <v>309</v>
      </c>
      <c r="N7" s="624" t="s">
        <v>309</v>
      </c>
      <c r="O7" s="624" t="s">
        <v>309</v>
      </c>
      <c r="P7" s="874" t="s">
        <v>676</v>
      </c>
    </row>
    <row r="8" spans="3:16" x14ac:dyDescent="0.3">
      <c r="C8" s="313">
        <v>5</v>
      </c>
      <c r="D8" s="314" t="s">
        <v>314</v>
      </c>
      <c r="E8" s="624" t="s">
        <v>309</v>
      </c>
      <c r="F8" s="624" t="s">
        <v>309</v>
      </c>
      <c r="G8" s="624" t="s">
        <v>309</v>
      </c>
      <c r="H8" s="624" t="s">
        <v>309</v>
      </c>
      <c r="I8" s="624" t="s">
        <v>309</v>
      </c>
      <c r="J8" s="624" t="s">
        <v>309</v>
      </c>
      <c r="K8" s="624" t="s">
        <v>309</v>
      </c>
      <c r="L8" s="624" t="s">
        <v>309</v>
      </c>
      <c r="M8" s="624" t="s">
        <v>309</v>
      </c>
      <c r="N8" s="624" t="s">
        <v>309</v>
      </c>
      <c r="O8" s="624" t="s">
        <v>309</v>
      </c>
      <c r="P8" s="874" t="s">
        <v>676</v>
      </c>
    </row>
    <row r="9" spans="3:16" ht="72" x14ac:dyDescent="0.3">
      <c r="C9" s="313">
        <v>6</v>
      </c>
      <c r="D9" s="314" t="s">
        <v>315</v>
      </c>
      <c r="E9" s="855">
        <v>45441</v>
      </c>
      <c r="F9" s="313" t="s">
        <v>523</v>
      </c>
      <c r="G9" s="313" t="s">
        <v>524</v>
      </c>
      <c r="H9" s="624" t="s">
        <v>309</v>
      </c>
      <c r="I9" s="624" t="s">
        <v>309</v>
      </c>
      <c r="J9" s="314" t="s">
        <v>1741</v>
      </c>
      <c r="K9" s="759">
        <v>45447</v>
      </c>
      <c r="L9" s="855">
        <v>45447</v>
      </c>
      <c r="M9" s="314" t="s">
        <v>1870</v>
      </c>
      <c r="N9" s="314" t="s">
        <v>508</v>
      </c>
      <c r="O9" s="313" t="s">
        <v>505</v>
      </c>
      <c r="P9" s="319" t="s">
        <v>1871</v>
      </c>
    </row>
    <row r="10" spans="3:16" x14ac:dyDescent="0.3">
      <c r="C10" s="313">
        <v>7</v>
      </c>
      <c r="D10" s="314" t="s">
        <v>316</v>
      </c>
      <c r="E10" s="624" t="s">
        <v>309</v>
      </c>
      <c r="F10" s="624" t="s">
        <v>309</v>
      </c>
      <c r="G10" s="624" t="s">
        <v>309</v>
      </c>
      <c r="H10" s="624" t="s">
        <v>309</v>
      </c>
      <c r="I10" s="624" t="s">
        <v>309</v>
      </c>
      <c r="J10" s="624" t="s">
        <v>309</v>
      </c>
      <c r="K10" s="624" t="s">
        <v>309</v>
      </c>
      <c r="L10" s="624" t="s">
        <v>309</v>
      </c>
      <c r="M10" s="624" t="s">
        <v>309</v>
      </c>
      <c r="N10" s="624" t="s">
        <v>309</v>
      </c>
      <c r="O10" s="624" t="s">
        <v>309</v>
      </c>
      <c r="P10" s="874" t="s">
        <v>676</v>
      </c>
    </row>
    <row r="11" spans="3:16" x14ac:dyDescent="0.3">
      <c r="C11" s="313">
        <v>8</v>
      </c>
      <c r="D11" s="314" t="s">
        <v>317</v>
      </c>
      <c r="E11" s="624" t="s">
        <v>309</v>
      </c>
      <c r="F11" s="624" t="s">
        <v>2007</v>
      </c>
      <c r="G11" s="313" t="s">
        <v>521</v>
      </c>
      <c r="H11" s="314" t="s">
        <v>213</v>
      </c>
      <c r="I11" s="314" t="s">
        <v>213</v>
      </c>
      <c r="J11" s="314" t="s">
        <v>213</v>
      </c>
      <c r="K11" s="760">
        <v>45484</v>
      </c>
      <c r="L11" s="760">
        <v>45484</v>
      </c>
      <c r="M11" s="624" t="s">
        <v>309</v>
      </c>
      <c r="N11" s="624" t="s">
        <v>309</v>
      </c>
      <c r="O11" s="624" t="s">
        <v>309</v>
      </c>
      <c r="P11" s="319" t="s">
        <v>522</v>
      </c>
    </row>
    <row r="12" spans="3:16" x14ac:dyDescent="0.3">
      <c r="C12" s="313">
        <v>9</v>
      </c>
      <c r="D12" s="314" t="s">
        <v>318</v>
      </c>
      <c r="E12" s="624" t="s">
        <v>309</v>
      </c>
      <c r="F12" s="624" t="s">
        <v>309</v>
      </c>
      <c r="G12" s="624" t="s">
        <v>309</v>
      </c>
      <c r="H12" s="624" t="s">
        <v>309</v>
      </c>
      <c r="I12" s="624" t="s">
        <v>309</v>
      </c>
      <c r="J12" s="624" t="s">
        <v>309</v>
      </c>
      <c r="K12" s="624" t="s">
        <v>309</v>
      </c>
      <c r="L12" s="624" t="s">
        <v>309</v>
      </c>
      <c r="M12" s="624" t="s">
        <v>309</v>
      </c>
      <c r="N12" s="624" t="s">
        <v>309</v>
      </c>
      <c r="O12" s="624" t="s">
        <v>309</v>
      </c>
      <c r="P12" s="874" t="s">
        <v>676</v>
      </c>
    </row>
    <row r="13" spans="3:16" ht="28.8" x14ac:dyDescent="0.3">
      <c r="C13" s="313">
        <v>10</v>
      </c>
      <c r="D13" s="314" t="s">
        <v>319</v>
      </c>
      <c r="E13" s="874" t="s">
        <v>2404</v>
      </c>
      <c r="F13" s="313" t="s">
        <v>523</v>
      </c>
      <c r="G13" s="313" t="s">
        <v>524</v>
      </c>
      <c r="H13" s="624" t="s">
        <v>309</v>
      </c>
      <c r="I13" s="624" t="s">
        <v>309</v>
      </c>
      <c r="J13" s="624" t="s">
        <v>309</v>
      </c>
      <c r="K13" s="624" t="s">
        <v>309</v>
      </c>
      <c r="L13" s="624" t="s">
        <v>309</v>
      </c>
      <c r="M13" s="624" t="s">
        <v>309</v>
      </c>
      <c r="N13" s="624" t="s">
        <v>309</v>
      </c>
      <c r="O13" s="624" t="s">
        <v>309</v>
      </c>
      <c r="P13" s="319" t="s">
        <v>2554</v>
      </c>
    </row>
    <row r="14" spans="3:16" ht="43.2" x14ac:dyDescent="0.3">
      <c r="C14" s="313">
        <v>11</v>
      </c>
      <c r="D14" s="314" t="s">
        <v>320</v>
      </c>
      <c r="E14" s="874" t="s">
        <v>2404</v>
      </c>
      <c r="F14" s="313" t="s">
        <v>523</v>
      </c>
      <c r="G14" s="313" t="s">
        <v>524</v>
      </c>
      <c r="H14" s="314" t="s">
        <v>2732</v>
      </c>
      <c r="I14" s="314" t="s">
        <v>213</v>
      </c>
      <c r="J14" s="314" t="s">
        <v>213</v>
      </c>
      <c r="K14" s="759">
        <v>45588</v>
      </c>
      <c r="L14" s="759">
        <v>45589</v>
      </c>
      <c r="M14" s="314" t="s">
        <v>527</v>
      </c>
      <c r="N14" s="314" t="s">
        <v>508</v>
      </c>
      <c r="O14" s="313" t="s">
        <v>505</v>
      </c>
      <c r="P14" s="319" t="s">
        <v>2733</v>
      </c>
    </row>
    <row r="15" spans="3:16" ht="57.6" x14ac:dyDescent="0.3">
      <c r="C15" s="313">
        <v>12</v>
      </c>
      <c r="D15" s="314" t="s">
        <v>321</v>
      </c>
      <c r="E15" s="624" t="s">
        <v>309</v>
      </c>
      <c r="F15" s="624" t="s">
        <v>309</v>
      </c>
      <c r="G15" s="624" t="s">
        <v>309</v>
      </c>
      <c r="H15" s="624" t="s">
        <v>309</v>
      </c>
      <c r="I15" s="624" t="s">
        <v>309</v>
      </c>
      <c r="J15" s="624" t="s">
        <v>309</v>
      </c>
      <c r="K15" s="624" t="s">
        <v>309</v>
      </c>
      <c r="L15" s="624" t="s">
        <v>309</v>
      </c>
      <c r="M15" s="624" t="s">
        <v>309</v>
      </c>
      <c r="N15" s="624" t="s">
        <v>309</v>
      </c>
      <c r="O15" s="624" t="s">
        <v>309</v>
      </c>
      <c r="P15" s="874" t="s">
        <v>2747</v>
      </c>
    </row>
    <row r="16" spans="3:16" ht="43.2" x14ac:dyDescent="0.3">
      <c r="C16" s="313">
        <v>13</v>
      </c>
      <c r="D16" s="314" t="s">
        <v>322</v>
      </c>
      <c r="E16" s="624" t="s">
        <v>309</v>
      </c>
      <c r="F16" s="624" t="s">
        <v>309</v>
      </c>
      <c r="G16" s="624" t="s">
        <v>309</v>
      </c>
      <c r="H16" s="624" t="s">
        <v>309</v>
      </c>
      <c r="I16" s="624" t="s">
        <v>309</v>
      </c>
      <c r="J16" s="624" t="s">
        <v>309</v>
      </c>
      <c r="K16" s="624" t="s">
        <v>309</v>
      </c>
      <c r="L16" s="624" t="s">
        <v>309</v>
      </c>
      <c r="M16" s="624" t="s">
        <v>309</v>
      </c>
      <c r="N16" s="624" t="s">
        <v>309</v>
      </c>
      <c r="O16" s="624" t="s">
        <v>309</v>
      </c>
      <c r="P16" s="874" t="s">
        <v>3515</v>
      </c>
    </row>
    <row r="17" spans="3:16" x14ac:dyDescent="0.3">
      <c r="C17" s="313"/>
      <c r="D17" s="314"/>
      <c r="E17" s="855"/>
      <c r="F17" s="313"/>
      <c r="G17" s="313"/>
      <c r="H17" s="314"/>
      <c r="I17" s="314"/>
      <c r="J17" s="314"/>
      <c r="K17" s="759"/>
      <c r="L17" s="855"/>
      <c r="M17" s="314"/>
      <c r="N17" s="314"/>
      <c r="O17" s="313"/>
      <c r="P17" s="319"/>
    </row>
    <row r="18" spans="3:16" x14ac:dyDescent="0.3">
      <c r="C18" s="313"/>
      <c r="D18" s="314"/>
      <c r="E18" s="855"/>
      <c r="F18" s="313"/>
      <c r="G18" s="313"/>
      <c r="H18" s="314"/>
      <c r="I18" s="314"/>
      <c r="J18" s="314"/>
      <c r="K18" s="759"/>
      <c r="L18" s="855"/>
      <c r="M18" s="314"/>
      <c r="N18" s="314"/>
      <c r="O18" s="313"/>
      <c r="P18" s="319"/>
    </row>
    <row r="19" spans="3:16" x14ac:dyDescent="0.3">
      <c r="C19" s="313"/>
      <c r="D19" s="314"/>
      <c r="E19" s="855"/>
      <c r="F19" s="313"/>
      <c r="G19" s="313"/>
      <c r="H19" s="314"/>
      <c r="I19" s="314"/>
      <c r="J19" s="314"/>
      <c r="K19" s="759"/>
      <c r="L19" s="855"/>
      <c r="M19" s="314"/>
      <c r="N19" s="314"/>
      <c r="O19" s="313"/>
      <c r="P19" s="319"/>
    </row>
    <row r="20" spans="3:16" x14ac:dyDescent="0.3">
      <c r="C20" s="313"/>
      <c r="D20" s="314"/>
      <c r="E20" s="855"/>
      <c r="F20" s="313"/>
      <c r="G20" s="313"/>
      <c r="H20" s="314"/>
      <c r="I20" s="314"/>
      <c r="J20" s="314"/>
      <c r="K20" s="759"/>
      <c r="L20" s="855"/>
      <c r="M20" s="314"/>
      <c r="N20" s="314"/>
      <c r="O20" s="313"/>
      <c r="P20" s="3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2"/>
  <sheetViews>
    <sheetView zoomScale="85" zoomScaleNormal="85" workbookViewId="0">
      <pane xSplit="2" ySplit="4" topLeftCell="D11" activePane="bottomRight" state="frozen"/>
      <selection activeCell="B1" sqref="B1:H2"/>
      <selection pane="topRight" activeCell="B1" sqref="B1:H2"/>
      <selection pane="bottomLeft" activeCell="B1" sqref="B1:H2"/>
      <selection pane="bottomRight" activeCell="B1" sqref="B1:H2"/>
    </sheetView>
  </sheetViews>
  <sheetFormatPr defaultRowHeight="14.4" x14ac:dyDescent="0.3"/>
  <cols>
    <col min="1" max="1" width="13.33203125" customWidth="1"/>
    <col min="2" max="2" width="14.33203125" style="8" customWidth="1"/>
    <col min="3" max="3" width="20.88671875" style="8" hidden="1" customWidth="1"/>
    <col min="4" max="4" width="43.88671875" style="8" customWidth="1"/>
    <col min="5" max="5" width="36.5546875" customWidth="1"/>
    <col min="6" max="6" width="10.6640625" bestFit="1" customWidth="1"/>
    <col min="7" max="7" width="17.44140625" bestFit="1" customWidth="1"/>
    <col min="8" max="8" width="76.88671875" customWidth="1"/>
    <col min="9" max="9" width="17.44140625" customWidth="1"/>
    <col min="10" max="10" width="6.44140625" customWidth="1"/>
    <col min="11" max="12" width="0" hidden="1" customWidth="1"/>
    <col min="13" max="13" width="16.6640625" customWidth="1"/>
  </cols>
  <sheetData>
    <row r="1" spans="1:9" ht="25.5" customHeight="1" thickTop="1" x14ac:dyDescent="0.3">
      <c r="A1" s="973" t="s">
        <v>0</v>
      </c>
      <c r="B1" s="975" t="s">
        <v>123</v>
      </c>
      <c r="C1" s="976"/>
      <c r="D1" s="976"/>
      <c r="E1" s="976"/>
      <c r="F1" s="976"/>
      <c r="G1" s="976"/>
      <c r="H1" s="976"/>
      <c r="I1" s="926"/>
    </row>
    <row r="2" spans="1:9" ht="25.5" customHeight="1" thickBot="1" x14ac:dyDescent="0.35">
      <c r="A2" s="974"/>
      <c r="B2" s="977"/>
      <c r="C2" s="978"/>
      <c r="D2" s="978"/>
      <c r="E2" s="978"/>
      <c r="F2" s="978"/>
      <c r="G2" s="978"/>
      <c r="H2" s="978"/>
      <c r="I2" s="927"/>
    </row>
    <row r="3" spans="1:9" ht="15.6" thickTop="1" thickBot="1" x14ac:dyDescent="0.35">
      <c r="A3" s="1"/>
      <c r="B3" s="2"/>
      <c r="C3" s="2"/>
      <c r="D3" s="2"/>
      <c r="E3" s="1"/>
      <c r="F3" s="1"/>
      <c r="G3" s="1"/>
      <c r="H3" s="2"/>
      <c r="I3" s="1"/>
    </row>
    <row r="4" spans="1:9" ht="15.75" customHeight="1" thickTop="1" thickBot="1" x14ac:dyDescent="0.35">
      <c r="A4" s="110" t="s">
        <v>1</v>
      </c>
      <c r="B4" s="111"/>
      <c r="C4" s="111"/>
      <c r="D4" s="112" t="s">
        <v>2</v>
      </c>
      <c r="E4" s="113" t="s">
        <v>3</v>
      </c>
      <c r="F4" s="113" t="s">
        <v>183</v>
      </c>
      <c r="G4" s="112" t="s">
        <v>4</v>
      </c>
      <c r="H4" s="112" t="s">
        <v>5</v>
      </c>
      <c r="I4" s="114" t="s">
        <v>6</v>
      </c>
    </row>
    <row r="5" spans="1:9" ht="29.4" thickTop="1" x14ac:dyDescent="0.3">
      <c r="A5" s="979" t="s">
        <v>220</v>
      </c>
      <c r="B5" s="981" t="s">
        <v>8</v>
      </c>
      <c r="C5" s="983" t="s">
        <v>9</v>
      </c>
      <c r="D5" s="985" t="s">
        <v>10</v>
      </c>
      <c r="E5" s="115" t="s">
        <v>11</v>
      </c>
      <c r="F5" s="109">
        <v>0.08</v>
      </c>
      <c r="G5" s="116" t="s">
        <v>193</v>
      </c>
      <c r="H5" s="117" t="s">
        <v>201</v>
      </c>
      <c r="I5" s="118" t="s">
        <v>12</v>
      </c>
    </row>
    <row r="6" spans="1:9" ht="28.8" x14ac:dyDescent="0.3">
      <c r="A6" s="980"/>
      <c r="B6" s="982"/>
      <c r="C6" s="984"/>
      <c r="D6" s="986"/>
      <c r="E6" s="120" t="s">
        <v>118</v>
      </c>
      <c r="F6" s="165">
        <v>0.03</v>
      </c>
      <c r="G6" s="121" t="s">
        <v>194</v>
      </c>
      <c r="H6" s="122" t="s">
        <v>202</v>
      </c>
      <c r="I6" s="123" t="s">
        <v>12</v>
      </c>
    </row>
    <row r="7" spans="1:9" ht="28.8" x14ac:dyDescent="0.3">
      <c r="A7" s="980"/>
      <c r="B7" s="982"/>
      <c r="C7" s="984"/>
      <c r="D7" s="986"/>
      <c r="E7" s="120" t="s">
        <v>13</v>
      </c>
      <c r="F7" s="165">
        <v>0.08</v>
      </c>
      <c r="G7" s="121" t="s">
        <v>194</v>
      </c>
      <c r="H7" s="122" t="s">
        <v>203</v>
      </c>
      <c r="I7" s="123" t="s">
        <v>12</v>
      </c>
    </row>
    <row r="8" spans="1:9" ht="43.2" x14ac:dyDescent="0.3">
      <c r="A8" s="980"/>
      <c r="B8" s="119" t="s">
        <v>14</v>
      </c>
      <c r="C8" s="124" t="s">
        <v>15</v>
      </c>
      <c r="D8" s="986"/>
      <c r="E8" s="125" t="s">
        <v>186</v>
      </c>
      <c r="F8" s="166">
        <v>0.02</v>
      </c>
      <c r="G8" s="121" t="s">
        <v>194</v>
      </c>
      <c r="H8" s="122" t="s">
        <v>224</v>
      </c>
      <c r="I8" s="123" t="s">
        <v>12</v>
      </c>
    </row>
    <row r="9" spans="1:9" ht="57.6" x14ac:dyDescent="0.3">
      <c r="A9" s="987" t="s">
        <v>221</v>
      </c>
      <c r="B9" s="126" t="s">
        <v>17</v>
      </c>
      <c r="C9" s="127" t="s">
        <v>18</v>
      </c>
      <c r="D9" s="128" t="s">
        <v>19</v>
      </c>
      <c r="E9" s="129" t="s">
        <v>20</v>
      </c>
      <c r="F9" s="167">
        <v>0.03</v>
      </c>
      <c r="G9" s="130" t="s">
        <v>21</v>
      </c>
      <c r="H9" s="131" t="s">
        <v>119</v>
      </c>
      <c r="I9" s="132" t="s">
        <v>12</v>
      </c>
    </row>
    <row r="10" spans="1:9" ht="57.6" x14ac:dyDescent="0.3">
      <c r="A10" s="987"/>
      <c r="B10" s="126" t="s">
        <v>22</v>
      </c>
      <c r="C10" s="133" t="s">
        <v>23</v>
      </c>
      <c r="D10" s="128" t="s">
        <v>24</v>
      </c>
      <c r="E10" s="129" t="s">
        <v>25</v>
      </c>
      <c r="F10" s="167">
        <v>0.05</v>
      </c>
      <c r="G10" s="130" t="s">
        <v>121</v>
      </c>
      <c r="H10" s="134" t="s">
        <v>124</v>
      </c>
      <c r="I10" s="132" t="s">
        <v>26</v>
      </c>
    </row>
    <row r="11" spans="1:9" ht="43.2" x14ac:dyDescent="0.3">
      <c r="A11" s="988" t="s">
        <v>223</v>
      </c>
      <c r="B11" s="135" t="s">
        <v>28</v>
      </c>
      <c r="C11" s="136" t="s">
        <v>29</v>
      </c>
      <c r="D11" s="137" t="s">
        <v>182</v>
      </c>
      <c r="E11" s="138" t="s">
        <v>188</v>
      </c>
      <c r="F11" s="168">
        <v>0.05</v>
      </c>
      <c r="G11" s="140" t="s">
        <v>30</v>
      </c>
      <c r="H11" s="173" t="s">
        <v>204</v>
      </c>
      <c r="I11" s="142" t="s">
        <v>31</v>
      </c>
    </row>
    <row r="12" spans="1:9" ht="43.2" x14ac:dyDescent="0.3">
      <c r="A12" s="988"/>
      <c r="B12" s="989" t="s">
        <v>32</v>
      </c>
      <c r="C12" s="141" t="s">
        <v>33</v>
      </c>
      <c r="D12" s="136" t="s">
        <v>34</v>
      </c>
      <c r="E12" s="138" t="s">
        <v>35</v>
      </c>
      <c r="F12" s="168">
        <v>0.05</v>
      </c>
      <c r="G12" s="143">
        <v>1</v>
      </c>
      <c r="H12" s="144" t="s">
        <v>206</v>
      </c>
      <c r="I12" s="142" t="s">
        <v>36</v>
      </c>
    </row>
    <row r="13" spans="1:9" ht="43.2" x14ac:dyDescent="0.3">
      <c r="A13" s="988"/>
      <c r="B13" s="989"/>
      <c r="C13" s="141" t="s">
        <v>37</v>
      </c>
      <c r="D13" s="990" t="s">
        <v>200</v>
      </c>
      <c r="E13" s="138" t="s">
        <v>192</v>
      </c>
      <c r="F13" s="168">
        <v>0.05</v>
      </c>
      <c r="G13" s="143" t="s">
        <v>196</v>
      </c>
      <c r="H13" s="144" t="s">
        <v>219</v>
      </c>
      <c r="I13" s="142" t="s">
        <v>38</v>
      </c>
    </row>
    <row r="14" spans="1:9" ht="28.8" x14ac:dyDescent="0.3">
      <c r="A14" s="988"/>
      <c r="B14" s="989"/>
      <c r="C14" s="141" t="s">
        <v>37</v>
      </c>
      <c r="D14" s="990"/>
      <c r="E14" s="145" t="s">
        <v>199</v>
      </c>
      <c r="F14" s="168">
        <v>0.02</v>
      </c>
      <c r="G14" s="143" t="s">
        <v>195</v>
      </c>
      <c r="H14" s="144" t="s">
        <v>207</v>
      </c>
      <c r="I14" s="142" t="s">
        <v>38</v>
      </c>
    </row>
    <row r="15" spans="1:9" ht="28.8" x14ac:dyDescent="0.3">
      <c r="A15" s="988"/>
      <c r="B15" s="989"/>
      <c r="C15" s="141"/>
      <c r="D15" s="990"/>
      <c r="E15" s="144" t="s">
        <v>190</v>
      </c>
      <c r="F15" s="168">
        <v>0.05</v>
      </c>
      <c r="G15" s="143" t="s">
        <v>191</v>
      </c>
      <c r="H15" s="144" t="s">
        <v>198</v>
      </c>
      <c r="I15" s="142" t="s">
        <v>225</v>
      </c>
    </row>
    <row r="16" spans="1:9" ht="28.8" x14ac:dyDescent="0.3">
      <c r="A16" s="988"/>
      <c r="B16" s="989"/>
      <c r="C16" s="141" t="s">
        <v>39</v>
      </c>
      <c r="D16" s="136" t="s">
        <v>40</v>
      </c>
      <c r="E16" s="138" t="s">
        <v>39</v>
      </c>
      <c r="F16" s="168">
        <v>0.02</v>
      </c>
      <c r="G16" s="143">
        <v>0.98</v>
      </c>
      <c r="H16" s="136" t="s">
        <v>127</v>
      </c>
      <c r="I16" s="142" t="s">
        <v>12</v>
      </c>
    </row>
    <row r="17" spans="1:9" ht="86.4" x14ac:dyDescent="0.3">
      <c r="A17" s="988"/>
      <c r="B17" s="989" t="s">
        <v>41</v>
      </c>
      <c r="C17" s="146"/>
      <c r="D17" s="991" t="s">
        <v>42</v>
      </c>
      <c r="E17" s="138" t="s">
        <v>208</v>
      </c>
      <c r="F17" s="168">
        <v>0.05</v>
      </c>
      <c r="G17" s="147" t="s">
        <v>214</v>
      </c>
      <c r="H17" s="144" t="s">
        <v>215</v>
      </c>
      <c r="I17" s="964" t="s">
        <v>12</v>
      </c>
    </row>
    <row r="18" spans="1:9" ht="43.2" x14ac:dyDescent="0.3">
      <c r="A18" s="988"/>
      <c r="B18" s="989"/>
      <c r="C18" s="146"/>
      <c r="D18" s="992"/>
      <c r="E18" s="138" t="s">
        <v>209</v>
      </c>
      <c r="F18" s="168">
        <v>0.02</v>
      </c>
      <c r="G18" s="139" t="s">
        <v>210</v>
      </c>
      <c r="H18" s="174" t="s">
        <v>216</v>
      </c>
      <c r="I18" s="965"/>
    </row>
    <row r="19" spans="1:9" ht="33.75" customHeight="1" x14ac:dyDescent="0.3">
      <c r="A19" s="988"/>
      <c r="B19" s="989"/>
      <c r="C19" s="146"/>
      <c r="D19" s="993"/>
      <c r="E19" s="138" t="s">
        <v>49</v>
      </c>
      <c r="F19" s="168">
        <v>0.02</v>
      </c>
      <c r="G19" s="175" t="s">
        <v>226</v>
      </c>
      <c r="H19" s="144" t="s">
        <v>227</v>
      </c>
      <c r="I19" s="966"/>
    </row>
    <row r="20" spans="1:9" ht="72" x14ac:dyDescent="0.3">
      <c r="A20" s="988"/>
      <c r="B20" s="989"/>
      <c r="C20" s="146"/>
      <c r="D20" s="991" t="s">
        <v>53</v>
      </c>
      <c r="E20" s="138" t="s">
        <v>211</v>
      </c>
      <c r="F20" s="168">
        <v>0.03</v>
      </c>
      <c r="G20" s="139" t="s">
        <v>213</v>
      </c>
      <c r="H20" s="174" t="s">
        <v>218</v>
      </c>
      <c r="I20" s="964" t="s">
        <v>12</v>
      </c>
    </row>
    <row r="21" spans="1:9" ht="57.6" x14ac:dyDescent="0.3">
      <c r="A21" s="988"/>
      <c r="B21" s="989"/>
      <c r="C21" s="146"/>
      <c r="D21" s="993"/>
      <c r="E21" s="138" t="s">
        <v>212</v>
      </c>
      <c r="F21" s="168">
        <v>0.02</v>
      </c>
      <c r="G21" s="139" t="s">
        <v>213</v>
      </c>
      <c r="H21" s="174" t="s">
        <v>217</v>
      </c>
      <c r="I21" s="966"/>
    </row>
    <row r="22" spans="1:9" x14ac:dyDescent="0.3">
      <c r="A22" s="967" t="s">
        <v>222</v>
      </c>
      <c r="B22" s="969" t="s">
        <v>57</v>
      </c>
      <c r="C22" s="148"/>
      <c r="D22" s="969" t="s">
        <v>57</v>
      </c>
      <c r="E22" s="149" t="s">
        <v>59</v>
      </c>
      <c r="F22" s="169">
        <v>0.05</v>
      </c>
      <c r="G22" s="150" t="s">
        <v>187</v>
      </c>
      <c r="H22" s="972" t="s">
        <v>185</v>
      </c>
      <c r="I22" s="970" t="s">
        <v>12</v>
      </c>
    </row>
    <row r="23" spans="1:9" x14ac:dyDescent="0.3">
      <c r="A23" s="967"/>
      <c r="B23" s="969"/>
      <c r="C23" s="148"/>
      <c r="D23" s="969"/>
      <c r="E23" s="149" t="s">
        <v>61</v>
      </c>
      <c r="F23" s="169">
        <v>0.08</v>
      </c>
      <c r="G23" s="150">
        <v>0.75</v>
      </c>
      <c r="H23" s="972"/>
      <c r="I23" s="970"/>
    </row>
    <row r="24" spans="1:9" ht="28.8" x14ac:dyDescent="0.3">
      <c r="A24" s="967"/>
      <c r="B24" s="969"/>
      <c r="C24" s="148"/>
      <c r="D24" s="969"/>
      <c r="E24" s="149" t="s">
        <v>63</v>
      </c>
      <c r="F24" s="169">
        <v>0.05</v>
      </c>
      <c r="G24" s="150" t="s">
        <v>64</v>
      </c>
      <c r="H24" s="151" t="s">
        <v>184</v>
      </c>
      <c r="I24" s="970"/>
    </row>
    <row r="25" spans="1:9" x14ac:dyDescent="0.3">
      <c r="A25" s="967"/>
      <c r="B25" s="969"/>
      <c r="C25" s="148"/>
      <c r="D25" s="969"/>
      <c r="E25" s="972" t="s">
        <v>66</v>
      </c>
      <c r="F25" s="169">
        <v>0.02</v>
      </c>
      <c r="G25" s="150" t="s">
        <v>67</v>
      </c>
      <c r="H25" s="176" t="s">
        <v>228</v>
      </c>
      <c r="I25" s="970"/>
    </row>
    <row r="26" spans="1:9" ht="43.2" x14ac:dyDescent="0.3">
      <c r="A26" s="967"/>
      <c r="B26" s="969"/>
      <c r="C26" s="148"/>
      <c r="D26" s="969"/>
      <c r="E26" s="972"/>
      <c r="F26" s="169">
        <v>0.02</v>
      </c>
      <c r="G26" s="150" t="s">
        <v>125</v>
      </c>
      <c r="H26" s="177" t="s">
        <v>197</v>
      </c>
      <c r="I26" s="970"/>
    </row>
    <row r="27" spans="1:9" ht="28.8" x14ac:dyDescent="0.3">
      <c r="A27" s="967"/>
      <c r="B27" s="969"/>
      <c r="C27" s="148"/>
      <c r="D27" s="969"/>
      <c r="E27" s="149" t="s">
        <v>69</v>
      </c>
      <c r="F27" s="169">
        <v>0.02</v>
      </c>
      <c r="G27" s="153">
        <v>1</v>
      </c>
      <c r="H27" s="178" t="s">
        <v>70</v>
      </c>
      <c r="I27" s="970"/>
    </row>
    <row r="28" spans="1:9" ht="86.4" x14ac:dyDescent="0.3">
      <c r="A28" s="967"/>
      <c r="B28" s="969" t="s">
        <v>71</v>
      </c>
      <c r="C28" s="148"/>
      <c r="D28" s="969" t="s">
        <v>71</v>
      </c>
      <c r="E28" s="149" t="s">
        <v>73</v>
      </c>
      <c r="F28" s="169">
        <v>0.03</v>
      </c>
      <c r="G28" s="150" t="s">
        <v>74</v>
      </c>
      <c r="H28" s="154" t="s">
        <v>205</v>
      </c>
      <c r="I28" s="970" t="s">
        <v>12</v>
      </c>
    </row>
    <row r="29" spans="1:9" ht="28.8" x14ac:dyDescent="0.3">
      <c r="A29" s="967"/>
      <c r="B29" s="969"/>
      <c r="C29" s="148"/>
      <c r="D29" s="969"/>
      <c r="E29" s="149" t="s">
        <v>76</v>
      </c>
      <c r="F29" s="169">
        <v>0.02</v>
      </c>
      <c r="G29" s="155" t="s">
        <v>77</v>
      </c>
      <c r="H29" s="156" t="s">
        <v>78</v>
      </c>
      <c r="I29" s="970"/>
    </row>
    <row r="30" spans="1:9" ht="43.2" x14ac:dyDescent="0.3">
      <c r="A30" s="967"/>
      <c r="B30" s="969" t="s">
        <v>79</v>
      </c>
      <c r="C30" s="148"/>
      <c r="D30" s="157" t="s">
        <v>80</v>
      </c>
      <c r="E30" s="158" t="s">
        <v>81</v>
      </c>
      <c r="F30" s="171">
        <v>0.02</v>
      </c>
      <c r="G30" s="159" t="s">
        <v>82</v>
      </c>
      <c r="H30" s="157" t="s">
        <v>189</v>
      </c>
      <c r="I30" s="152" t="s">
        <v>12</v>
      </c>
    </row>
    <row r="31" spans="1:9" ht="29.4" thickBot="1" x14ac:dyDescent="0.35">
      <c r="A31" s="968"/>
      <c r="B31" s="971"/>
      <c r="C31" s="160"/>
      <c r="D31" s="161" t="s">
        <v>83</v>
      </c>
      <c r="E31" s="162" t="s">
        <v>84</v>
      </c>
      <c r="F31" s="172">
        <v>0.02</v>
      </c>
      <c r="G31" s="163" t="s">
        <v>85</v>
      </c>
      <c r="H31" s="161" t="s">
        <v>122</v>
      </c>
      <c r="I31" s="164" t="s">
        <v>38</v>
      </c>
    </row>
    <row r="32" spans="1:9" ht="15" thickTop="1" x14ac:dyDescent="0.3">
      <c r="F32" s="170">
        <f>SUM(F5:F31)</f>
        <v>1.0000000000000002</v>
      </c>
    </row>
  </sheetData>
  <mergeCells count="26">
    <mergeCell ref="A9:A10"/>
    <mergeCell ref="A11:A21"/>
    <mergeCell ref="B17:B21"/>
    <mergeCell ref="B12:B16"/>
    <mergeCell ref="D13:D15"/>
    <mergeCell ref="D17:D19"/>
    <mergeCell ref="D20:D21"/>
    <mergeCell ref="A1:A2"/>
    <mergeCell ref="B1:H2"/>
    <mergeCell ref="I1:I2"/>
    <mergeCell ref="A5:A8"/>
    <mergeCell ref="B5:B7"/>
    <mergeCell ref="C5:C7"/>
    <mergeCell ref="D5:D8"/>
    <mergeCell ref="I17:I19"/>
    <mergeCell ref="I20:I21"/>
    <mergeCell ref="A22:A31"/>
    <mergeCell ref="B22:B27"/>
    <mergeCell ref="I22:I27"/>
    <mergeCell ref="B28:B29"/>
    <mergeCell ref="I28:I29"/>
    <mergeCell ref="B30:B31"/>
    <mergeCell ref="H22:H23"/>
    <mergeCell ref="D22:D27"/>
    <mergeCell ref="D28:D29"/>
    <mergeCell ref="E25:E26"/>
  </mergeCells>
  <pageMargins left="0.7" right="0.7" top="0.75" bottom="0.75" header="0.3" footer="0.3"/>
  <pageSetup paperSize="9" orientation="portrait" verticalDpi="0"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75609-7DF6-4A69-BEA9-87BE7D0A1F70}">
  <sheetPr>
    <tabColor rgb="FF0070C0"/>
    <pageSetUpPr fitToPage="1"/>
  </sheetPr>
  <dimension ref="B2:H101"/>
  <sheetViews>
    <sheetView showGridLines="0" zoomScaleNormal="100" workbookViewId="0">
      <pane ySplit="4" topLeftCell="A88" activePane="bottomLeft" state="frozen"/>
      <selection activeCell="E38" sqref="E38"/>
      <selection pane="bottomLeft" activeCell="C100" sqref="C100"/>
    </sheetView>
  </sheetViews>
  <sheetFormatPr defaultColWidth="9.109375" defaultRowHeight="13.8" x14ac:dyDescent="0.3"/>
  <cols>
    <col min="1" max="1" width="5.109375" style="215" customWidth="1"/>
    <col min="2" max="2" width="3.5546875" style="215" bestFit="1" customWidth="1"/>
    <col min="3" max="3" width="58.5546875" style="231" customWidth="1"/>
    <col min="4" max="4" width="12.6640625" style="232" bestFit="1" customWidth="1"/>
    <col min="5" max="5" width="19.109375" style="247" bestFit="1" customWidth="1"/>
    <col min="6" max="6" width="18.88671875" style="246" bestFit="1" customWidth="1"/>
    <col min="7" max="7" width="18.88671875" style="247" bestFit="1" customWidth="1"/>
    <col min="8" max="8" width="18.44140625" style="231" bestFit="1" customWidth="1"/>
    <col min="9" max="16384" width="9.109375" style="215"/>
  </cols>
  <sheetData>
    <row r="2" spans="2:8" s="212" customFormat="1" ht="18.600000000000001" x14ac:dyDescent="0.3">
      <c r="B2" s="1121" t="s">
        <v>611</v>
      </c>
      <c r="C2" s="1121"/>
      <c r="D2" s="1121"/>
      <c r="E2" s="1121"/>
      <c r="F2" s="1121"/>
      <c r="G2" s="1121"/>
      <c r="H2" s="1121"/>
    </row>
    <row r="3" spans="2:8" ht="15" hidden="1" x14ac:dyDescent="0.3">
      <c r="B3" s="213"/>
      <c r="C3" s="214" t="s">
        <v>530</v>
      </c>
      <c r="D3" s="213"/>
      <c r="E3" s="235"/>
      <c r="F3" s="235"/>
      <c r="G3" s="235"/>
      <c r="H3" s="295"/>
    </row>
    <row r="4" spans="2:8" s="216" customFormat="1" x14ac:dyDescent="0.3">
      <c r="B4" s="875" t="s">
        <v>263</v>
      </c>
      <c r="C4" s="876" t="s">
        <v>531</v>
      </c>
      <c r="D4" s="877" t="s">
        <v>515</v>
      </c>
      <c r="E4" s="878" t="s">
        <v>534</v>
      </c>
      <c r="F4" s="879" t="s">
        <v>532</v>
      </c>
      <c r="G4" s="878" t="s">
        <v>533</v>
      </c>
      <c r="H4" s="876" t="s">
        <v>250</v>
      </c>
    </row>
    <row r="5" spans="2:8" s="220" customFormat="1" x14ac:dyDescent="0.3">
      <c r="B5" s="217" t="s">
        <v>535</v>
      </c>
      <c r="C5" s="218" t="s">
        <v>536</v>
      </c>
      <c r="D5" s="219"/>
      <c r="E5" s="237"/>
      <c r="F5" s="236"/>
      <c r="G5" s="237"/>
      <c r="H5" s="218"/>
    </row>
    <row r="6" spans="2:8" x14ac:dyDescent="0.3">
      <c r="B6" s="221">
        <v>1</v>
      </c>
      <c r="C6" s="222" t="s">
        <v>537</v>
      </c>
      <c r="D6" s="223">
        <v>1</v>
      </c>
      <c r="E6" s="239">
        <v>45247</v>
      </c>
      <c r="F6" s="238">
        <v>45232</v>
      </c>
      <c r="G6" s="239">
        <v>45237</v>
      </c>
      <c r="H6" s="222" t="s">
        <v>538</v>
      </c>
    </row>
    <row r="7" spans="2:8" x14ac:dyDescent="0.3">
      <c r="B7" s="221">
        <v>2</v>
      </c>
      <c r="C7" s="222" t="s">
        <v>539</v>
      </c>
      <c r="D7" s="223">
        <v>1</v>
      </c>
      <c r="E7" s="239">
        <v>45247</v>
      </c>
      <c r="F7" s="238">
        <v>45232</v>
      </c>
      <c r="G7" s="239">
        <v>45237</v>
      </c>
      <c r="H7" s="222" t="s">
        <v>538</v>
      </c>
    </row>
    <row r="8" spans="2:8" x14ac:dyDescent="0.3">
      <c r="B8" s="221">
        <v>3</v>
      </c>
      <c r="C8" s="222" t="s">
        <v>540</v>
      </c>
      <c r="D8" s="223">
        <v>0.05</v>
      </c>
      <c r="E8" s="239">
        <v>45247</v>
      </c>
      <c r="F8" s="238">
        <v>45237</v>
      </c>
      <c r="G8" s="239">
        <v>45237</v>
      </c>
      <c r="H8" s="222" t="s">
        <v>627</v>
      </c>
    </row>
    <row r="9" spans="2:8" x14ac:dyDescent="0.3">
      <c r="B9" s="221">
        <v>4</v>
      </c>
      <c r="C9" s="222" t="s">
        <v>542</v>
      </c>
      <c r="D9" s="223">
        <v>0.05</v>
      </c>
      <c r="E9" s="239">
        <v>45247</v>
      </c>
      <c r="F9" s="238">
        <v>45237</v>
      </c>
      <c r="G9" s="239">
        <v>45237</v>
      </c>
      <c r="H9" s="222" t="s">
        <v>627</v>
      </c>
    </row>
    <row r="10" spans="2:8" ht="4.5" customHeight="1" x14ac:dyDescent="0.3">
      <c r="B10" s="224"/>
      <c r="C10" s="225"/>
      <c r="D10" s="226"/>
      <c r="E10" s="241"/>
      <c r="F10" s="240"/>
      <c r="G10" s="241"/>
      <c r="H10" s="225"/>
    </row>
    <row r="11" spans="2:8" s="220" customFormat="1" x14ac:dyDescent="0.3">
      <c r="B11" s="217" t="s">
        <v>543</v>
      </c>
      <c r="C11" s="218" t="s">
        <v>544</v>
      </c>
      <c r="D11" s="219"/>
      <c r="E11" s="237"/>
      <c r="F11" s="236"/>
      <c r="G11" s="237"/>
      <c r="H11" s="218"/>
    </row>
    <row r="12" spans="2:8" x14ac:dyDescent="0.3">
      <c r="B12" s="221">
        <v>1</v>
      </c>
      <c r="C12" s="222" t="s">
        <v>545</v>
      </c>
      <c r="D12" s="223">
        <v>1</v>
      </c>
      <c r="E12" s="239">
        <v>45260</v>
      </c>
      <c r="F12" s="238">
        <v>45239</v>
      </c>
      <c r="G12" s="239">
        <v>45239</v>
      </c>
      <c r="H12" s="222" t="s">
        <v>546</v>
      </c>
    </row>
    <row r="13" spans="2:8" x14ac:dyDescent="0.3">
      <c r="B13" s="221">
        <v>2</v>
      </c>
      <c r="C13" s="222" t="s">
        <v>547</v>
      </c>
      <c r="D13" s="223">
        <v>1</v>
      </c>
      <c r="E13" s="239">
        <v>45260</v>
      </c>
      <c r="F13" s="238">
        <v>45232</v>
      </c>
      <c r="G13" s="239">
        <v>45239</v>
      </c>
      <c r="H13" s="222" t="s">
        <v>546</v>
      </c>
    </row>
    <row r="14" spans="2:8" ht="4.5" customHeight="1" x14ac:dyDescent="0.3">
      <c r="B14" s="224"/>
      <c r="C14" s="225"/>
      <c r="D14" s="226"/>
      <c r="E14" s="241"/>
      <c r="F14" s="240"/>
      <c r="G14" s="241"/>
      <c r="H14" s="225"/>
    </row>
    <row r="15" spans="2:8" s="220" customFormat="1" x14ac:dyDescent="0.3">
      <c r="B15" s="217" t="s">
        <v>548</v>
      </c>
      <c r="C15" s="218" t="s">
        <v>610</v>
      </c>
      <c r="D15" s="219"/>
      <c r="E15" s="237"/>
      <c r="F15" s="236"/>
      <c r="G15" s="237"/>
      <c r="H15" s="218"/>
    </row>
    <row r="16" spans="2:8" x14ac:dyDescent="0.3">
      <c r="B16" s="221">
        <v>1</v>
      </c>
      <c r="C16" s="222" t="s">
        <v>549</v>
      </c>
      <c r="D16" s="223">
        <v>1</v>
      </c>
      <c r="E16" s="239">
        <v>45275</v>
      </c>
      <c r="F16" s="239">
        <v>45241</v>
      </c>
      <c r="G16" s="239">
        <v>45241</v>
      </c>
      <c r="H16" s="222" t="s">
        <v>546</v>
      </c>
    </row>
    <row r="17" spans="2:8" x14ac:dyDescent="0.3">
      <c r="B17" s="221">
        <v>2</v>
      </c>
      <c r="C17" s="222" t="s">
        <v>550</v>
      </c>
      <c r="D17" s="223">
        <v>1</v>
      </c>
      <c r="E17" s="239">
        <v>45275</v>
      </c>
      <c r="F17" s="239">
        <v>45243</v>
      </c>
      <c r="G17" s="239">
        <v>45243</v>
      </c>
      <c r="H17" s="222" t="s">
        <v>546</v>
      </c>
    </row>
    <row r="18" spans="2:8" x14ac:dyDescent="0.3">
      <c r="B18" s="221">
        <v>3</v>
      </c>
      <c r="C18" s="222" t="s">
        <v>551</v>
      </c>
      <c r="D18" s="223">
        <v>1</v>
      </c>
      <c r="E18" s="239">
        <v>45275</v>
      </c>
      <c r="F18" s="239">
        <v>45243</v>
      </c>
      <c r="G18" s="239">
        <v>45243</v>
      </c>
      <c r="H18" s="222" t="s">
        <v>546</v>
      </c>
    </row>
    <row r="19" spans="2:8" x14ac:dyDescent="0.3">
      <c r="B19" s="221">
        <v>4</v>
      </c>
      <c r="C19" s="222" t="s">
        <v>552</v>
      </c>
      <c r="D19" s="223">
        <v>1</v>
      </c>
      <c r="E19" s="239">
        <v>45275</v>
      </c>
      <c r="F19" s="239">
        <v>45243</v>
      </c>
      <c r="G19" s="239">
        <v>45243</v>
      </c>
      <c r="H19" s="222" t="s">
        <v>546</v>
      </c>
    </row>
    <row r="20" spans="2:8" x14ac:dyDescent="0.3">
      <c r="B20" s="221">
        <v>5</v>
      </c>
      <c r="C20" s="222" t="s">
        <v>553</v>
      </c>
      <c r="D20" s="223">
        <v>1</v>
      </c>
      <c r="E20" s="239">
        <v>45275</v>
      </c>
      <c r="F20" s="239">
        <v>45244</v>
      </c>
      <c r="G20" s="239">
        <v>45244</v>
      </c>
      <c r="H20" s="222" t="s">
        <v>546</v>
      </c>
    </row>
    <row r="21" spans="2:8" x14ac:dyDescent="0.3">
      <c r="B21" s="221">
        <v>6</v>
      </c>
      <c r="C21" s="222" t="s">
        <v>554</v>
      </c>
      <c r="D21" s="223">
        <v>1</v>
      </c>
      <c r="E21" s="239">
        <v>45275</v>
      </c>
      <c r="F21" s="239">
        <v>45244</v>
      </c>
      <c r="G21" s="239">
        <v>45244</v>
      </c>
      <c r="H21" s="222" t="s">
        <v>546</v>
      </c>
    </row>
    <row r="22" spans="2:8" x14ac:dyDescent="0.3">
      <c r="B22" s="221">
        <v>7</v>
      </c>
      <c r="C22" s="222" t="s">
        <v>555</v>
      </c>
      <c r="D22" s="223">
        <v>1</v>
      </c>
      <c r="E22" s="239">
        <v>45275</v>
      </c>
      <c r="F22" s="239">
        <v>45245</v>
      </c>
      <c r="G22" s="239">
        <v>45245</v>
      </c>
      <c r="H22" s="222" t="s">
        <v>546</v>
      </c>
    </row>
    <row r="23" spans="2:8" x14ac:dyDescent="0.3">
      <c r="B23" s="221">
        <v>8</v>
      </c>
      <c r="C23" s="222" t="s">
        <v>556</v>
      </c>
      <c r="D23" s="223">
        <v>1</v>
      </c>
      <c r="E23" s="239">
        <v>45275</v>
      </c>
      <c r="F23" s="239">
        <v>45245</v>
      </c>
      <c r="G23" s="239">
        <v>45245</v>
      </c>
      <c r="H23" s="222" t="s">
        <v>546</v>
      </c>
    </row>
    <row r="24" spans="2:8" x14ac:dyDescent="0.3">
      <c r="B24" s="221">
        <v>9</v>
      </c>
      <c r="C24" s="222" t="s">
        <v>557</v>
      </c>
      <c r="D24" s="223">
        <v>1</v>
      </c>
      <c r="E24" s="239">
        <v>45275</v>
      </c>
      <c r="F24" s="239">
        <v>45245</v>
      </c>
      <c r="G24" s="239">
        <v>45245</v>
      </c>
      <c r="H24" s="222" t="s">
        <v>546</v>
      </c>
    </row>
    <row r="25" spans="2:8" x14ac:dyDescent="0.3">
      <c r="B25" s="221">
        <v>10</v>
      </c>
      <c r="C25" s="222" t="s">
        <v>558</v>
      </c>
      <c r="D25" s="223">
        <v>1</v>
      </c>
      <c r="E25" s="239">
        <v>45275</v>
      </c>
      <c r="F25" s="239">
        <v>45245</v>
      </c>
      <c r="G25" s="239">
        <v>45245</v>
      </c>
      <c r="H25" s="222" t="s">
        <v>546</v>
      </c>
    </row>
    <row r="26" spans="2:8" x14ac:dyDescent="0.3">
      <c r="B26" s="221">
        <v>11</v>
      </c>
      <c r="C26" s="222" t="s">
        <v>559</v>
      </c>
      <c r="D26" s="223">
        <v>1</v>
      </c>
      <c r="E26" s="239">
        <v>45275</v>
      </c>
      <c r="F26" s="239">
        <v>45245</v>
      </c>
      <c r="G26" s="239">
        <v>45245</v>
      </c>
      <c r="H26" s="222" t="s">
        <v>546</v>
      </c>
    </row>
    <row r="27" spans="2:8" x14ac:dyDescent="0.3">
      <c r="B27" s="221">
        <v>12</v>
      </c>
      <c r="C27" s="222" t="s">
        <v>560</v>
      </c>
      <c r="D27" s="223">
        <v>1</v>
      </c>
      <c r="E27" s="239">
        <v>45275</v>
      </c>
      <c r="F27" s="239">
        <v>45245</v>
      </c>
      <c r="G27" s="239">
        <v>45245</v>
      </c>
      <c r="H27" s="222" t="s">
        <v>546</v>
      </c>
    </row>
    <row r="28" spans="2:8" ht="4.5" customHeight="1" x14ac:dyDescent="0.3">
      <c r="B28" s="224"/>
      <c r="C28" s="225"/>
      <c r="D28" s="226"/>
      <c r="E28" s="241"/>
      <c r="F28" s="240"/>
      <c r="G28" s="241"/>
      <c r="H28" s="225"/>
    </row>
    <row r="29" spans="2:8" s="220" customFormat="1" x14ac:dyDescent="0.3">
      <c r="B29" s="217" t="s">
        <v>561</v>
      </c>
      <c r="C29" s="218" t="s">
        <v>562</v>
      </c>
      <c r="D29" s="219"/>
      <c r="E29" s="237"/>
      <c r="F29" s="236"/>
      <c r="G29" s="237"/>
      <c r="H29" s="218"/>
    </row>
    <row r="30" spans="2:8" x14ac:dyDescent="0.3">
      <c r="B30" s="221">
        <v>1</v>
      </c>
      <c r="C30" s="222" t="s">
        <v>563</v>
      </c>
      <c r="D30" s="223">
        <v>1</v>
      </c>
      <c r="E30" s="239">
        <v>45275</v>
      </c>
      <c r="F30" s="238">
        <v>45240</v>
      </c>
      <c r="G30" s="239">
        <v>45240</v>
      </c>
      <c r="H30" s="222" t="s">
        <v>546</v>
      </c>
    </row>
    <row r="31" spans="2:8" x14ac:dyDescent="0.3">
      <c r="B31" s="221">
        <v>2</v>
      </c>
      <c r="C31" s="222" t="s">
        <v>564</v>
      </c>
      <c r="D31" s="223">
        <v>1</v>
      </c>
      <c r="E31" s="239">
        <v>45275</v>
      </c>
      <c r="F31" s="239">
        <v>45245</v>
      </c>
      <c r="G31" s="239">
        <v>45258</v>
      </c>
      <c r="H31" s="222" t="s">
        <v>546</v>
      </c>
    </row>
    <row r="32" spans="2:8" x14ac:dyDescent="0.3">
      <c r="B32" s="221"/>
      <c r="C32" s="227" t="s">
        <v>565</v>
      </c>
      <c r="D32" s="223">
        <v>1</v>
      </c>
      <c r="E32" s="239">
        <v>45275</v>
      </c>
      <c r="F32" s="239">
        <v>45245</v>
      </c>
      <c r="G32" s="239">
        <v>45245</v>
      </c>
      <c r="H32" s="222" t="s">
        <v>538</v>
      </c>
    </row>
    <row r="33" spans="2:8" x14ac:dyDescent="0.3">
      <c r="B33" s="221"/>
      <c r="C33" s="227" t="s">
        <v>566</v>
      </c>
      <c r="D33" s="223">
        <v>1</v>
      </c>
      <c r="E33" s="239">
        <v>45275</v>
      </c>
      <c r="F33" s="239">
        <v>45246</v>
      </c>
      <c r="G33" s="239">
        <v>45247</v>
      </c>
      <c r="H33" s="222" t="s">
        <v>546</v>
      </c>
    </row>
    <row r="34" spans="2:8" ht="27.6" x14ac:dyDescent="0.3">
      <c r="B34" s="221"/>
      <c r="C34" s="227" t="s">
        <v>567</v>
      </c>
      <c r="D34" s="223">
        <v>1</v>
      </c>
      <c r="E34" s="239">
        <v>45275</v>
      </c>
      <c r="F34" s="239">
        <v>45247</v>
      </c>
      <c r="G34" s="239">
        <v>45247</v>
      </c>
      <c r="H34" s="222" t="s">
        <v>538</v>
      </c>
    </row>
    <row r="35" spans="2:8" x14ac:dyDescent="0.3">
      <c r="B35" s="221"/>
      <c r="C35" s="227" t="s">
        <v>568</v>
      </c>
      <c r="D35" s="223">
        <v>1</v>
      </c>
      <c r="E35" s="239">
        <v>45275</v>
      </c>
      <c r="F35" s="239">
        <v>45247</v>
      </c>
      <c r="G35" s="239">
        <v>45247</v>
      </c>
      <c r="H35" s="222" t="s">
        <v>546</v>
      </c>
    </row>
    <row r="36" spans="2:8" ht="27.6" x14ac:dyDescent="0.3">
      <c r="B36" s="221"/>
      <c r="C36" s="227" t="s">
        <v>569</v>
      </c>
      <c r="D36" s="223">
        <v>1</v>
      </c>
      <c r="E36" s="239">
        <v>45275</v>
      </c>
      <c r="F36" s="239">
        <v>45247</v>
      </c>
      <c r="G36" s="239">
        <v>45247</v>
      </c>
      <c r="H36" s="222" t="s">
        <v>546</v>
      </c>
    </row>
    <row r="37" spans="2:8" ht="27.6" x14ac:dyDescent="0.3">
      <c r="B37" s="221"/>
      <c r="C37" s="227" t="s">
        <v>570</v>
      </c>
      <c r="D37" s="223">
        <v>1</v>
      </c>
      <c r="E37" s="239">
        <v>45275</v>
      </c>
      <c r="F37" s="239">
        <v>45250</v>
      </c>
      <c r="G37" s="239">
        <v>45251</v>
      </c>
      <c r="H37" s="222" t="s">
        <v>546</v>
      </c>
    </row>
    <row r="38" spans="2:8" ht="27.6" x14ac:dyDescent="0.3">
      <c r="B38" s="221"/>
      <c r="C38" s="227" t="s">
        <v>571</v>
      </c>
      <c r="D38" s="223">
        <v>1</v>
      </c>
      <c r="E38" s="239">
        <v>45275</v>
      </c>
      <c r="F38" s="239">
        <v>45252</v>
      </c>
      <c r="G38" s="239">
        <v>45252</v>
      </c>
      <c r="H38" s="222" t="s">
        <v>546</v>
      </c>
    </row>
    <row r="39" spans="2:8" ht="27.6" x14ac:dyDescent="0.3">
      <c r="B39" s="221"/>
      <c r="C39" s="227" t="s">
        <v>572</v>
      </c>
      <c r="D39" s="223">
        <v>1</v>
      </c>
      <c r="E39" s="239">
        <v>45275</v>
      </c>
      <c r="F39" s="239">
        <v>45253</v>
      </c>
      <c r="G39" s="239">
        <v>45253</v>
      </c>
      <c r="H39" s="222" t="s">
        <v>546</v>
      </c>
    </row>
    <row r="40" spans="2:8" ht="27.6" x14ac:dyDescent="0.3">
      <c r="B40" s="221"/>
      <c r="C40" s="227" t="s">
        <v>573</v>
      </c>
      <c r="D40" s="223">
        <v>1</v>
      </c>
      <c r="E40" s="239">
        <v>45275</v>
      </c>
      <c r="F40" s="239">
        <v>45254</v>
      </c>
      <c r="G40" s="239">
        <v>45254</v>
      </c>
      <c r="H40" s="222" t="s">
        <v>546</v>
      </c>
    </row>
    <row r="41" spans="2:8" ht="27.6" x14ac:dyDescent="0.3">
      <c r="B41" s="221"/>
      <c r="C41" s="227" t="s">
        <v>574</v>
      </c>
      <c r="D41" s="223">
        <v>1</v>
      </c>
      <c r="E41" s="239">
        <v>45275</v>
      </c>
      <c r="F41" s="239">
        <v>45254</v>
      </c>
      <c r="G41" s="239">
        <v>45254</v>
      </c>
      <c r="H41" s="222" t="s">
        <v>546</v>
      </c>
    </row>
    <row r="42" spans="2:8" x14ac:dyDescent="0.3">
      <c r="B42" s="221"/>
      <c r="C42" s="227" t="s">
        <v>575</v>
      </c>
      <c r="D42" s="223">
        <v>1</v>
      </c>
      <c r="E42" s="239">
        <v>45275</v>
      </c>
      <c r="F42" s="239">
        <v>45257</v>
      </c>
      <c r="G42" s="239">
        <v>45258</v>
      </c>
      <c r="H42" s="222" t="s">
        <v>546</v>
      </c>
    </row>
    <row r="43" spans="2:8" ht="27.6" x14ac:dyDescent="0.3">
      <c r="B43" s="221">
        <v>3</v>
      </c>
      <c r="C43" s="222" t="s">
        <v>576</v>
      </c>
      <c r="D43" s="223">
        <v>1</v>
      </c>
      <c r="E43" s="239">
        <v>45275</v>
      </c>
      <c r="F43" s="238">
        <v>45259</v>
      </c>
      <c r="G43" s="238">
        <v>45259</v>
      </c>
      <c r="H43" s="222" t="s">
        <v>546</v>
      </c>
    </row>
    <row r="44" spans="2:8" x14ac:dyDescent="0.3">
      <c r="B44" s="221">
        <v>4</v>
      </c>
      <c r="C44" s="222" t="s">
        <v>577</v>
      </c>
      <c r="D44" s="223">
        <v>1</v>
      </c>
      <c r="E44" s="239">
        <v>45275</v>
      </c>
      <c r="F44" s="238">
        <v>45259</v>
      </c>
      <c r="G44" s="238">
        <v>45259</v>
      </c>
      <c r="H44" s="222" t="s">
        <v>546</v>
      </c>
    </row>
    <row r="45" spans="2:8" ht="5.25" customHeight="1" x14ac:dyDescent="0.3">
      <c r="B45" s="224"/>
      <c r="C45" s="225"/>
      <c r="D45" s="226"/>
      <c r="E45" s="241"/>
      <c r="F45" s="240"/>
      <c r="G45" s="241"/>
      <c r="H45" s="225"/>
    </row>
    <row r="46" spans="2:8" x14ac:dyDescent="0.3">
      <c r="B46" s="217" t="s">
        <v>578</v>
      </c>
      <c r="C46" s="222" t="s">
        <v>579</v>
      </c>
      <c r="D46" s="223"/>
      <c r="E46" s="239"/>
      <c r="F46" s="238"/>
      <c r="G46" s="239"/>
      <c r="H46" s="222"/>
    </row>
    <row r="47" spans="2:8" ht="27.6" x14ac:dyDescent="0.3">
      <c r="B47" s="221">
        <v>1</v>
      </c>
      <c r="C47" s="222" t="s">
        <v>580</v>
      </c>
      <c r="D47" s="223">
        <v>1</v>
      </c>
      <c r="E47" s="239">
        <v>45275</v>
      </c>
      <c r="F47" s="238">
        <v>45258</v>
      </c>
      <c r="G47" s="238">
        <v>45259</v>
      </c>
      <c r="H47" s="222" t="s">
        <v>546</v>
      </c>
    </row>
    <row r="48" spans="2:8" x14ac:dyDescent="0.3">
      <c r="B48" s="221">
        <v>2</v>
      </c>
      <c r="C48" s="222" t="s">
        <v>581</v>
      </c>
      <c r="D48" s="223">
        <v>1</v>
      </c>
      <c r="E48" s="239">
        <v>45275</v>
      </c>
      <c r="F48" s="238">
        <v>45258</v>
      </c>
      <c r="G48" s="238">
        <v>45259</v>
      </c>
      <c r="H48" s="222" t="s">
        <v>546</v>
      </c>
    </row>
    <row r="49" spans="2:8" x14ac:dyDescent="0.3">
      <c r="B49" s="221">
        <v>3</v>
      </c>
      <c r="C49" s="222" t="s">
        <v>582</v>
      </c>
      <c r="D49" s="223">
        <v>1</v>
      </c>
      <c r="E49" s="239">
        <v>45275</v>
      </c>
      <c r="F49" s="238">
        <v>45258</v>
      </c>
      <c r="G49" s="238">
        <v>45259</v>
      </c>
      <c r="H49" s="222" t="s">
        <v>546</v>
      </c>
    </row>
    <row r="50" spans="2:8" x14ac:dyDescent="0.3">
      <c r="B50" s="221">
        <v>4</v>
      </c>
      <c r="C50" s="222" t="s">
        <v>583</v>
      </c>
      <c r="D50" s="223">
        <v>1</v>
      </c>
      <c r="E50" s="239">
        <v>45275</v>
      </c>
      <c r="F50" s="238">
        <v>45258</v>
      </c>
      <c r="G50" s="238">
        <v>45259</v>
      </c>
      <c r="H50" s="222" t="s">
        <v>546</v>
      </c>
    </row>
    <row r="51" spans="2:8" ht="27.6" x14ac:dyDescent="0.3">
      <c r="B51" s="221">
        <v>5</v>
      </c>
      <c r="C51" s="222" t="s">
        <v>584</v>
      </c>
      <c r="D51" s="223">
        <v>1</v>
      </c>
      <c r="E51" s="239">
        <v>45275</v>
      </c>
      <c r="F51" s="238">
        <v>45258</v>
      </c>
      <c r="G51" s="238">
        <v>45259</v>
      </c>
      <c r="H51" s="222" t="s">
        <v>546</v>
      </c>
    </row>
    <row r="52" spans="2:8" ht="27.6" x14ac:dyDescent="0.3">
      <c r="B52" s="221">
        <v>6</v>
      </c>
      <c r="C52" s="222" t="s">
        <v>585</v>
      </c>
      <c r="D52" s="223">
        <v>1</v>
      </c>
      <c r="E52" s="239">
        <v>45275</v>
      </c>
      <c r="F52" s="238">
        <v>45258</v>
      </c>
      <c r="G52" s="238">
        <v>45259</v>
      </c>
      <c r="H52" s="222" t="s">
        <v>546</v>
      </c>
    </row>
    <row r="53" spans="2:8" ht="27.6" x14ac:dyDescent="0.3">
      <c r="B53" s="221">
        <v>7</v>
      </c>
      <c r="C53" s="222" t="s">
        <v>586</v>
      </c>
      <c r="D53" s="223">
        <v>1</v>
      </c>
      <c r="E53" s="239">
        <v>45275</v>
      </c>
      <c r="F53" s="238">
        <v>45258</v>
      </c>
      <c r="G53" s="238">
        <v>45259</v>
      </c>
      <c r="H53" s="222" t="s">
        <v>546</v>
      </c>
    </row>
    <row r="54" spans="2:8" x14ac:dyDescent="0.3">
      <c r="B54" s="221">
        <v>8</v>
      </c>
      <c r="C54" s="222" t="s">
        <v>587</v>
      </c>
      <c r="D54" s="223">
        <v>1</v>
      </c>
      <c r="E54" s="239">
        <v>45275</v>
      </c>
      <c r="F54" s="238">
        <v>45258</v>
      </c>
      <c r="G54" s="238">
        <v>45259</v>
      </c>
      <c r="H54" s="222" t="s">
        <v>546</v>
      </c>
    </row>
    <row r="55" spans="2:8" ht="27.6" x14ac:dyDescent="0.3">
      <c r="B55" s="221">
        <v>9</v>
      </c>
      <c r="C55" s="222" t="s">
        <v>588</v>
      </c>
      <c r="D55" s="223">
        <v>1</v>
      </c>
      <c r="E55" s="239">
        <v>45275</v>
      </c>
      <c r="F55" s="238">
        <v>45258</v>
      </c>
      <c r="G55" s="238">
        <v>45259</v>
      </c>
      <c r="H55" s="222" t="s">
        <v>546</v>
      </c>
    </row>
    <row r="56" spans="2:8" ht="27.6" x14ac:dyDescent="0.3">
      <c r="B56" s="221">
        <v>10</v>
      </c>
      <c r="C56" s="222" t="s">
        <v>589</v>
      </c>
      <c r="D56" s="223">
        <v>1</v>
      </c>
      <c r="E56" s="239">
        <v>45275</v>
      </c>
      <c r="F56" s="238">
        <v>45258</v>
      </c>
      <c r="G56" s="238">
        <v>45259</v>
      </c>
      <c r="H56" s="222" t="s">
        <v>546</v>
      </c>
    </row>
    <row r="57" spans="2:8" ht="4.5" customHeight="1" x14ac:dyDescent="0.3">
      <c r="B57" s="224"/>
      <c r="C57" s="225"/>
      <c r="D57" s="226"/>
      <c r="E57" s="241"/>
      <c r="F57" s="240"/>
      <c r="G57" s="241"/>
      <c r="H57" s="225"/>
    </row>
    <row r="58" spans="2:8" s="220" customFormat="1" x14ac:dyDescent="0.3">
      <c r="B58" s="217" t="s">
        <v>590</v>
      </c>
      <c r="C58" s="218" t="s">
        <v>591</v>
      </c>
      <c r="D58" s="219"/>
      <c r="E58" s="237"/>
      <c r="F58" s="236"/>
      <c r="G58" s="237"/>
      <c r="H58" s="218"/>
    </row>
    <row r="59" spans="2:8" x14ac:dyDescent="0.3">
      <c r="B59" s="221">
        <v>1</v>
      </c>
      <c r="C59" s="222" t="s">
        <v>592</v>
      </c>
      <c r="D59" s="223">
        <v>0.8</v>
      </c>
      <c r="E59" s="239">
        <v>45264</v>
      </c>
      <c r="F59" s="238">
        <v>45260</v>
      </c>
      <c r="G59" s="238">
        <v>45260</v>
      </c>
      <c r="H59" s="222" t="s">
        <v>541</v>
      </c>
    </row>
    <row r="60" spans="2:8" ht="27.6" x14ac:dyDescent="0.3">
      <c r="B60" s="221">
        <v>2</v>
      </c>
      <c r="C60" s="222" t="s">
        <v>593</v>
      </c>
      <c r="D60" s="223">
        <v>0</v>
      </c>
      <c r="E60" s="239">
        <v>45264</v>
      </c>
      <c r="F60" s="238"/>
      <c r="G60" s="238"/>
      <c r="H60" s="222" t="s">
        <v>626</v>
      </c>
    </row>
    <row r="61" spans="2:8" ht="4.5" customHeight="1" x14ac:dyDescent="0.3">
      <c r="B61" s="224"/>
      <c r="C61" s="225"/>
      <c r="D61" s="226"/>
      <c r="E61" s="241"/>
      <c r="F61" s="240"/>
      <c r="G61" s="241"/>
      <c r="H61" s="225"/>
    </row>
    <row r="62" spans="2:8" s="220" customFormat="1" x14ac:dyDescent="0.3">
      <c r="B62" s="217" t="s">
        <v>595</v>
      </c>
      <c r="C62" s="218" t="s">
        <v>596</v>
      </c>
      <c r="D62" s="219"/>
      <c r="E62" s="237"/>
      <c r="F62" s="236"/>
      <c r="G62" s="237"/>
      <c r="H62" s="218"/>
    </row>
    <row r="63" spans="2:8" ht="27.6" x14ac:dyDescent="0.3">
      <c r="B63" s="221">
        <v>1</v>
      </c>
      <c r="C63" s="222" t="s">
        <v>597</v>
      </c>
      <c r="D63" s="223">
        <v>0</v>
      </c>
      <c r="E63" s="239">
        <v>45282</v>
      </c>
      <c r="F63" s="238"/>
      <c r="G63" s="239"/>
      <c r="H63" s="222" t="s">
        <v>626</v>
      </c>
    </row>
    <row r="64" spans="2:8" ht="27.6" x14ac:dyDescent="0.3">
      <c r="B64" s="221">
        <v>2</v>
      </c>
      <c r="C64" s="222" t="s">
        <v>598</v>
      </c>
      <c r="D64" s="223">
        <v>0</v>
      </c>
      <c r="E64" s="239">
        <v>45289</v>
      </c>
      <c r="F64" s="238"/>
      <c r="G64" s="239"/>
      <c r="H64" s="222" t="s">
        <v>626</v>
      </c>
    </row>
    <row r="65" spans="2:8" x14ac:dyDescent="0.3">
      <c r="B65" s="228"/>
      <c r="C65" s="229"/>
      <c r="D65" s="230"/>
      <c r="E65" s="243"/>
      <c r="F65" s="242"/>
      <c r="G65" s="243"/>
      <c r="H65" s="229"/>
    </row>
    <row r="66" spans="2:8" ht="4.5" customHeight="1" x14ac:dyDescent="0.3">
      <c r="B66" s="224"/>
      <c r="C66" s="225"/>
      <c r="D66" s="226"/>
      <c r="E66" s="241"/>
      <c r="F66" s="240"/>
      <c r="G66" s="241"/>
      <c r="H66" s="225"/>
    </row>
    <row r="67" spans="2:8" s="220" customFormat="1" x14ac:dyDescent="0.3">
      <c r="B67" s="233"/>
      <c r="C67" s="252" t="s">
        <v>628</v>
      </c>
      <c r="D67" s="234">
        <f>AVERAGE(D5:D66)</f>
        <v>0.89148936170212767</v>
      </c>
      <c r="E67" s="245"/>
      <c r="F67" s="244"/>
      <c r="G67" s="245"/>
      <c r="H67" s="296"/>
    </row>
    <row r="68" spans="2:8" s="220" customFormat="1" x14ac:dyDescent="0.3">
      <c r="B68" s="216"/>
      <c r="C68" s="248"/>
      <c r="D68" s="249"/>
      <c r="E68" s="250"/>
      <c r="F68" s="251"/>
      <c r="G68" s="250"/>
      <c r="H68" s="248"/>
    </row>
    <row r="69" spans="2:8" s="220" customFormat="1" ht="18.600000000000001" x14ac:dyDescent="0.3">
      <c r="B69" s="1122" t="s">
        <v>612</v>
      </c>
      <c r="C69" s="1122"/>
      <c r="D69" s="1122"/>
      <c r="E69" s="1122"/>
      <c r="F69" s="1122"/>
      <c r="G69" s="1122"/>
      <c r="H69" s="1122"/>
    </row>
    <row r="70" spans="2:8" ht="4.5" customHeight="1" x14ac:dyDescent="0.3">
      <c r="B70" s="224"/>
      <c r="C70" s="225"/>
      <c r="D70" s="226"/>
      <c r="E70" s="241"/>
      <c r="F70" s="240"/>
      <c r="G70" s="241"/>
      <c r="H70" s="225"/>
    </row>
    <row r="71" spans="2:8" s="220" customFormat="1" x14ac:dyDescent="0.3">
      <c r="B71" s="217" t="s">
        <v>599</v>
      </c>
      <c r="C71" s="218" t="s">
        <v>624</v>
      </c>
      <c r="D71" s="219"/>
      <c r="E71" s="237"/>
      <c r="F71" s="236"/>
      <c r="G71" s="237"/>
      <c r="H71" s="218"/>
    </row>
    <row r="72" spans="2:8" ht="27.6" x14ac:dyDescent="0.3">
      <c r="B72" s="221">
        <v>1</v>
      </c>
      <c r="C72" s="222" t="s">
        <v>625</v>
      </c>
      <c r="D72" s="223">
        <v>1</v>
      </c>
      <c r="E72" s="238">
        <v>45313</v>
      </c>
      <c r="F72" s="238">
        <v>45313</v>
      </c>
      <c r="G72" s="238">
        <v>45313</v>
      </c>
      <c r="H72" s="222" t="s">
        <v>546</v>
      </c>
    </row>
    <row r="73" spans="2:8" ht="27.6" x14ac:dyDescent="0.3">
      <c r="B73" s="221">
        <v>2</v>
      </c>
      <c r="C73" s="222" t="s">
        <v>1414</v>
      </c>
      <c r="D73" s="223">
        <v>1</v>
      </c>
      <c r="E73" s="238">
        <v>45446</v>
      </c>
      <c r="F73" s="238">
        <v>45379</v>
      </c>
      <c r="G73" s="238">
        <v>45379</v>
      </c>
      <c r="H73" s="222" t="s">
        <v>1413</v>
      </c>
    </row>
    <row r="74" spans="2:8" ht="27.6" x14ac:dyDescent="0.3">
      <c r="B74" s="221">
        <v>3</v>
      </c>
      <c r="C74" s="222" t="s">
        <v>600</v>
      </c>
      <c r="D74" s="223">
        <v>1</v>
      </c>
      <c r="E74" s="239">
        <v>45443</v>
      </c>
      <c r="F74" s="238">
        <v>45533</v>
      </c>
      <c r="G74" s="239">
        <v>45379</v>
      </c>
      <c r="H74" s="222" t="s">
        <v>2269</v>
      </c>
    </row>
    <row r="75" spans="2:8" ht="4.5" customHeight="1" x14ac:dyDescent="0.3">
      <c r="B75" s="224"/>
      <c r="C75" s="225"/>
      <c r="D75" s="226"/>
      <c r="E75" s="241"/>
      <c r="F75" s="240"/>
      <c r="G75" s="241"/>
      <c r="H75" s="225"/>
    </row>
    <row r="76" spans="2:8" s="220" customFormat="1" x14ac:dyDescent="0.3">
      <c r="B76" s="217" t="s">
        <v>601</v>
      </c>
      <c r="C76" s="218" t="s">
        <v>602</v>
      </c>
      <c r="D76" s="219"/>
      <c r="E76" s="237"/>
      <c r="F76" s="236"/>
      <c r="G76" s="237"/>
      <c r="H76" s="218"/>
    </row>
    <row r="77" spans="2:8" ht="27.6" x14ac:dyDescent="0.3">
      <c r="B77" s="221">
        <v>1</v>
      </c>
      <c r="C77" s="222" t="s">
        <v>603</v>
      </c>
      <c r="D77" s="223">
        <v>1</v>
      </c>
      <c r="E77" s="238">
        <v>45447</v>
      </c>
      <c r="F77" s="238">
        <v>45447</v>
      </c>
      <c r="G77" s="238">
        <v>45532</v>
      </c>
      <c r="H77" s="222" t="s">
        <v>1413</v>
      </c>
    </row>
    <row r="78" spans="2:8" x14ac:dyDescent="0.3">
      <c r="B78" s="221">
        <v>3</v>
      </c>
      <c r="C78" s="222" t="s">
        <v>604</v>
      </c>
      <c r="D78" s="223">
        <v>1</v>
      </c>
      <c r="E78" s="238">
        <v>45447</v>
      </c>
      <c r="F78" s="238">
        <v>45447</v>
      </c>
      <c r="G78" s="238">
        <v>45532</v>
      </c>
      <c r="H78" s="222" t="s">
        <v>2734</v>
      </c>
    </row>
    <row r="79" spans="2:8" x14ac:dyDescent="0.3">
      <c r="B79" s="221">
        <v>3</v>
      </c>
      <c r="C79" s="222" t="s">
        <v>605</v>
      </c>
      <c r="D79" s="223">
        <v>1</v>
      </c>
      <c r="E79" s="238">
        <v>45447</v>
      </c>
      <c r="F79" s="238">
        <v>45447</v>
      </c>
      <c r="G79" s="238">
        <v>45532</v>
      </c>
      <c r="H79" s="222" t="s">
        <v>2734</v>
      </c>
    </row>
    <row r="80" spans="2:8" x14ac:dyDescent="0.3">
      <c r="B80" s="221">
        <v>4</v>
      </c>
      <c r="C80" s="222" t="s">
        <v>606</v>
      </c>
      <c r="D80" s="223">
        <v>1</v>
      </c>
      <c r="E80" s="238">
        <v>45447</v>
      </c>
      <c r="F80" s="238">
        <v>45447</v>
      </c>
      <c r="G80" s="238">
        <v>45532</v>
      </c>
      <c r="H80" s="222" t="s">
        <v>2734</v>
      </c>
    </row>
    <row r="81" spans="2:8" x14ac:dyDescent="0.3">
      <c r="B81" s="221">
        <v>5</v>
      </c>
      <c r="C81" s="222" t="s">
        <v>607</v>
      </c>
      <c r="D81" s="223">
        <v>1</v>
      </c>
      <c r="E81" s="238">
        <v>45447</v>
      </c>
      <c r="F81" s="238">
        <v>45447</v>
      </c>
      <c r="G81" s="238">
        <v>45532</v>
      </c>
      <c r="H81" s="222" t="s">
        <v>2734</v>
      </c>
    </row>
    <row r="82" spans="2:8" ht="4.5" customHeight="1" x14ac:dyDescent="0.3">
      <c r="B82" s="224"/>
      <c r="C82" s="225"/>
      <c r="D82" s="226"/>
      <c r="E82" s="241"/>
      <c r="F82" s="240"/>
      <c r="G82" s="241"/>
      <c r="H82" s="225"/>
    </row>
    <row r="83" spans="2:8" s="220" customFormat="1" x14ac:dyDescent="0.3">
      <c r="B83" s="217" t="s">
        <v>608</v>
      </c>
      <c r="C83" s="218" t="s">
        <v>609</v>
      </c>
      <c r="D83" s="219"/>
      <c r="E83" s="237"/>
      <c r="F83" s="236"/>
      <c r="G83" s="237"/>
      <c r="H83" s="218"/>
    </row>
    <row r="84" spans="2:8" x14ac:dyDescent="0.3">
      <c r="B84" s="221">
        <v>1</v>
      </c>
      <c r="C84" s="222" t="s">
        <v>2746</v>
      </c>
      <c r="D84" s="223">
        <v>0.8</v>
      </c>
      <c r="E84" s="239">
        <v>45657</v>
      </c>
      <c r="F84" s="238">
        <v>45533</v>
      </c>
      <c r="G84" s="238">
        <v>45590</v>
      </c>
      <c r="H84" s="222" t="s">
        <v>2734</v>
      </c>
    </row>
    <row r="85" spans="2:8" x14ac:dyDescent="0.3">
      <c r="B85" s="221">
        <v>2</v>
      </c>
      <c r="C85" s="222" t="s">
        <v>615</v>
      </c>
      <c r="D85" s="223">
        <v>0.8</v>
      </c>
      <c r="E85" s="239">
        <v>45657</v>
      </c>
      <c r="F85" s="238">
        <v>45590</v>
      </c>
      <c r="G85" s="239">
        <v>45593</v>
      </c>
      <c r="H85" s="222" t="s">
        <v>2734</v>
      </c>
    </row>
    <row r="86" spans="2:8" x14ac:dyDescent="0.3">
      <c r="B86" s="221">
        <v>3</v>
      </c>
      <c r="C86" s="222" t="s">
        <v>613</v>
      </c>
      <c r="D86" s="223">
        <v>0.8</v>
      </c>
      <c r="E86" s="239">
        <v>45657</v>
      </c>
      <c r="F86" s="238">
        <v>45590</v>
      </c>
      <c r="G86" s="239">
        <v>45593</v>
      </c>
      <c r="H86" s="222" t="s">
        <v>2734</v>
      </c>
    </row>
    <row r="87" spans="2:8" ht="55.2" x14ac:dyDescent="0.3">
      <c r="B87" s="221">
        <v>4</v>
      </c>
      <c r="C87" s="222" t="s">
        <v>2744</v>
      </c>
      <c r="D87" s="223">
        <v>1</v>
      </c>
      <c r="E87" s="239">
        <v>45657</v>
      </c>
      <c r="F87" s="239">
        <v>45629</v>
      </c>
      <c r="G87" s="239">
        <v>45629</v>
      </c>
      <c r="H87" s="222" t="s">
        <v>2745</v>
      </c>
    </row>
    <row r="88" spans="2:8" x14ac:dyDescent="0.3">
      <c r="B88" s="221">
        <v>5</v>
      </c>
      <c r="C88" s="222" t="s">
        <v>614</v>
      </c>
      <c r="D88" s="223">
        <v>0.9</v>
      </c>
      <c r="E88" s="239">
        <v>45657</v>
      </c>
      <c r="F88" s="238">
        <v>45590</v>
      </c>
      <c r="G88" s="239">
        <v>45670</v>
      </c>
      <c r="H88" s="222" t="s">
        <v>2734</v>
      </c>
    </row>
    <row r="89" spans="2:8" ht="4.5" customHeight="1" x14ac:dyDescent="0.3">
      <c r="B89" s="224"/>
      <c r="C89" s="225"/>
      <c r="D89" s="226"/>
      <c r="E89" s="241"/>
      <c r="F89" s="240"/>
      <c r="G89" s="241"/>
      <c r="H89" s="225"/>
    </row>
    <row r="90" spans="2:8" s="220" customFormat="1" x14ac:dyDescent="0.3">
      <c r="B90" s="217" t="s">
        <v>616</v>
      </c>
      <c r="C90" s="218" t="s">
        <v>617</v>
      </c>
      <c r="D90" s="219"/>
      <c r="E90" s="237"/>
      <c r="F90" s="236"/>
      <c r="G90" s="237"/>
      <c r="H90" s="218"/>
    </row>
    <row r="91" spans="2:8" x14ac:dyDescent="0.3">
      <c r="B91" s="221">
        <v>1</v>
      </c>
      <c r="C91" s="222" t="s">
        <v>618</v>
      </c>
      <c r="D91" s="223">
        <v>0.9</v>
      </c>
      <c r="E91" s="239">
        <v>45657</v>
      </c>
      <c r="F91" s="239">
        <v>45670</v>
      </c>
      <c r="G91" s="239"/>
      <c r="H91" s="222" t="s">
        <v>594</v>
      </c>
    </row>
    <row r="92" spans="2:8" x14ac:dyDescent="0.3">
      <c r="B92" s="221">
        <v>2</v>
      </c>
      <c r="C92" s="222" t="s">
        <v>619</v>
      </c>
      <c r="D92" s="223">
        <v>0</v>
      </c>
      <c r="E92" s="239">
        <v>45657</v>
      </c>
      <c r="F92" s="238"/>
      <c r="G92" s="239"/>
      <c r="H92" s="222" t="s">
        <v>594</v>
      </c>
    </row>
    <row r="93" spans="2:8" ht="4.5" customHeight="1" x14ac:dyDescent="0.3">
      <c r="B93" s="224"/>
      <c r="C93" s="225"/>
      <c r="D93" s="226"/>
      <c r="E93" s="241"/>
      <c r="F93" s="240"/>
      <c r="G93" s="241"/>
      <c r="H93" s="225"/>
    </row>
    <row r="94" spans="2:8" s="220" customFormat="1" x14ac:dyDescent="0.3">
      <c r="B94" s="217" t="s">
        <v>620</v>
      </c>
      <c r="C94" s="218" t="s">
        <v>621</v>
      </c>
      <c r="D94" s="219"/>
      <c r="E94" s="237"/>
      <c r="F94" s="236"/>
      <c r="G94" s="237"/>
      <c r="H94" s="218"/>
    </row>
    <row r="95" spans="2:8" x14ac:dyDescent="0.3">
      <c r="B95" s="221">
        <v>1</v>
      </c>
      <c r="C95" s="222" t="s">
        <v>622</v>
      </c>
      <c r="D95" s="223">
        <v>0</v>
      </c>
      <c r="E95" s="239">
        <v>45657</v>
      </c>
      <c r="F95" s="238"/>
      <c r="G95" s="239"/>
      <c r="H95" s="222" t="s">
        <v>594</v>
      </c>
    </row>
    <row r="96" spans="2:8" x14ac:dyDescent="0.3">
      <c r="B96" s="221">
        <v>2</v>
      </c>
      <c r="C96" s="222" t="s">
        <v>623</v>
      </c>
      <c r="D96" s="223">
        <v>0</v>
      </c>
      <c r="E96" s="239">
        <v>45657</v>
      </c>
      <c r="F96" s="238"/>
      <c r="G96" s="239"/>
      <c r="H96" s="222" t="s">
        <v>594</v>
      </c>
    </row>
    <row r="97" spans="2:8" ht="4.5" customHeight="1" x14ac:dyDescent="0.3">
      <c r="B97" s="224"/>
      <c r="C97" s="225"/>
      <c r="D97" s="226"/>
      <c r="E97" s="241"/>
      <c r="F97" s="240"/>
      <c r="G97" s="241"/>
      <c r="H97" s="225"/>
    </row>
    <row r="98" spans="2:8" x14ac:dyDescent="0.3">
      <c r="C98" s="252" t="s">
        <v>2009</v>
      </c>
      <c r="D98" s="253">
        <f>AVERAGE(D71:D97)</f>
        <v>0.77647058823529425</v>
      </c>
    </row>
    <row r="100" spans="2:8" ht="41.4" x14ac:dyDescent="0.3">
      <c r="C100" s="231" t="s">
        <v>3516</v>
      </c>
    </row>
    <row r="101" spans="2:8" ht="27.6" x14ac:dyDescent="0.3">
      <c r="C101" s="231" t="s">
        <v>3517</v>
      </c>
    </row>
  </sheetData>
  <mergeCells count="2">
    <mergeCell ref="B2:H2"/>
    <mergeCell ref="B69:H69"/>
  </mergeCells>
  <printOptions horizontalCentered="1"/>
  <pageMargins left="0.23622047244094491" right="0.23622047244094491" top="0.74803149606299213" bottom="0.74803149606299213" header="0.31496062992125984" footer="0.31496062992125984"/>
  <pageSetup paperSize="9" scale="6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2"/>
  <sheetViews>
    <sheetView zoomScale="81" zoomScaleNormal="81" workbookViewId="0">
      <pane xSplit="2" ySplit="4" topLeftCell="D11" activePane="bottomRight" state="frozen"/>
      <selection activeCell="B1" sqref="B1:H2"/>
      <selection pane="topRight" activeCell="B1" sqref="B1:H2"/>
      <selection pane="bottomLeft" activeCell="B1" sqref="B1:H2"/>
      <selection pane="bottomRight" activeCell="B1" sqref="B1:H2"/>
    </sheetView>
  </sheetViews>
  <sheetFormatPr defaultRowHeight="14.4" x14ac:dyDescent="0.3"/>
  <cols>
    <col min="1" max="1" width="13.33203125" customWidth="1"/>
    <col min="2" max="2" width="14.33203125" style="8" customWidth="1"/>
    <col min="3" max="3" width="20.88671875" style="8" hidden="1" customWidth="1"/>
    <col min="4" max="4" width="43.88671875" style="8" customWidth="1"/>
    <col min="5" max="5" width="41.33203125" customWidth="1"/>
    <col min="6" max="6" width="10.6640625" bestFit="1" customWidth="1"/>
    <col min="7" max="7" width="17.44140625" bestFit="1" customWidth="1"/>
    <col min="8" max="8" width="71.6640625" customWidth="1"/>
    <col min="9" max="9" width="17.44140625" customWidth="1"/>
    <col min="10" max="10" width="6.44140625" customWidth="1"/>
    <col min="11" max="12" width="0" hidden="1" customWidth="1"/>
    <col min="13" max="13" width="16.6640625" customWidth="1"/>
  </cols>
  <sheetData>
    <row r="1" spans="1:9" ht="25.5" customHeight="1" thickTop="1" x14ac:dyDescent="0.3">
      <c r="A1" s="973" t="s">
        <v>0</v>
      </c>
      <c r="B1" s="975" t="s">
        <v>123</v>
      </c>
      <c r="C1" s="976"/>
      <c r="D1" s="976"/>
      <c r="E1" s="976"/>
      <c r="F1" s="976"/>
      <c r="G1" s="976"/>
      <c r="H1" s="976"/>
      <c r="I1" s="926"/>
    </row>
    <row r="2" spans="1:9" ht="25.5" customHeight="1" thickBot="1" x14ac:dyDescent="0.35">
      <c r="A2" s="974"/>
      <c r="B2" s="977"/>
      <c r="C2" s="978"/>
      <c r="D2" s="978"/>
      <c r="E2" s="978"/>
      <c r="F2" s="978"/>
      <c r="G2" s="978"/>
      <c r="H2" s="978"/>
      <c r="I2" s="927"/>
    </row>
    <row r="3" spans="1:9" ht="15.6" thickTop="1" thickBot="1" x14ac:dyDescent="0.35">
      <c r="A3" s="1"/>
      <c r="B3" s="2"/>
      <c r="C3" s="2"/>
      <c r="D3" s="2"/>
      <c r="E3" s="1"/>
      <c r="F3" s="1"/>
      <c r="G3" s="1"/>
      <c r="H3" s="2"/>
      <c r="I3" s="1"/>
    </row>
    <row r="4" spans="1:9" ht="15.75" customHeight="1" thickTop="1" thickBot="1" x14ac:dyDescent="0.35">
      <c r="A4" s="110" t="s">
        <v>1</v>
      </c>
      <c r="B4" s="111"/>
      <c r="C4" s="111"/>
      <c r="D4" s="112" t="s">
        <v>2</v>
      </c>
      <c r="E4" s="113" t="s">
        <v>3</v>
      </c>
      <c r="F4" s="113" t="s">
        <v>183</v>
      </c>
      <c r="G4" s="112" t="s">
        <v>4</v>
      </c>
      <c r="H4" s="112" t="s">
        <v>5</v>
      </c>
      <c r="I4" s="114" t="s">
        <v>6</v>
      </c>
    </row>
    <row r="5" spans="1:9" ht="29.4" thickTop="1" x14ac:dyDescent="0.3">
      <c r="A5" s="994" t="s">
        <v>220</v>
      </c>
      <c r="B5" s="179" t="s">
        <v>8</v>
      </c>
      <c r="C5" s="180" t="s">
        <v>9</v>
      </c>
      <c r="D5" s="181" t="s">
        <v>10</v>
      </c>
      <c r="E5" s="115" t="s">
        <v>11</v>
      </c>
      <c r="F5" s="109">
        <v>0.08</v>
      </c>
      <c r="G5" s="116" t="s">
        <v>193</v>
      </c>
      <c r="H5" s="117" t="s">
        <v>201</v>
      </c>
      <c r="I5" s="118" t="s">
        <v>12</v>
      </c>
    </row>
    <row r="6" spans="1:9" ht="28.8" x14ac:dyDescent="0.3">
      <c r="A6" s="995"/>
      <c r="B6" s="997" t="s">
        <v>14</v>
      </c>
      <c r="C6" s="124"/>
      <c r="D6" s="999"/>
      <c r="E6" s="183" t="s">
        <v>229</v>
      </c>
      <c r="F6" s="165">
        <v>0.03</v>
      </c>
      <c r="G6" s="121" t="s">
        <v>194</v>
      </c>
      <c r="H6" s="122" t="s">
        <v>202</v>
      </c>
      <c r="I6" s="123" t="s">
        <v>12</v>
      </c>
    </row>
    <row r="7" spans="1:9" ht="28.8" x14ac:dyDescent="0.3">
      <c r="A7" s="996"/>
      <c r="B7" s="998"/>
      <c r="C7" s="124"/>
      <c r="D7" s="1000"/>
      <c r="E7" s="183" t="s">
        <v>230</v>
      </c>
      <c r="F7" s="165">
        <v>0.08</v>
      </c>
      <c r="G7" s="121" t="s">
        <v>194</v>
      </c>
      <c r="H7" s="122" t="s">
        <v>203</v>
      </c>
      <c r="I7" s="123" t="s">
        <v>12</v>
      </c>
    </row>
    <row r="8" spans="1:9" ht="57.6" x14ac:dyDescent="0.3">
      <c r="A8" s="1001" t="s">
        <v>221</v>
      </c>
      <c r="B8" s="126" t="s">
        <v>17</v>
      </c>
      <c r="C8" s="127" t="s">
        <v>18</v>
      </c>
      <c r="D8" s="128" t="s">
        <v>19</v>
      </c>
      <c r="E8" s="129" t="s">
        <v>20</v>
      </c>
      <c r="F8" s="167">
        <v>0.03</v>
      </c>
      <c r="G8" s="130" t="s">
        <v>21</v>
      </c>
      <c r="H8" s="131" t="s">
        <v>119</v>
      </c>
      <c r="I8" s="132" t="s">
        <v>12</v>
      </c>
    </row>
    <row r="9" spans="1:9" ht="54" customHeight="1" x14ac:dyDescent="0.3">
      <c r="A9" s="1002"/>
      <c r="B9" s="126" t="s">
        <v>22</v>
      </c>
      <c r="C9" s="133" t="s">
        <v>23</v>
      </c>
      <c r="D9" s="128" t="s">
        <v>24</v>
      </c>
      <c r="E9" s="129" t="s">
        <v>25</v>
      </c>
      <c r="F9" s="167">
        <v>0.05</v>
      </c>
      <c r="G9" s="130" t="s">
        <v>231</v>
      </c>
      <c r="H9" s="134" t="s">
        <v>124</v>
      </c>
      <c r="I9" s="132" t="s">
        <v>26</v>
      </c>
    </row>
    <row r="10" spans="1:9" ht="43.2" x14ac:dyDescent="0.3">
      <c r="A10" s="988" t="s">
        <v>223</v>
      </c>
      <c r="B10" s="135" t="s">
        <v>28</v>
      </c>
      <c r="C10" s="136" t="s">
        <v>29</v>
      </c>
      <c r="D10" s="137" t="s">
        <v>182</v>
      </c>
      <c r="E10" s="138" t="s">
        <v>188</v>
      </c>
      <c r="F10" s="168">
        <v>0.05</v>
      </c>
      <c r="G10" s="140">
        <v>2E-3</v>
      </c>
      <c r="H10" s="173" t="s">
        <v>204</v>
      </c>
      <c r="I10" s="142" t="s">
        <v>31</v>
      </c>
    </row>
    <row r="11" spans="1:9" ht="69" customHeight="1" x14ac:dyDescent="0.3">
      <c r="A11" s="988"/>
      <c r="B11" s="989" t="s">
        <v>32</v>
      </c>
      <c r="C11" s="141" t="s">
        <v>33</v>
      </c>
      <c r="D11" s="136" t="s">
        <v>34</v>
      </c>
      <c r="E11" s="184" t="s">
        <v>232</v>
      </c>
      <c r="F11" s="185">
        <v>0.05</v>
      </c>
      <c r="G11" s="186">
        <v>1</v>
      </c>
      <c r="H11" s="187" t="s">
        <v>233</v>
      </c>
      <c r="I11" s="142" t="s">
        <v>36</v>
      </c>
    </row>
    <row r="12" spans="1:9" ht="28.8" x14ac:dyDescent="0.3">
      <c r="A12" s="988"/>
      <c r="B12" s="989"/>
      <c r="C12" s="141" t="s">
        <v>37</v>
      </c>
      <c r="D12" s="990" t="s">
        <v>200</v>
      </c>
      <c r="E12" s="184" t="s">
        <v>234</v>
      </c>
      <c r="F12" s="185">
        <v>0.05</v>
      </c>
      <c r="G12" s="186">
        <v>1</v>
      </c>
      <c r="H12" s="144" t="s">
        <v>235</v>
      </c>
      <c r="I12" s="142" t="s">
        <v>38</v>
      </c>
    </row>
    <row r="13" spans="1:9" ht="57.6" x14ac:dyDescent="0.3">
      <c r="A13" s="988"/>
      <c r="B13" s="989"/>
      <c r="C13" s="141"/>
      <c r="D13" s="990"/>
      <c r="E13" s="188" t="s">
        <v>236</v>
      </c>
      <c r="F13" s="185"/>
      <c r="G13" s="186"/>
      <c r="H13" s="187" t="s">
        <v>237</v>
      </c>
      <c r="I13" s="142"/>
    </row>
    <row r="14" spans="1:9" ht="28.8" x14ac:dyDescent="0.3">
      <c r="A14" s="988"/>
      <c r="B14" s="989"/>
      <c r="C14" s="141" t="s">
        <v>37</v>
      </c>
      <c r="D14" s="990"/>
      <c r="E14" s="145" t="s">
        <v>238</v>
      </c>
      <c r="F14" s="168">
        <v>0.02</v>
      </c>
      <c r="G14" s="143" t="s">
        <v>195</v>
      </c>
      <c r="H14" s="144" t="s">
        <v>239</v>
      </c>
      <c r="I14" s="142" t="s">
        <v>38</v>
      </c>
    </row>
    <row r="15" spans="1:9" ht="43.2" x14ac:dyDescent="0.3">
      <c r="A15" s="988"/>
      <c r="B15" s="989"/>
      <c r="C15" s="141"/>
      <c r="D15" s="990"/>
      <c r="E15" s="187" t="s">
        <v>240</v>
      </c>
      <c r="F15" s="185">
        <v>0.05</v>
      </c>
      <c r="G15" s="186" t="s">
        <v>241</v>
      </c>
      <c r="H15" s="187" t="s">
        <v>198</v>
      </c>
      <c r="I15" s="142" t="s">
        <v>225</v>
      </c>
    </row>
    <row r="16" spans="1:9" ht="43.2" x14ac:dyDescent="0.3">
      <c r="A16" s="988"/>
      <c r="B16" s="989"/>
      <c r="C16" s="141"/>
      <c r="D16" s="141" t="s">
        <v>242</v>
      </c>
      <c r="E16" s="187" t="s">
        <v>243</v>
      </c>
      <c r="F16" s="185"/>
      <c r="G16" s="186" t="s">
        <v>244</v>
      </c>
      <c r="H16" s="187" t="s">
        <v>245</v>
      </c>
      <c r="I16" s="142"/>
    </row>
    <row r="17" spans="1:9" ht="28.8" x14ac:dyDescent="0.3">
      <c r="A17" s="988"/>
      <c r="B17" s="989"/>
      <c r="C17" s="141" t="s">
        <v>39</v>
      </c>
      <c r="D17" s="136" t="s">
        <v>40</v>
      </c>
      <c r="E17" s="138" t="s">
        <v>39</v>
      </c>
      <c r="F17" s="168">
        <v>0.02</v>
      </c>
      <c r="G17" s="143">
        <v>0.98</v>
      </c>
      <c r="H17" s="136" t="s">
        <v>127</v>
      </c>
      <c r="I17" s="142" t="s">
        <v>12</v>
      </c>
    </row>
    <row r="18" spans="1:9" ht="86.4" x14ac:dyDescent="0.3">
      <c r="A18" s="988"/>
      <c r="B18" s="989" t="s">
        <v>41</v>
      </c>
      <c r="C18" s="146"/>
      <c r="D18" s="991" t="s">
        <v>42</v>
      </c>
      <c r="E18" s="138" t="s">
        <v>208</v>
      </c>
      <c r="F18" s="168">
        <v>0.05</v>
      </c>
      <c r="G18" s="147" t="s">
        <v>214</v>
      </c>
      <c r="H18" s="144" t="s">
        <v>215</v>
      </c>
      <c r="I18" s="964" t="s">
        <v>12</v>
      </c>
    </row>
    <row r="19" spans="1:9" ht="43.2" x14ac:dyDescent="0.3">
      <c r="A19" s="988"/>
      <c r="B19" s="989"/>
      <c r="C19" s="146"/>
      <c r="D19" s="992"/>
      <c r="E19" s="138" t="s">
        <v>209</v>
      </c>
      <c r="F19" s="168">
        <v>0.02</v>
      </c>
      <c r="G19" s="139" t="s">
        <v>210</v>
      </c>
      <c r="H19" s="174" t="s">
        <v>216</v>
      </c>
      <c r="I19" s="965"/>
    </row>
    <row r="20" spans="1:9" ht="33.75" customHeight="1" x14ac:dyDescent="0.3">
      <c r="A20" s="988"/>
      <c r="B20" s="989"/>
      <c r="C20" s="146"/>
      <c r="D20" s="993"/>
      <c r="E20" s="138" t="s">
        <v>49</v>
      </c>
      <c r="F20" s="168">
        <v>0.02</v>
      </c>
      <c r="G20" s="175" t="s">
        <v>226</v>
      </c>
      <c r="H20" s="144" t="s">
        <v>227</v>
      </c>
      <c r="I20" s="966"/>
    </row>
    <row r="21" spans="1:9" ht="72" x14ac:dyDescent="0.3">
      <c r="A21" s="988"/>
      <c r="B21" s="989"/>
      <c r="C21" s="146"/>
      <c r="D21" s="991" t="s">
        <v>53</v>
      </c>
      <c r="E21" s="138" t="s">
        <v>211</v>
      </c>
      <c r="F21" s="168">
        <v>0.03</v>
      </c>
      <c r="G21" s="139" t="s">
        <v>213</v>
      </c>
      <c r="H21" s="174" t="s">
        <v>218</v>
      </c>
      <c r="I21" s="964" t="s">
        <v>12</v>
      </c>
    </row>
    <row r="22" spans="1:9" ht="72" x14ac:dyDescent="0.3">
      <c r="A22" s="988"/>
      <c r="B22" s="989"/>
      <c r="C22" s="146"/>
      <c r="D22" s="993"/>
      <c r="E22" s="138" t="s">
        <v>212</v>
      </c>
      <c r="F22" s="168">
        <v>0.02</v>
      </c>
      <c r="G22" s="139" t="s">
        <v>213</v>
      </c>
      <c r="H22" s="174" t="s">
        <v>217</v>
      </c>
      <c r="I22" s="966"/>
    </row>
    <row r="23" spans="1:9" x14ac:dyDescent="0.3">
      <c r="A23" s="967" t="s">
        <v>222</v>
      </c>
      <c r="B23" s="969" t="s">
        <v>57</v>
      </c>
      <c r="C23" s="148"/>
      <c r="D23" s="969" t="s">
        <v>57</v>
      </c>
      <c r="E23" s="149" t="s">
        <v>59</v>
      </c>
      <c r="F23" s="169">
        <v>0.05</v>
      </c>
      <c r="G23" s="150" t="s">
        <v>187</v>
      </c>
      <c r="H23" s="972" t="s">
        <v>185</v>
      </c>
      <c r="I23" s="970" t="s">
        <v>12</v>
      </c>
    </row>
    <row r="24" spans="1:9" x14ac:dyDescent="0.3">
      <c r="A24" s="967"/>
      <c r="B24" s="969"/>
      <c r="C24" s="148"/>
      <c r="D24" s="969"/>
      <c r="E24" s="149" t="s">
        <v>61</v>
      </c>
      <c r="F24" s="169">
        <v>0.08</v>
      </c>
      <c r="G24" s="150">
        <v>0.75</v>
      </c>
      <c r="H24" s="972"/>
      <c r="I24" s="970"/>
    </row>
    <row r="25" spans="1:9" ht="28.8" x14ac:dyDescent="0.3">
      <c r="A25" s="967"/>
      <c r="B25" s="969"/>
      <c r="C25" s="148"/>
      <c r="D25" s="969"/>
      <c r="E25" s="149" t="s">
        <v>63</v>
      </c>
      <c r="F25" s="169">
        <v>0.05</v>
      </c>
      <c r="G25" s="150" t="s">
        <v>64</v>
      </c>
      <c r="H25" s="151" t="s">
        <v>184</v>
      </c>
      <c r="I25" s="970"/>
    </row>
    <row r="26" spans="1:9" x14ac:dyDescent="0.3">
      <c r="A26" s="967"/>
      <c r="B26" s="969"/>
      <c r="C26" s="148"/>
      <c r="D26" s="969"/>
      <c r="E26" s="972" t="s">
        <v>66</v>
      </c>
      <c r="F26" s="169">
        <v>0.02</v>
      </c>
      <c r="G26" s="150" t="s">
        <v>67</v>
      </c>
      <c r="H26" s="176" t="s">
        <v>228</v>
      </c>
      <c r="I26" s="970"/>
    </row>
    <row r="27" spans="1:9" ht="43.2" x14ac:dyDescent="0.3">
      <c r="A27" s="967"/>
      <c r="B27" s="969"/>
      <c r="C27" s="148"/>
      <c r="D27" s="969"/>
      <c r="E27" s="972"/>
      <c r="F27" s="169">
        <v>0.02</v>
      </c>
      <c r="G27" s="150" t="s">
        <v>125</v>
      </c>
      <c r="H27" s="177" t="s">
        <v>197</v>
      </c>
      <c r="I27" s="970"/>
    </row>
    <row r="28" spans="1:9" ht="28.8" x14ac:dyDescent="0.3">
      <c r="A28" s="967"/>
      <c r="B28" s="969"/>
      <c r="C28" s="148"/>
      <c r="D28" s="969"/>
      <c r="E28" s="149" t="s">
        <v>69</v>
      </c>
      <c r="F28" s="169">
        <v>0.02</v>
      </c>
      <c r="G28" s="153">
        <v>1</v>
      </c>
      <c r="H28" s="178" t="s">
        <v>70</v>
      </c>
      <c r="I28" s="970"/>
    </row>
    <row r="29" spans="1:9" ht="86.4" x14ac:dyDescent="0.3">
      <c r="A29" s="967"/>
      <c r="B29" s="969" t="s">
        <v>71</v>
      </c>
      <c r="C29" s="148"/>
      <c r="D29" s="969" t="s">
        <v>71</v>
      </c>
      <c r="E29" s="149" t="s">
        <v>73</v>
      </c>
      <c r="F29" s="169">
        <v>0.03</v>
      </c>
      <c r="G29" s="150" t="s">
        <v>74</v>
      </c>
      <c r="H29" s="154" t="s">
        <v>205</v>
      </c>
      <c r="I29" s="970" t="s">
        <v>12</v>
      </c>
    </row>
    <row r="30" spans="1:9" ht="28.8" x14ac:dyDescent="0.3">
      <c r="A30" s="967"/>
      <c r="B30" s="969"/>
      <c r="C30" s="148"/>
      <c r="D30" s="969"/>
      <c r="E30" s="149" t="s">
        <v>76</v>
      </c>
      <c r="F30" s="169">
        <v>0.02</v>
      </c>
      <c r="G30" s="155" t="s">
        <v>77</v>
      </c>
      <c r="H30" s="156" t="s">
        <v>78</v>
      </c>
      <c r="I30" s="970"/>
    </row>
    <row r="31" spans="1:9" ht="43.2" x14ac:dyDescent="0.3">
      <c r="A31" s="967"/>
      <c r="B31" s="182" t="s">
        <v>79</v>
      </c>
      <c r="C31" s="148"/>
      <c r="D31" s="157" t="s">
        <v>80</v>
      </c>
      <c r="E31" s="184" t="s">
        <v>246</v>
      </c>
      <c r="F31" s="185">
        <v>0.02</v>
      </c>
      <c r="G31" s="189" t="s">
        <v>245</v>
      </c>
      <c r="H31" s="157" t="s">
        <v>189</v>
      </c>
      <c r="I31" s="152" t="s">
        <v>12</v>
      </c>
    </row>
    <row r="32" spans="1:9" x14ac:dyDescent="0.3">
      <c r="F32" s="170">
        <f>SUM(F5:F31)</f>
        <v>0.9600000000000003</v>
      </c>
    </row>
  </sheetData>
  <mergeCells count="24">
    <mergeCell ref="I18:I20"/>
    <mergeCell ref="D21:D22"/>
    <mergeCell ref="I21:I22"/>
    <mergeCell ref="A23:A31"/>
    <mergeCell ref="B23:B28"/>
    <mergeCell ref="D23:D28"/>
    <mergeCell ref="H23:H24"/>
    <mergeCell ref="I23:I28"/>
    <mergeCell ref="E26:E27"/>
    <mergeCell ref="B29:B30"/>
    <mergeCell ref="D29:D30"/>
    <mergeCell ref="I29:I30"/>
    <mergeCell ref="A8:A9"/>
    <mergeCell ref="A10:A22"/>
    <mergeCell ref="B11:B17"/>
    <mergeCell ref="D12:D15"/>
    <mergeCell ref="B18:B22"/>
    <mergeCell ref="D18:D20"/>
    <mergeCell ref="A1:A2"/>
    <mergeCell ref="B1:H2"/>
    <mergeCell ref="I1:I2"/>
    <mergeCell ref="A5:A7"/>
    <mergeCell ref="B6:B7"/>
    <mergeCell ref="D6:D7"/>
  </mergeCells>
  <pageMargins left="0.7" right="0.7" top="0.75" bottom="0.75" header="0.3" footer="0.3"/>
  <pageSetup paperSize="9"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
  <sheetViews>
    <sheetView workbookViewId="0">
      <selection activeCell="B1" sqref="B1:H2"/>
    </sheetView>
  </sheetViews>
  <sheetFormatPr defaultRowHeight="14.4" x14ac:dyDescent="0.3"/>
  <cols>
    <col min="1" max="1" width="25" customWidth="1"/>
    <col min="2" max="2" width="96.33203125" customWidth="1"/>
    <col min="3" max="3" width="18.6640625" customWidth="1"/>
    <col min="4" max="4" width="11.44140625" customWidth="1"/>
  </cols>
  <sheetData>
    <row r="1" spans="1:4" x14ac:dyDescent="0.3">
      <c r="A1" s="190" t="s">
        <v>247</v>
      </c>
      <c r="B1" s="190" t="s">
        <v>248</v>
      </c>
      <c r="C1" s="190" t="s">
        <v>249</v>
      </c>
      <c r="D1" s="190" t="s">
        <v>250</v>
      </c>
    </row>
    <row r="2" spans="1:4" x14ac:dyDescent="0.3">
      <c r="A2" s="1003" t="s">
        <v>251</v>
      </c>
      <c r="B2" t="s">
        <v>252</v>
      </c>
      <c r="C2" s="192">
        <v>45303</v>
      </c>
      <c r="D2" s="191" t="s">
        <v>253</v>
      </c>
    </row>
    <row r="3" spans="1:4" x14ac:dyDescent="0.3">
      <c r="A3" s="1003"/>
      <c r="B3" t="s">
        <v>254</v>
      </c>
      <c r="C3" s="192">
        <v>45303</v>
      </c>
      <c r="D3" s="191" t="s">
        <v>253</v>
      </c>
    </row>
    <row r="4" spans="1:4" x14ac:dyDescent="0.3">
      <c r="A4" s="1003"/>
      <c r="B4" t="s">
        <v>255</v>
      </c>
      <c r="C4" s="192">
        <v>45303</v>
      </c>
      <c r="D4" s="191" t="s">
        <v>253</v>
      </c>
    </row>
    <row r="5" spans="1:4" x14ac:dyDescent="0.3">
      <c r="A5" s="1003"/>
      <c r="B5" t="s">
        <v>256</v>
      </c>
      <c r="C5" s="192">
        <v>45303</v>
      </c>
      <c r="D5" s="191" t="s">
        <v>253</v>
      </c>
    </row>
    <row r="6" spans="1:4" x14ac:dyDescent="0.3">
      <c r="A6" s="1003"/>
      <c r="B6" t="s">
        <v>257</v>
      </c>
      <c r="C6" s="192">
        <v>45303</v>
      </c>
      <c r="D6" s="191" t="s">
        <v>253</v>
      </c>
    </row>
    <row r="7" spans="1:4" x14ac:dyDescent="0.3">
      <c r="A7" s="1003"/>
      <c r="B7" t="s">
        <v>258</v>
      </c>
      <c r="C7" s="192">
        <v>45303</v>
      </c>
      <c r="D7" s="191" t="s">
        <v>253</v>
      </c>
    </row>
    <row r="8" spans="1:4" x14ac:dyDescent="0.3">
      <c r="A8" s="1003"/>
      <c r="B8" t="s">
        <v>259</v>
      </c>
      <c r="C8" s="192">
        <v>45303</v>
      </c>
      <c r="D8" s="191" t="s">
        <v>253</v>
      </c>
    </row>
    <row r="9" spans="1:4" x14ac:dyDescent="0.3">
      <c r="A9" s="1003"/>
      <c r="B9" s="193" t="s">
        <v>260</v>
      </c>
      <c r="C9" s="192">
        <v>45303</v>
      </c>
      <c r="D9" s="191" t="s">
        <v>253</v>
      </c>
    </row>
    <row r="10" spans="1:4" x14ac:dyDescent="0.3">
      <c r="A10" s="1003"/>
      <c r="B10" s="193" t="s">
        <v>261</v>
      </c>
      <c r="C10" s="192">
        <v>45303</v>
      </c>
      <c r="D10" s="191" t="s">
        <v>253</v>
      </c>
    </row>
  </sheetData>
  <mergeCells count="1">
    <mergeCell ref="A2:A10"/>
  </mergeCells>
  <dataValidations count="1">
    <dataValidation type="list" allowBlank="1" showInputMessage="1" showErrorMessage="1" sqref="D2:D10" xr:uid="{00000000-0002-0000-0400-000000000000}">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8E734-4C9F-4D20-8706-5513E39B2BD6}">
  <dimension ref="B1:AF73"/>
  <sheetViews>
    <sheetView tabSelected="1" topLeftCell="A6" zoomScale="80" zoomScaleNormal="80" workbookViewId="0">
      <pane xSplit="4" ySplit="3" topLeftCell="O50" activePane="bottomRight" state="frozen"/>
      <selection activeCell="A6" sqref="A6"/>
      <selection pane="topRight" activeCell="E6" sqref="E6"/>
      <selection pane="bottomLeft" activeCell="A9" sqref="A9"/>
      <selection pane="bottomRight" activeCell="AF6" sqref="AF1:AF1048576"/>
    </sheetView>
  </sheetViews>
  <sheetFormatPr defaultColWidth="8.88671875" defaultRowHeight="15.6" x14ac:dyDescent="0.3"/>
  <cols>
    <col min="1" max="1" width="3" style="643" customWidth="1"/>
    <col min="2" max="2" width="4.33203125" style="643" customWidth="1"/>
    <col min="3" max="3" width="45.44140625" style="644" customWidth="1"/>
    <col min="4" max="4" width="51.5546875" style="643" customWidth="1"/>
    <col min="5" max="5" width="13.109375" style="643" customWidth="1"/>
    <col min="6" max="6" width="27" style="643" customWidth="1"/>
    <col min="7" max="7" width="37.6640625" style="643" customWidth="1"/>
    <col min="8" max="8" width="7.5546875" style="643" customWidth="1"/>
    <col min="9" max="9" width="10.44140625" style="643" customWidth="1"/>
    <col min="10" max="10" width="8.6640625" style="643" customWidth="1"/>
    <col min="11" max="11" width="16.109375" style="645" customWidth="1"/>
    <col min="12" max="12" width="26" style="643" customWidth="1"/>
    <col min="13" max="13" width="31.5546875" style="643" customWidth="1"/>
    <col min="14" max="15" width="29.5546875" style="643" customWidth="1"/>
    <col min="16" max="16" width="2.33203125" style="643" customWidth="1"/>
    <col min="17" max="17" width="54" style="643" bestFit="1" customWidth="1"/>
    <col min="18" max="29" width="29.88671875" style="643" hidden="1" customWidth="1"/>
    <col min="30" max="31" width="8.88671875" style="643"/>
    <col min="32" max="32" width="41.6640625" style="643" customWidth="1"/>
    <col min="33" max="16384" width="8.88671875" style="643"/>
  </cols>
  <sheetData>
    <row r="1" spans="2:29" ht="16.2" thickBot="1" x14ac:dyDescent="0.35"/>
    <row r="2" spans="2:29" ht="25.2" customHeight="1" x14ac:dyDescent="0.3">
      <c r="B2" s="647"/>
      <c r="C2" s="647"/>
      <c r="D2" s="1038" t="s">
        <v>2935</v>
      </c>
      <c r="E2" s="1039"/>
      <c r="F2" s="1039"/>
      <c r="G2" s="1039"/>
      <c r="H2" s="1039"/>
      <c r="I2" s="1039"/>
      <c r="J2" s="1040"/>
      <c r="K2" s="1041" t="s">
        <v>2936</v>
      </c>
      <c r="L2" s="1042"/>
      <c r="M2" s="1042"/>
      <c r="N2" s="1043"/>
      <c r="O2" s="648"/>
    </row>
    <row r="3" spans="2:29" ht="25.2" customHeight="1" x14ac:dyDescent="0.3">
      <c r="B3" s="647"/>
      <c r="C3" s="647"/>
      <c r="D3" s="1044" t="s">
        <v>2937</v>
      </c>
      <c r="E3" s="1045"/>
      <c r="F3" s="1045"/>
      <c r="G3" s="1045"/>
      <c r="H3" s="1045"/>
      <c r="I3" s="1045"/>
      <c r="J3" s="1046"/>
      <c r="K3" s="1047" t="s">
        <v>2938</v>
      </c>
      <c r="L3" s="1048"/>
      <c r="M3" s="649" t="s">
        <v>2939</v>
      </c>
      <c r="N3" s="650" t="s">
        <v>2940</v>
      </c>
      <c r="O3" s="648"/>
    </row>
    <row r="4" spans="2:29" ht="25.2" customHeight="1" thickBot="1" x14ac:dyDescent="0.35">
      <c r="B4" s="651"/>
      <c r="C4" s="651"/>
      <c r="D4" s="1049" t="s">
        <v>2941</v>
      </c>
      <c r="E4" s="1050"/>
      <c r="F4" s="1050"/>
      <c r="G4" s="1050"/>
      <c r="H4" s="1050"/>
      <c r="I4" s="1050"/>
      <c r="J4" s="1051"/>
      <c r="K4" s="1052" t="s">
        <v>2942</v>
      </c>
      <c r="L4" s="1053"/>
      <c r="M4" s="652">
        <v>43123</v>
      </c>
      <c r="N4" s="653"/>
      <c r="O4" s="648"/>
      <c r="R4" s="654"/>
    </row>
    <row r="5" spans="2:29" s="657" customFormat="1" ht="45" customHeight="1" thickBot="1" x14ac:dyDescent="0.35">
      <c r="B5" s="1035" t="s">
        <v>2943</v>
      </c>
      <c r="C5" s="1036"/>
      <c r="D5" s="1037"/>
      <c r="E5" s="655" t="s">
        <v>2274</v>
      </c>
      <c r="F5" s="655" t="s">
        <v>2944</v>
      </c>
      <c r="G5" s="655" t="s">
        <v>2945</v>
      </c>
      <c r="H5" s="1037" t="s">
        <v>2946</v>
      </c>
      <c r="I5" s="1037"/>
      <c r="J5" s="1037" t="s">
        <v>516</v>
      </c>
      <c r="K5" s="1037"/>
      <c r="L5" s="1037"/>
      <c r="M5" s="655" t="s">
        <v>2944</v>
      </c>
      <c r="N5" s="656" t="s">
        <v>2947</v>
      </c>
    </row>
    <row r="6" spans="2:29" ht="3" customHeight="1" x14ac:dyDescent="0.3"/>
    <row r="7" spans="2:29" s="660" customFormat="1" ht="31.2" x14ac:dyDescent="0.3">
      <c r="B7" s="658" t="s">
        <v>2282</v>
      </c>
      <c r="C7" s="659" t="s">
        <v>2</v>
      </c>
      <c r="D7" s="659" t="s">
        <v>2948</v>
      </c>
      <c r="E7" s="658" t="s">
        <v>2949</v>
      </c>
      <c r="F7" s="659" t="s">
        <v>2950</v>
      </c>
      <c r="G7" s="658" t="s">
        <v>2951</v>
      </c>
      <c r="H7" s="658" t="s">
        <v>2952</v>
      </c>
      <c r="I7" s="658" t="s">
        <v>2953</v>
      </c>
      <c r="J7" s="658" t="s">
        <v>2954</v>
      </c>
      <c r="K7" s="658" t="s">
        <v>2955</v>
      </c>
      <c r="L7" s="658" t="s">
        <v>2956</v>
      </c>
      <c r="M7" s="658" t="s">
        <v>2957</v>
      </c>
      <c r="N7" s="658" t="s">
        <v>2958</v>
      </c>
      <c r="O7" s="658" t="s">
        <v>2959</v>
      </c>
      <c r="P7" s="661"/>
      <c r="Q7" s="658" t="s">
        <v>3261</v>
      </c>
      <c r="R7" s="662" t="s">
        <v>2960</v>
      </c>
      <c r="S7" s="662" t="s">
        <v>2961</v>
      </c>
      <c r="T7" s="662" t="s">
        <v>2962</v>
      </c>
      <c r="U7" s="662" t="s">
        <v>2963</v>
      </c>
      <c r="V7" s="662" t="s">
        <v>2964</v>
      </c>
      <c r="W7" s="662" t="s">
        <v>2965</v>
      </c>
      <c r="X7" s="662">
        <v>45474</v>
      </c>
      <c r="Y7" s="662" t="s">
        <v>3234</v>
      </c>
      <c r="Z7" s="662" t="s">
        <v>3235</v>
      </c>
      <c r="AA7" s="662" t="s">
        <v>3236</v>
      </c>
      <c r="AB7" s="662" t="s">
        <v>3237</v>
      </c>
      <c r="AC7" s="662" t="s">
        <v>3238</v>
      </c>
    </row>
    <row r="8" spans="2:29" ht="3" customHeight="1" x14ac:dyDescent="0.3">
      <c r="B8" s="663"/>
      <c r="C8" s="664"/>
      <c r="D8" s="663"/>
      <c r="E8" s="663"/>
      <c r="F8" s="663"/>
      <c r="G8" s="663"/>
      <c r="H8" s="663"/>
      <c r="I8" s="663"/>
      <c r="J8" s="663"/>
      <c r="K8" s="665"/>
      <c r="L8" s="663"/>
      <c r="M8" s="663"/>
      <c r="N8" s="663"/>
    </row>
    <row r="9" spans="2:29" ht="159" customHeight="1" x14ac:dyDescent="0.3">
      <c r="B9" s="1017">
        <v>1</v>
      </c>
      <c r="C9" s="666" t="s">
        <v>2966</v>
      </c>
      <c r="D9" s="1019" t="s">
        <v>2967</v>
      </c>
      <c r="E9" s="1014" t="s">
        <v>2968</v>
      </c>
      <c r="F9" s="1021" t="s">
        <v>11</v>
      </c>
      <c r="G9" s="666" t="s">
        <v>2969</v>
      </c>
      <c r="H9" s="667">
        <v>3</v>
      </c>
      <c r="I9" s="667">
        <v>4</v>
      </c>
      <c r="J9" s="667">
        <f t="shared" ref="J9:J51" si="0">I9*H9</f>
        <v>12</v>
      </c>
      <c r="K9" s="668" t="str">
        <f t="shared" ref="K9:K51" si="1">IF(J9&gt;=15,"Katastropik / Bencana",IF(J9&gt;=10,"Tinggi",IF(J9&gt;=5,"Moderat",IF(J9&gt;=3,"Rendah","Tidak Signifikan"))))</f>
        <v>Tinggi</v>
      </c>
      <c r="L9" s="666" t="s">
        <v>2970</v>
      </c>
      <c r="M9" s="1019" t="s">
        <v>201</v>
      </c>
      <c r="N9" s="1014" t="s">
        <v>193</v>
      </c>
      <c r="O9" s="1014" t="s">
        <v>11</v>
      </c>
      <c r="P9" s="663"/>
      <c r="Q9" s="1030" t="s">
        <v>3301</v>
      </c>
      <c r="R9" s="1011" t="s">
        <v>2971</v>
      </c>
      <c r="S9" s="1011" t="s">
        <v>2972</v>
      </c>
      <c r="T9" s="1011" t="s">
        <v>2973</v>
      </c>
      <c r="U9" s="1011" t="s">
        <v>2973</v>
      </c>
      <c r="V9" s="1011" t="s">
        <v>2974</v>
      </c>
      <c r="W9" s="1011" t="s">
        <v>2974</v>
      </c>
      <c r="X9" s="1011" t="s">
        <v>3242</v>
      </c>
      <c r="Y9" s="1011" t="s">
        <v>3241</v>
      </c>
      <c r="Z9" s="1011" t="s">
        <v>3240</v>
      </c>
      <c r="AA9" s="1011" t="s">
        <v>3239</v>
      </c>
      <c r="AB9" s="1011" t="s">
        <v>3243</v>
      </c>
      <c r="AC9" s="1011" t="s">
        <v>3300</v>
      </c>
    </row>
    <row r="10" spans="2:29" ht="240.6" customHeight="1" x14ac:dyDescent="0.3">
      <c r="B10" s="1018"/>
      <c r="C10" s="666" t="s">
        <v>2975</v>
      </c>
      <c r="D10" s="1020"/>
      <c r="E10" s="1013"/>
      <c r="F10" s="1022"/>
      <c r="G10" s="666" t="s">
        <v>2976</v>
      </c>
      <c r="H10" s="667">
        <v>3</v>
      </c>
      <c r="I10" s="667">
        <v>3</v>
      </c>
      <c r="J10" s="667">
        <f t="shared" si="0"/>
        <v>9</v>
      </c>
      <c r="K10" s="668" t="str">
        <f t="shared" si="1"/>
        <v>Moderat</v>
      </c>
      <c r="L10" s="666" t="s">
        <v>2977</v>
      </c>
      <c r="M10" s="1020"/>
      <c r="N10" s="1013"/>
      <c r="O10" s="1013"/>
      <c r="P10" s="663"/>
      <c r="Q10" s="1054"/>
      <c r="R10" s="1011"/>
      <c r="S10" s="1011"/>
      <c r="T10" s="1011"/>
      <c r="U10" s="1011"/>
      <c r="V10" s="1011"/>
      <c r="W10" s="1011"/>
      <c r="X10" s="1011"/>
      <c r="Y10" s="1011"/>
      <c r="Z10" s="1011"/>
      <c r="AA10" s="1011"/>
      <c r="AB10" s="1011"/>
      <c r="AC10" s="1011"/>
    </row>
    <row r="11" spans="2:29" ht="282" customHeight="1" x14ac:dyDescent="0.3">
      <c r="B11" s="669">
        <v>2</v>
      </c>
      <c r="C11" s="666" t="s">
        <v>2978</v>
      </c>
      <c r="D11" s="666" t="s">
        <v>2979</v>
      </c>
      <c r="E11" s="668" t="s">
        <v>2980</v>
      </c>
      <c r="F11" s="664" t="s">
        <v>118</v>
      </c>
      <c r="G11" s="666" t="s">
        <v>2981</v>
      </c>
      <c r="H11" s="667">
        <v>3</v>
      </c>
      <c r="I11" s="667">
        <v>4</v>
      </c>
      <c r="J11" s="667">
        <f t="shared" si="0"/>
        <v>12</v>
      </c>
      <c r="K11" s="668" t="str">
        <f t="shared" si="1"/>
        <v>Tinggi</v>
      </c>
      <c r="L11" s="666" t="s">
        <v>2982</v>
      </c>
      <c r="M11" s="666" t="s">
        <v>202</v>
      </c>
      <c r="N11" s="668" t="s">
        <v>194</v>
      </c>
      <c r="O11" s="668" t="s">
        <v>118</v>
      </c>
      <c r="P11" s="663"/>
      <c r="Q11" s="664" t="s">
        <v>3302</v>
      </c>
      <c r="R11" s="319" t="s">
        <v>2983</v>
      </c>
      <c r="S11" s="319" t="s">
        <v>2984</v>
      </c>
      <c r="T11" s="319" t="s">
        <v>2985</v>
      </c>
      <c r="U11" s="319" t="s">
        <v>2986</v>
      </c>
      <c r="V11" s="319" t="s">
        <v>2987</v>
      </c>
      <c r="W11" s="319" t="s">
        <v>2988</v>
      </c>
      <c r="X11" s="319" t="s">
        <v>3244</v>
      </c>
      <c r="Y11" s="581" t="s">
        <v>3245</v>
      </c>
      <c r="Z11" s="319" t="s">
        <v>3246</v>
      </c>
      <c r="AA11" s="319" t="s">
        <v>3247</v>
      </c>
      <c r="AB11" s="319" t="s">
        <v>3248</v>
      </c>
      <c r="AC11" s="319" t="s">
        <v>3290</v>
      </c>
    </row>
    <row r="12" spans="2:29" ht="409.6" x14ac:dyDescent="0.3">
      <c r="B12" s="669">
        <v>3</v>
      </c>
      <c r="C12" s="666" t="s">
        <v>2989</v>
      </c>
      <c r="D12" s="666" t="s">
        <v>2990</v>
      </c>
      <c r="E12" s="668" t="s">
        <v>2980</v>
      </c>
      <c r="F12" s="664" t="s">
        <v>13</v>
      </c>
      <c r="G12" s="666" t="s">
        <v>2991</v>
      </c>
      <c r="H12" s="667">
        <v>3</v>
      </c>
      <c r="I12" s="667">
        <v>4</v>
      </c>
      <c r="J12" s="667">
        <f t="shared" si="0"/>
        <v>12</v>
      </c>
      <c r="K12" s="668" t="str">
        <f t="shared" si="1"/>
        <v>Tinggi</v>
      </c>
      <c r="L12" s="666" t="s">
        <v>2992</v>
      </c>
      <c r="M12" s="666" t="s">
        <v>203</v>
      </c>
      <c r="N12" s="668" t="s">
        <v>194</v>
      </c>
      <c r="O12" s="668" t="s">
        <v>13</v>
      </c>
      <c r="P12" s="663"/>
      <c r="Q12" s="691" t="s">
        <v>3303</v>
      </c>
      <c r="R12" s="319" t="s">
        <v>2993</v>
      </c>
      <c r="S12" s="319" t="s">
        <v>2994</v>
      </c>
      <c r="T12" s="319" t="s">
        <v>2995</v>
      </c>
      <c r="U12" s="319" t="s">
        <v>2996</v>
      </c>
      <c r="V12" s="319" t="s">
        <v>2997</v>
      </c>
      <c r="W12" s="319" t="s">
        <v>2998</v>
      </c>
      <c r="X12" s="319" t="s">
        <v>3249</v>
      </c>
      <c r="Y12" s="581" t="s">
        <v>3250</v>
      </c>
      <c r="Z12" s="319" t="s">
        <v>3251</v>
      </c>
      <c r="AA12" s="319" t="s">
        <v>3252</v>
      </c>
      <c r="AB12" s="319" t="s">
        <v>3253</v>
      </c>
      <c r="AC12" s="319" t="s">
        <v>3291</v>
      </c>
    </row>
    <row r="13" spans="2:29" ht="240.6" customHeight="1" x14ac:dyDescent="0.3">
      <c r="B13" s="669">
        <v>4</v>
      </c>
      <c r="C13" s="666" t="s">
        <v>2999</v>
      </c>
      <c r="D13" s="666" t="s">
        <v>3000</v>
      </c>
      <c r="E13" s="668" t="s">
        <v>3001</v>
      </c>
      <c r="F13" s="664" t="s">
        <v>20</v>
      </c>
      <c r="G13" s="666" t="s">
        <v>3002</v>
      </c>
      <c r="H13" s="667">
        <v>2</v>
      </c>
      <c r="I13" s="667">
        <v>4</v>
      </c>
      <c r="J13" s="667">
        <f t="shared" si="0"/>
        <v>8</v>
      </c>
      <c r="K13" s="668" t="str">
        <f t="shared" si="1"/>
        <v>Moderat</v>
      </c>
      <c r="L13" s="666" t="s">
        <v>3003</v>
      </c>
      <c r="M13" s="666" t="s">
        <v>119</v>
      </c>
      <c r="N13" s="670" t="s">
        <v>21</v>
      </c>
      <c r="O13" s="668" t="s">
        <v>20</v>
      </c>
      <c r="P13" s="663"/>
      <c r="Q13" s="664" t="s">
        <v>3262</v>
      </c>
      <c r="R13" s="319" t="s">
        <v>3004</v>
      </c>
      <c r="S13" s="319" t="s">
        <v>3004</v>
      </c>
      <c r="T13" s="319" t="s">
        <v>3004</v>
      </c>
      <c r="U13" s="319" t="s">
        <v>3004</v>
      </c>
      <c r="V13" s="319" t="s">
        <v>3004</v>
      </c>
      <c r="W13" s="319" t="s">
        <v>3004</v>
      </c>
      <c r="X13" s="319" t="s">
        <v>3004</v>
      </c>
      <c r="Y13" s="319" t="s">
        <v>3004</v>
      </c>
      <c r="Z13" s="319" t="s">
        <v>3004</v>
      </c>
      <c r="AA13" s="319" t="s">
        <v>3004</v>
      </c>
      <c r="AB13" s="319" t="s">
        <v>3004</v>
      </c>
      <c r="AC13" s="319" t="s">
        <v>3004</v>
      </c>
    </row>
    <row r="14" spans="2:29" ht="234" x14ac:dyDescent="0.3">
      <c r="B14" s="669">
        <v>5</v>
      </c>
      <c r="C14" s="666" t="s">
        <v>3005</v>
      </c>
      <c r="D14" s="666" t="s">
        <v>3006</v>
      </c>
      <c r="E14" s="668" t="s">
        <v>2980</v>
      </c>
      <c r="F14" s="664" t="s">
        <v>25</v>
      </c>
      <c r="G14" s="666" t="s">
        <v>3007</v>
      </c>
      <c r="H14" s="667">
        <v>3</v>
      </c>
      <c r="I14" s="667">
        <v>4</v>
      </c>
      <c r="J14" s="667">
        <f t="shared" si="0"/>
        <v>12</v>
      </c>
      <c r="K14" s="668" t="str">
        <f t="shared" si="1"/>
        <v>Tinggi</v>
      </c>
      <c r="L14" s="666" t="s">
        <v>3008</v>
      </c>
      <c r="M14" s="666" t="s">
        <v>124</v>
      </c>
      <c r="N14" s="670" t="s">
        <v>121</v>
      </c>
      <c r="O14" s="668" t="s">
        <v>25</v>
      </c>
      <c r="P14" s="663"/>
      <c r="Q14" s="664" t="s">
        <v>3304</v>
      </c>
      <c r="R14" s="319" t="s">
        <v>3009</v>
      </c>
      <c r="S14" s="319" t="s">
        <v>3010</v>
      </c>
      <c r="T14" s="565" t="s">
        <v>3011</v>
      </c>
      <c r="U14" s="565" t="s">
        <v>3012</v>
      </c>
      <c r="V14" s="565" t="s">
        <v>3013</v>
      </c>
      <c r="W14" s="565" t="s">
        <v>3014</v>
      </c>
      <c r="X14" s="565" t="s">
        <v>3254</v>
      </c>
      <c r="Y14" s="565" t="s">
        <v>3255</v>
      </c>
      <c r="Z14" s="565" t="s">
        <v>3256</v>
      </c>
      <c r="AA14" s="565" t="s">
        <v>2728</v>
      </c>
      <c r="AB14" s="565" t="s">
        <v>3257</v>
      </c>
      <c r="AC14" s="565" t="s">
        <v>3292</v>
      </c>
    </row>
    <row r="15" spans="2:29" ht="280.8" x14ac:dyDescent="0.3">
      <c r="B15" s="669">
        <v>6</v>
      </c>
      <c r="C15" s="666" t="s">
        <v>3015</v>
      </c>
      <c r="D15" s="666" t="s">
        <v>3016</v>
      </c>
      <c r="E15" s="668" t="s">
        <v>2968</v>
      </c>
      <c r="F15" s="664" t="s">
        <v>3017</v>
      </c>
      <c r="G15" s="666" t="s">
        <v>3018</v>
      </c>
      <c r="H15" s="667">
        <v>2</v>
      </c>
      <c r="I15" s="667">
        <v>4</v>
      </c>
      <c r="J15" s="667">
        <f t="shared" si="0"/>
        <v>8</v>
      </c>
      <c r="K15" s="668" t="str">
        <f t="shared" si="1"/>
        <v>Moderat</v>
      </c>
      <c r="L15" s="666" t="s">
        <v>3019</v>
      </c>
      <c r="M15" s="666" t="s">
        <v>204</v>
      </c>
      <c r="N15" s="670" t="s">
        <v>30</v>
      </c>
      <c r="O15" s="668" t="s">
        <v>188</v>
      </c>
      <c r="P15" s="663"/>
      <c r="Q15" s="691" t="s">
        <v>3305</v>
      </c>
      <c r="R15" s="319" t="s">
        <v>652</v>
      </c>
      <c r="S15" s="319" t="s">
        <v>3020</v>
      </c>
      <c r="T15" s="319" t="s">
        <v>3020</v>
      </c>
      <c r="U15" s="319" t="s">
        <v>3020</v>
      </c>
      <c r="V15" s="319" t="s">
        <v>3021</v>
      </c>
      <c r="W15" s="319" t="s">
        <v>3022</v>
      </c>
      <c r="X15" s="319" t="s">
        <v>3258</v>
      </c>
      <c r="Y15" s="319" t="s">
        <v>2396</v>
      </c>
      <c r="Z15" s="319" t="s">
        <v>2498</v>
      </c>
      <c r="AA15" s="687" t="s">
        <v>3259</v>
      </c>
      <c r="AB15" s="319" t="s">
        <v>3260</v>
      </c>
      <c r="AC15" s="581" t="s">
        <v>3260</v>
      </c>
    </row>
    <row r="16" spans="2:29" ht="123" customHeight="1" x14ac:dyDescent="0.3">
      <c r="B16" s="1017">
        <v>7</v>
      </c>
      <c r="C16" s="666" t="s">
        <v>3023</v>
      </c>
      <c r="D16" s="1019" t="s">
        <v>3024</v>
      </c>
      <c r="E16" s="1014" t="s">
        <v>2980</v>
      </c>
      <c r="F16" s="1021" t="s">
        <v>3025</v>
      </c>
      <c r="G16" s="666" t="s">
        <v>3026</v>
      </c>
      <c r="H16" s="667">
        <v>3</v>
      </c>
      <c r="I16" s="667">
        <v>4</v>
      </c>
      <c r="J16" s="667">
        <f t="shared" si="0"/>
        <v>12</v>
      </c>
      <c r="K16" s="668" t="str">
        <f t="shared" si="1"/>
        <v>Tinggi</v>
      </c>
      <c r="L16" s="666" t="s">
        <v>3027</v>
      </c>
      <c r="M16" s="1019" t="s">
        <v>206</v>
      </c>
      <c r="N16" s="1033">
        <v>1</v>
      </c>
      <c r="O16" s="1014" t="s">
        <v>35</v>
      </c>
      <c r="P16" s="663"/>
      <c r="Q16" s="1030" t="s">
        <v>3306</v>
      </c>
      <c r="R16" s="1015" t="s">
        <v>3028</v>
      </c>
      <c r="S16" s="1015" t="s">
        <v>3029</v>
      </c>
      <c r="T16" s="1015" t="s">
        <v>3030</v>
      </c>
      <c r="U16" s="1015" t="s">
        <v>3031</v>
      </c>
      <c r="V16" s="1015" t="s">
        <v>3032</v>
      </c>
      <c r="W16" s="1015" t="s">
        <v>3033</v>
      </c>
      <c r="X16" s="1030" t="s">
        <v>3315</v>
      </c>
      <c r="Y16" s="1030" t="s">
        <v>3316</v>
      </c>
      <c r="Z16" s="1030" t="s">
        <v>3317</v>
      </c>
      <c r="AA16" s="1030" t="s">
        <v>3318</v>
      </c>
      <c r="AB16" s="1030" t="s">
        <v>3319</v>
      </c>
      <c r="AC16" s="1063" t="s">
        <v>3293</v>
      </c>
    </row>
    <row r="17" spans="2:29" ht="171" customHeight="1" x14ac:dyDescent="0.3">
      <c r="B17" s="1018"/>
      <c r="C17" s="666" t="s">
        <v>3034</v>
      </c>
      <c r="D17" s="1020"/>
      <c r="E17" s="1013"/>
      <c r="F17" s="1022"/>
      <c r="G17" s="666" t="s">
        <v>3035</v>
      </c>
      <c r="H17" s="667">
        <v>2</v>
      </c>
      <c r="I17" s="667">
        <v>4</v>
      </c>
      <c r="J17" s="667">
        <f t="shared" si="0"/>
        <v>8</v>
      </c>
      <c r="K17" s="668" t="str">
        <f t="shared" si="1"/>
        <v>Moderat</v>
      </c>
      <c r="L17" s="666" t="s">
        <v>3036</v>
      </c>
      <c r="M17" s="1020"/>
      <c r="N17" s="1034"/>
      <c r="O17" s="1013"/>
      <c r="P17" s="663"/>
      <c r="Q17" s="1030"/>
      <c r="R17" s="1016"/>
      <c r="S17" s="1016"/>
      <c r="T17" s="1016"/>
      <c r="U17" s="1016"/>
      <c r="V17" s="1016"/>
      <c r="W17" s="1016"/>
      <c r="X17" s="1030"/>
      <c r="Y17" s="1030"/>
      <c r="Z17" s="1030"/>
      <c r="AA17" s="1030"/>
      <c r="AB17" s="1030"/>
      <c r="AC17" s="1064"/>
    </row>
    <row r="18" spans="2:29" ht="86.25" customHeight="1" x14ac:dyDescent="0.3">
      <c r="B18" s="1017">
        <v>8</v>
      </c>
      <c r="C18" s="666" t="s">
        <v>3037</v>
      </c>
      <c r="D18" s="1019" t="s">
        <v>3038</v>
      </c>
      <c r="E18" s="1014" t="s">
        <v>2980</v>
      </c>
      <c r="F18" s="1021" t="s">
        <v>3039</v>
      </c>
      <c r="G18" s="666" t="s">
        <v>3040</v>
      </c>
      <c r="H18" s="667">
        <v>3</v>
      </c>
      <c r="I18" s="667">
        <v>3</v>
      </c>
      <c r="J18" s="667">
        <f t="shared" si="0"/>
        <v>9</v>
      </c>
      <c r="K18" s="668" t="str">
        <f t="shared" si="1"/>
        <v>Moderat</v>
      </c>
      <c r="L18" s="666" t="s">
        <v>3041</v>
      </c>
      <c r="M18" s="1019" t="s">
        <v>219</v>
      </c>
      <c r="N18" s="1033">
        <v>1</v>
      </c>
      <c r="O18" s="1014" t="s">
        <v>192</v>
      </c>
      <c r="P18" s="663"/>
      <c r="Q18" s="1030" t="s">
        <v>3307</v>
      </c>
      <c r="R18" s="1015" t="s">
        <v>3042</v>
      </c>
      <c r="S18" s="1015" t="s">
        <v>3043</v>
      </c>
      <c r="T18" s="1015" t="s">
        <v>3044</v>
      </c>
      <c r="U18" s="1015" t="s">
        <v>3045</v>
      </c>
      <c r="V18" s="1015" t="s">
        <v>3046</v>
      </c>
      <c r="W18" s="1015" t="s">
        <v>3047</v>
      </c>
      <c r="X18" s="1004" t="s">
        <v>3324</v>
      </c>
      <c r="Y18" s="1004" t="s">
        <v>3323</v>
      </c>
      <c r="Z18" s="1004" t="s">
        <v>3322</v>
      </c>
      <c r="AA18" s="1004" t="s">
        <v>3321</v>
      </c>
      <c r="AB18" s="1004" t="s">
        <v>3320</v>
      </c>
      <c r="AC18" s="1006" t="s">
        <v>3294</v>
      </c>
    </row>
    <row r="19" spans="2:29" ht="177.6" customHeight="1" x14ac:dyDescent="0.3">
      <c r="B19" s="1018"/>
      <c r="C19" s="666" t="s">
        <v>3048</v>
      </c>
      <c r="D19" s="1020"/>
      <c r="E19" s="1013"/>
      <c r="F19" s="1022"/>
      <c r="G19" s="666" t="s">
        <v>3049</v>
      </c>
      <c r="H19" s="667">
        <v>2</v>
      </c>
      <c r="I19" s="667">
        <v>3</v>
      </c>
      <c r="J19" s="667">
        <f t="shared" si="0"/>
        <v>6</v>
      </c>
      <c r="K19" s="668" t="str">
        <f t="shared" si="1"/>
        <v>Moderat</v>
      </c>
      <c r="L19" s="666" t="s">
        <v>3050</v>
      </c>
      <c r="M19" s="1020"/>
      <c r="N19" s="1013"/>
      <c r="O19" s="1013"/>
      <c r="P19" s="663"/>
      <c r="Q19" s="1030"/>
      <c r="R19" s="1016"/>
      <c r="S19" s="1016"/>
      <c r="T19" s="1016"/>
      <c r="U19" s="1016"/>
      <c r="V19" s="1016"/>
      <c r="W19" s="1016"/>
      <c r="X19" s="1005"/>
      <c r="Y19" s="1005"/>
      <c r="Z19" s="1005"/>
      <c r="AA19" s="1005"/>
      <c r="AB19" s="1005"/>
      <c r="AC19" s="1065"/>
    </row>
    <row r="20" spans="2:29" ht="65.25" customHeight="1" x14ac:dyDescent="0.3">
      <c r="B20" s="1017">
        <v>9</v>
      </c>
      <c r="C20" s="666" t="s">
        <v>3051</v>
      </c>
      <c r="D20" s="666" t="s">
        <v>3052</v>
      </c>
      <c r="E20" s="1014" t="s">
        <v>2968</v>
      </c>
      <c r="F20" s="1019" t="s">
        <v>3053</v>
      </c>
      <c r="G20" s="666" t="s">
        <v>3054</v>
      </c>
      <c r="H20" s="667">
        <v>3</v>
      </c>
      <c r="I20" s="667">
        <v>4</v>
      </c>
      <c r="J20" s="667">
        <f t="shared" si="0"/>
        <v>12</v>
      </c>
      <c r="K20" s="668" t="str">
        <f t="shared" si="1"/>
        <v>Tinggi</v>
      </c>
      <c r="L20" s="666" t="s">
        <v>3055</v>
      </c>
      <c r="M20" s="1019" t="s">
        <v>3056</v>
      </c>
      <c r="N20" s="1014" t="s">
        <v>3057</v>
      </c>
      <c r="O20" s="1014" t="s">
        <v>262</v>
      </c>
      <c r="P20" s="663"/>
      <c r="Q20" s="1055" t="s">
        <v>3058</v>
      </c>
      <c r="R20" s="1008" t="s">
        <v>3059</v>
      </c>
      <c r="S20" s="1008" t="s">
        <v>3059</v>
      </c>
      <c r="T20" s="1008" t="s">
        <v>3060</v>
      </c>
      <c r="U20" s="1008" t="s">
        <v>3061</v>
      </c>
      <c r="V20" s="1008" t="s">
        <v>3061</v>
      </c>
      <c r="W20" s="1008" t="s">
        <v>3061</v>
      </c>
      <c r="X20" s="1004" t="s">
        <v>3328</v>
      </c>
      <c r="Y20" s="1004" t="s">
        <v>3327</v>
      </c>
      <c r="Z20" s="1004" t="s">
        <v>3326</v>
      </c>
      <c r="AA20" s="1004" t="s">
        <v>3325</v>
      </c>
      <c r="AB20" s="1004" t="s">
        <v>3295</v>
      </c>
      <c r="AC20" s="1008" t="s">
        <v>3295</v>
      </c>
    </row>
    <row r="21" spans="2:29" ht="93.75" customHeight="1" x14ac:dyDescent="0.3">
      <c r="B21" s="1018"/>
      <c r="C21" s="666" t="s">
        <v>3062</v>
      </c>
      <c r="D21" s="666" t="s">
        <v>3063</v>
      </c>
      <c r="E21" s="1013"/>
      <c r="F21" s="1020"/>
      <c r="G21" s="666" t="s">
        <v>3064</v>
      </c>
      <c r="H21" s="667">
        <v>3</v>
      </c>
      <c r="I21" s="667">
        <v>4</v>
      </c>
      <c r="J21" s="667">
        <f t="shared" si="0"/>
        <v>12</v>
      </c>
      <c r="K21" s="668" t="str">
        <f t="shared" si="1"/>
        <v>Tinggi</v>
      </c>
      <c r="L21" s="666" t="s">
        <v>3065</v>
      </c>
      <c r="M21" s="1020"/>
      <c r="N21" s="1013"/>
      <c r="O21" s="1013"/>
      <c r="P21" s="663"/>
      <c r="Q21" s="1056"/>
      <c r="R21" s="1008"/>
      <c r="S21" s="1008"/>
      <c r="T21" s="1008"/>
      <c r="U21" s="1008"/>
      <c r="V21" s="1008"/>
      <c r="W21" s="1008"/>
      <c r="X21" s="1005"/>
      <c r="Y21" s="1005"/>
      <c r="Z21" s="1005"/>
      <c r="AA21" s="1005"/>
      <c r="AB21" s="1005"/>
      <c r="AC21" s="1008"/>
    </row>
    <row r="22" spans="2:29" ht="120.75" customHeight="1" x14ac:dyDescent="0.3">
      <c r="B22" s="1017">
        <v>10</v>
      </c>
      <c r="C22" s="1019" t="s">
        <v>3066</v>
      </c>
      <c r="D22" s="1019" t="s">
        <v>3067</v>
      </c>
      <c r="E22" s="1019" t="s">
        <v>3068</v>
      </c>
      <c r="F22" s="1019" t="s">
        <v>3069</v>
      </c>
      <c r="G22" s="671" t="s">
        <v>3070</v>
      </c>
      <c r="H22" s="667">
        <v>3</v>
      </c>
      <c r="I22" s="667">
        <v>4</v>
      </c>
      <c r="J22" s="667">
        <f t="shared" si="0"/>
        <v>12</v>
      </c>
      <c r="K22" s="668" t="str">
        <f t="shared" si="1"/>
        <v>Tinggi</v>
      </c>
      <c r="L22" s="671" t="s">
        <v>3071</v>
      </c>
      <c r="M22" s="671" t="s">
        <v>3072</v>
      </c>
      <c r="N22" s="1014" t="s">
        <v>191</v>
      </c>
      <c r="O22" s="1032" t="s">
        <v>190</v>
      </c>
      <c r="P22" s="663"/>
      <c r="Q22" s="1057" t="s">
        <v>3308</v>
      </c>
      <c r="R22" s="1015" t="s">
        <v>3073</v>
      </c>
      <c r="S22" s="1015" t="s">
        <v>3074</v>
      </c>
      <c r="T22" s="1015" t="s">
        <v>3075</v>
      </c>
      <c r="U22" s="1015" t="s">
        <v>3076</v>
      </c>
      <c r="V22" s="1015" t="s">
        <v>3077</v>
      </c>
      <c r="W22" s="1015" t="s">
        <v>3078</v>
      </c>
      <c r="X22" s="1004" t="s">
        <v>3334</v>
      </c>
      <c r="Y22" s="1004" t="s">
        <v>3333</v>
      </c>
      <c r="Z22" s="1004" t="s">
        <v>3332</v>
      </c>
      <c r="AA22" s="1004" t="s">
        <v>3331</v>
      </c>
      <c r="AB22" s="1004" t="s">
        <v>3330</v>
      </c>
      <c r="AC22" s="1008" t="s">
        <v>3329</v>
      </c>
    </row>
    <row r="23" spans="2:29" ht="150" customHeight="1" x14ac:dyDescent="0.3">
      <c r="B23" s="1018"/>
      <c r="C23" s="1020"/>
      <c r="D23" s="1020"/>
      <c r="E23" s="1020"/>
      <c r="F23" s="1020"/>
      <c r="G23" s="671" t="s">
        <v>3079</v>
      </c>
      <c r="H23" s="667">
        <v>3</v>
      </c>
      <c r="I23" s="667">
        <v>4</v>
      </c>
      <c r="J23" s="667">
        <f t="shared" si="0"/>
        <v>12</v>
      </c>
      <c r="K23" s="668" t="str">
        <f t="shared" si="1"/>
        <v>Tinggi</v>
      </c>
      <c r="L23" s="671" t="s">
        <v>3080</v>
      </c>
      <c r="M23" s="671" t="s">
        <v>3081</v>
      </c>
      <c r="N23" s="1013"/>
      <c r="O23" s="1032"/>
      <c r="P23" s="663"/>
      <c r="Q23" s="1056"/>
      <c r="R23" s="1016"/>
      <c r="S23" s="1016"/>
      <c r="T23" s="1016"/>
      <c r="U23" s="1016"/>
      <c r="V23" s="1016"/>
      <c r="W23" s="1016"/>
      <c r="X23" s="1005"/>
      <c r="Y23" s="1005"/>
      <c r="Z23" s="1005"/>
      <c r="AA23" s="1005"/>
      <c r="AB23" s="1005"/>
      <c r="AC23" s="1009"/>
    </row>
    <row r="24" spans="2:29" ht="111" customHeight="1" x14ac:dyDescent="0.3">
      <c r="B24" s="1017">
        <v>11</v>
      </c>
      <c r="C24" s="666" t="s">
        <v>3082</v>
      </c>
      <c r="D24" s="1019" t="s">
        <v>3083</v>
      </c>
      <c r="E24" s="1014" t="s">
        <v>2968</v>
      </c>
      <c r="F24" s="1021" t="s">
        <v>199</v>
      </c>
      <c r="G24" s="666" t="s">
        <v>3084</v>
      </c>
      <c r="H24" s="667">
        <v>3</v>
      </c>
      <c r="I24" s="667">
        <v>3</v>
      </c>
      <c r="J24" s="667">
        <f t="shared" si="0"/>
        <v>9</v>
      </c>
      <c r="K24" s="668" t="str">
        <f t="shared" si="1"/>
        <v>Moderat</v>
      </c>
      <c r="L24" s="666" t="s">
        <v>3085</v>
      </c>
      <c r="M24" s="1019" t="s">
        <v>3086</v>
      </c>
      <c r="N24" s="1014" t="s">
        <v>2192</v>
      </c>
      <c r="O24" s="1014" t="s">
        <v>3087</v>
      </c>
      <c r="P24" s="663"/>
      <c r="Q24" s="1030" t="s">
        <v>3309</v>
      </c>
      <c r="R24" s="1004" t="s">
        <v>3346</v>
      </c>
      <c r="S24" s="1004" t="s">
        <v>3347</v>
      </c>
      <c r="T24" s="1004" t="s">
        <v>3348</v>
      </c>
      <c r="U24" s="1004" t="s">
        <v>3349</v>
      </c>
      <c r="V24" s="1004" t="s">
        <v>3350</v>
      </c>
      <c r="W24" s="1004" t="s">
        <v>3351</v>
      </c>
      <c r="X24" s="1004" t="s">
        <v>3340</v>
      </c>
      <c r="Y24" s="1004" t="s">
        <v>3341</v>
      </c>
      <c r="Z24" s="1004" t="s">
        <v>3342</v>
      </c>
      <c r="AA24" s="1004" t="s">
        <v>3343</v>
      </c>
      <c r="AB24" s="1004" t="s">
        <v>3344</v>
      </c>
      <c r="AC24" s="1004" t="s">
        <v>3345</v>
      </c>
    </row>
    <row r="25" spans="2:29" ht="130.80000000000001" customHeight="1" x14ac:dyDescent="0.3">
      <c r="B25" s="1018"/>
      <c r="C25" s="666" t="s">
        <v>3088</v>
      </c>
      <c r="D25" s="1020"/>
      <c r="E25" s="1013"/>
      <c r="F25" s="1022"/>
      <c r="G25" s="666" t="s">
        <v>3089</v>
      </c>
      <c r="H25" s="667">
        <v>2</v>
      </c>
      <c r="I25" s="667">
        <v>4</v>
      </c>
      <c r="J25" s="667">
        <f t="shared" si="0"/>
        <v>8</v>
      </c>
      <c r="K25" s="668" t="str">
        <f t="shared" si="1"/>
        <v>Moderat</v>
      </c>
      <c r="L25" s="666" t="s">
        <v>3090</v>
      </c>
      <c r="M25" s="1020"/>
      <c r="N25" s="1013"/>
      <c r="O25" s="1013"/>
      <c r="P25" s="663"/>
      <c r="Q25" s="1054"/>
      <c r="R25" s="1031"/>
      <c r="S25" s="1031"/>
      <c r="T25" s="1031"/>
      <c r="U25" s="1031"/>
      <c r="V25" s="1031"/>
      <c r="W25" s="1031"/>
      <c r="X25" s="1031"/>
      <c r="Y25" s="1031"/>
      <c r="Z25" s="1031"/>
      <c r="AA25" s="1031"/>
      <c r="AB25" s="1031"/>
      <c r="AC25" s="1031"/>
    </row>
    <row r="26" spans="2:29" ht="334.2" customHeight="1" x14ac:dyDescent="0.3">
      <c r="B26" s="669">
        <v>12</v>
      </c>
      <c r="C26" s="666" t="s">
        <v>3091</v>
      </c>
      <c r="D26" s="666" t="s">
        <v>3092</v>
      </c>
      <c r="E26" s="668" t="s">
        <v>2968</v>
      </c>
      <c r="F26" s="664" t="s">
        <v>3093</v>
      </c>
      <c r="G26" s="666" t="s">
        <v>3094</v>
      </c>
      <c r="H26" s="667">
        <v>3</v>
      </c>
      <c r="I26" s="667">
        <v>4</v>
      </c>
      <c r="J26" s="667">
        <f t="shared" si="0"/>
        <v>12</v>
      </c>
      <c r="K26" s="668" t="str">
        <f t="shared" si="1"/>
        <v>Tinggi</v>
      </c>
      <c r="L26" s="666" t="s">
        <v>3095</v>
      </c>
      <c r="M26" s="666" t="s">
        <v>127</v>
      </c>
      <c r="N26" s="672">
        <v>0.98</v>
      </c>
      <c r="O26" s="668" t="s">
        <v>39</v>
      </c>
      <c r="P26" s="663"/>
      <c r="Q26" s="691" t="s">
        <v>3310</v>
      </c>
      <c r="R26" s="319" t="s">
        <v>3096</v>
      </c>
      <c r="S26" s="319" t="s">
        <v>3097</v>
      </c>
      <c r="T26" s="319" t="s">
        <v>3098</v>
      </c>
      <c r="U26" s="319" t="s">
        <v>3099</v>
      </c>
      <c r="V26" s="319" t="s">
        <v>3100</v>
      </c>
      <c r="W26" s="319" t="s">
        <v>3101</v>
      </c>
      <c r="X26" s="319" t="s">
        <v>3339</v>
      </c>
      <c r="Y26" s="581" t="s">
        <v>3338</v>
      </c>
      <c r="Z26" s="319" t="s">
        <v>3337</v>
      </c>
      <c r="AA26" s="319" t="s">
        <v>3336</v>
      </c>
      <c r="AB26" s="319" t="s">
        <v>3335</v>
      </c>
      <c r="AC26" s="690" t="s">
        <v>3296</v>
      </c>
    </row>
    <row r="27" spans="2:29" ht="74.25" customHeight="1" x14ac:dyDescent="0.3">
      <c r="B27" s="1017">
        <v>13</v>
      </c>
      <c r="C27" s="666" t="s">
        <v>3102</v>
      </c>
      <c r="D27" s="1019" t="s">
        <v>3103</v>
      </c>
      <c r="E27" s="1014" t="s">
        <v>2968</v>
      </c>
      <c r="F27" s="1021" t="s">
        <v>3104</v>
      </c>
      <c r="G27" s="666" t="s">
        <v>3105</v>
      </c>
      <c r="H27" s="667">
        <v>2</v>
      </c>
      <c r="I27" s="667">
        <v>3</v>
      </c>
      <c r="J27" s="667">
        <f t="shared" si="0"/>
        <v>6</v>
      </c>
      <c r="K27" s="668" t="str">
        <f t="shared" si="1"/>
        <v>Moderat</v>
      </c>
      <c r="L27" s="666" t="s">
        <v>3106</v>
      </c>
      <c r="M27" s="1019" t="s">
        <v>3107</v>
      </c>
      <c r="N27" s="1014" t="s">
        <v>210</v>
      </c>
      <c r="O27" s="1014" t="s">
        <v>670</v>
      </c>
      <c r="P27" s="663"/>
      <c r="Q27" s="1030" t="s">
        <v>3358</v>
      </c>
      <c r="R27" s="1030" t="s">
        <v>3108</v>
      </c>
      <c r="S27" s="1030" t="s">
        <v>3355</v>
      </c>
      <c r="T27" s="1030" t="s">
        <v>3355</v>
      </c>
      <c r="U27" s="1030" t="s">
        <v>3355</v>
      </c>
      <c r="V27" s="1030" t="s">
        <v>3355</v>
      </c>
      <c r="W27" s="1030" t="s">
        <v>3355</v>
      </c>
      <c r="X27" s="1004" t="s">
        <v>3356</v>
      </c>
      <c r="Y27" s="1004" t="s">
        <v>3356</v>
      </c>
      <c r="Z27" s="1004" t="s">
        <v>3357</v>
      </c>
      <c r="AA27" s="1004" t="s">
        <v>3356</v>
      </c>
      <c r="AB27" s="1004" t="s">
        <v>3356</v>
      </c>
      <c r="AC27" s="1004" t="s">
        <v>3356</v>
      </c>
    </row>
    <row r="28" spans="2:29" ht="78.75" customHeight="1" x14ac:dyDescent="0.3">
      <c r="B28" s="1028"/>
      <c r="C28" s="666" t="s">
        <v>3109</v>
      </c>
      <c r="D28" s="1029"/>
      <c r="E28" s="1026"/>
      <c r="F28" s="1025"/>
      <c r="G28" s="666" t="s">
        <v>3110</v>
      </c>
      <c r="H28" s="667">
        <v>3</v>
      </c>
      <c r="I28" s="667">
        <v>2</v>
      </c>
      <c r="J28" s="667">
        <f t="shared" si="0"/>
        <v>6</v>
      </c>
      <c r="K28" s="668" t="str">
        <f t="shared" si="1"/>
        <v>Moderat</v>
      </c>
      <c r="L28" s="666" t="s">
        <v>3111</v>
      </c>
      <c r="M28" s="1029"/>
      <c r="N28" s="1026"/>
      <c r="O28" s="1026"/>
      <c r="P28" s="663"/>
      <c r="Q28" s="1054"/>
      <c r="R28" s="1030"/>
      <c r="S28" s="1030"/>
      <c r="T28" s="1030"/>
      <c r="U28" s="1030"/>
      <c r="V28" s="1030"/>
      <c r="W28" s="1030"/>
      <c r="X28" s="1062"/>
      <c r="Y28" s="1062"/>
      <c r="Z28" s="1062"/>
      <c r="AA28" s="1062"/>
      <c r="AB28" s="1062"/>
      <c r="AC28" s="1062"/>
    </row>
    <row r="29" spans="2:29" ht="81.75" customHeight="1" x14ac:dyDescent="0.3">
      <c r="B29" s="1018"/>
      <c r="C29" s="666" t="s">
        <v>3112</v>
      </c>
      <c r="D29" s="1020"/>
      <c r="E29" s="1013"/>
      <c r="F29" s="1022"/>
      <c r="G29" s="666" t="s">
        <v>3113</v>
      </c>
      <c r="H29" s="667">
        <v>3</v>
      </c>
      <c r="I29" s="667">
        <v>2</v>
      </c>
      <c r="J29" s="667">
        <f t="shared" si="0"/>
        <v>6</v>
      </c>
      <c r="K29" s="668" t="str">
        <f t="shared" si="1"/>
        <v>Moderat</v>
      </c>
      <c r="L29" s="666" t="s">
        <v>3114</v>
      </c>
      <c r="M29" s="1020"/>
      <c r="N29" s="1013"/>
      <c r="O29" s="1013"/>
      <c r="P29" s="663"/>
      <c r="Q29" s="1054"/>
      <c r="R29" s="1030"/>
      <c r="S29" s="1030"/>
      <c r="T29" s="1030"/>
      <c r="U29" s="1030"/>
      <c r="V29" s="1030"/>
      <c r="W29" s="1030"/>
      <c r="X29" s="1005"/>
      <c r="Y29" s="1005"/>
      <c r="Z29" s="1005"/>
      <c r="AA29" s="1005"/>
      <c r="AB29" s="1005"/>
      <c r="AC29" s="1005"/>
    </row>
    <row r="30" spans="2:29" ht="111" customHeight="1" x14ac:dyDescent="0.3">
      <c r="B30" s="1017">
        <v>14</v>
      </c>
      <c r="C30" s="666" t="s">
        <v>3115</v>
      </c>
      <c r="D30" s="1019" t="s">
        <v>3116</v>
      </c>
      <c r="E30" s="1014" t="s">
        <v>2980</v>
      </c>
      <c r="F30" s="1021" t="s">
        <v>3117</v>
      </c>
      <c r="G30" s="666" t="s">
        <v>3118</v>
      </c>
      <c r="H30" s="667">
        <v>3</v>
      </c>
      <c r="I30" s="667">
        <v>4</v>
      </c>
      <c r="J30" s="667">
        <f t="shared" si="0"/>
        <v>12</v>
      </c>
      <c r="K30" s="668" t="str">
        <f t="shared" si="1"/>
        <v>Tinggi</v>
      </c>
      <c r="L30" s="666" t="s">
        <v>3119</v>
      </c>
      <c r="M30" s="1019" t="s">
        <v>227</v>
      </c>
      <c r="N30" s="1014" t="s">
        <v>226</v>
      </c>
      <c r="O30" s="1014" t="s">
        <v>49</v>
      </c>
      <c r="P30" s="663"/>
      <c r="Q30" s="1057" t="s">
        <v>3311</v>
      </c>
      <c r="R30" s="1006" t="s">
        <v>3120</v>
      </c>
      <c r="S30" s="1006" t="s">
        <v>3120</v>
      </c>
      <c r="T30" s="1006" t="s">
        <v>3120</v>
      </c>
      <c r="U30" s="1006" t="s">
        <v>3120</v>
      </c>
      <c r="V30" s="1006" t="s">
        <v>3120</v>
      </c>
      <c r="W30" s="1006" t="s">
        <v>3120</v>
      </c>
      <c r="X30" s="1004" t="s">
        <v>3281</v>
      </c>
      <c r="Y30" s="1004" t="s">
        <v>3281</v>
      </c>
      <c r="Z30" s="1004" t="s">
        <v>3281</v>
      </c>
      <c r="AA30" s="1004" t="s">
        <v>3281</v>
      </c>
      <c r="AB30" s="1004" t="s">
        <v>3281</v>
      </c>
      <c r="AC30" s="1004" t="s">
        <v>3281</v>
      </c>
    </row>
    <row r="31" spans="2:29" ht="241.8" customHeight="1" x14ac:dyDescent="0.3">
      <c r="B31" s="1018"/>
      <c r="C31" s="666" t="s">
        <v>3121</v>
      </c>
      <c r="D31" s="1020"/>
      <c r="E31" s="1013"/>
      <c r="F31" s="1022"/>
      <c r="G31" s="666" t="s">
        <v>3122</v>
      </c>
      <c r="H31" s="667">
        <v>3</v>
      </c>
      <c r="I31" s="667">
        <v>3</v>
      </c>
      <c r="J31" s="667">
        <f t="shared" si="0"/>
        <v>9</v>
      </c>
      <c r="K31" s="668" t="str">
        <f t="shared" si="1"/>
        <v>Moderat</v>
      </c>
      <c r="L31" s="666" t="s">
        <v>3123</v>
      </c>
      <c r="M31" s="1020"/>
      <c r="N31" s="1013"/>
      <c r="O31" s="1013"/>
      <c r="P31" s="663"/>
      <c r="Q31" s="1057"/>
      <c r="R31" s="1006"/>
      <c r="S31" s="1006"/>
      <c r="T31" s="1006"/>
      <c r="U31" s="1006"/>
      <c r="V31" s="1006"/>
      <c r="W31" s="1006"/>
      <c r="X31" s="1005"/>
      <c r="Y31" s="1005"/>
      <c r="Z31" s="1005"/>
      <c r="AA31" s="1005"/>
      <c r="AB31" s="1005"/>
      <c r="AC31" s="1005"/>
    </row>
    <row r="32" spans="2:29" ht="57" customHeight="1" x14ac:dyDescent="0.3">
      <c r="B32" s="1017">
        <v>15</v>
      </c>
      <c r="C32" s="666" t="s">
        <v>3124</v>
      </c>
      <c r="D32" s="1019" t="s">
        <v>3125</v>
      </c>
      <c r="E32" s="1014" t="s">
        <v>2980</v>
      </c>
      <c r="F32" s="1021" t="s">
        <v>3126</v>
      </c>
      <c r="G32" s="666" t="s">
        <v>3127</v>
      </c>
      <c r="H32" s="667">
        <v>2</v>
      </c>
      <c r="I32" s="667">
        <v>5</v>
      </c>
      <c r="J32" s="667">
        <f t="shared" si="0"/>
        <v>10</v>
      </c>
      <c r="K32" s="668" t="str">
        <f t="shared" si="1"/>
        <v>Tinggi</v>
      </c>
      <c r="L32" s="666" t="s">
        <v>3128</v>
      </c>
      <c r="M32" s="1019" t="s">
        <v>218</v>
      </c>
      <c r="N32" s="1014" t="s">
        <v>213</v>
      </c>
      <c r="O32" s="1014" t="s">
        <v>211</v>
      </c>
      <c r="P32" s="663"/>
      <c r="Q32" s="1058" t="s">
        <v>3312</v>
      </c>
      <c r="R32" s="1015" t="s">
        <v>424</v>
      </c>
      <c r="S32" s="1015" t="s">
        <v>424</v>
      </c>
      <c r="T32" s="1015" t="s">
        <v>424</v>
      </c>
      <c r="U32" s="1015" t="s">
        <v>424</v>
      </c>
      <c r="V32" s="1006" t="s">
        <v>3129</v>
      </c>
      <c r="W32" s="1015" t="s">
        <v>3130</v>
      </c>
      <c r="X32" s="1006" t="s">
        <v>1993</v>
      </c>
      <c r="Y32" s="1006" t="s">
        <v>1993</v>
      </c>
      <c r="Z32" s="1006" t="s">
        <v>1993</v>
      </c>
      <c r="AA32" s="1006" t="s">
        <v>1993</v>
      </c>
      <c r="AB32" s="1006" t="s">
        <v>1993</v>
      </c>
      <c r="AC32" s="1006" t="s">
        <v>1993</v>
      </c>
    </row>
    <row r="33" spans="2:29" ht="53.25" customHeight="1" x14ac:dyDescent="0.3">
      <c r="B33" s="1028"/>
      <c r="C33" s="666" t="s">
        <v>3131</v>
      </c>
      <c r="D33" s="1029"/>
      <c r="E33" s="1026"/>
      <c r="F33" s="1025"/>
      <c r="G33" s="666" t="s">
        <v>3132</v>
      </c>
      <c r="H33" s="667">
        <v>2</v>
      </c>
      <c r="I33" s="667">
        <v>5</v>
      </c>
      <c r="J33" s="667">
        <f t="shared" si="0"/>
        <v>10</v>
      </c>
      <c r="K33" s="668" t="str">
        <f t="shared" si="1"/>
        <v>Tinggi</v>
      </c>
      <c r="L33" s="666" t="s">
        <v>3133</v>
      </c>
      <c r="M33" s="1029"/>
      <c r="N33" s="1026"/>
      <c r="O33" s="1026"/>
      <c r="P33" s="663"/>
      <c r="Q33" s="1059"/>
      <c r="R33" s="1015"/>
      <c r="S33" s="1015"/>
      <c r="T33" s="1015"/>
      <c r="U33" s="1015"/>
      <c r="V33" s="1006"/>
      <c r="W33" s="1015"/>
      <c r="X33" s="1006"/>
      <c r="Y33" s="1006"/>
      <c r="Z33" s="1006"/>
      <c r="AA33" s="1006"/>
      <c r="AB33" s="1006"/>
      <c r="AC33" s="1006"/>
    </row>
    <row r="34" spans="2:29" ht="37.5" customHeight="1" x14ac:dyDescent="0.3">
      <c r="B34" s="1028"/>
      <c r="C34" s="666" t="s">
        <v>3134</v>
      </c>
      <c r="D34" s="1029"/>
      <c r="E34" s="1026"/>
      <c r="F34" s="1025"/>
      <c r="G34" s="666" t="s">
        <v>3135</v>
      </c>
      <c r="H34" s="667">
        <v>2</v>
      </c>
      <c r="I34" s="667">
        <v>4</v>
      </c>
      <c r="J34" s="667">
        <f t="shared" si="0"/>
        <v>8</v>
      </c>
      <c r="K34" s="668" t="str">
        <f t="shared" si="1"/>
        <v>Moderat</v>
      </c>
      <c r="L34" s="666" t="s">
        <v>3136</v>
      </c>
      <c r="M34" s="1029"/>
      <c r="N34" s="1026"/>
      <c r="O34" s="1026"/>
      <c r="P34" s="663"/>
      <c r="Q34" s="1059"/>
      <c r="R34" s="1015"/>
      <c r="S34" s="1015"/>
      <c r="T34" s="1015"/>
      <c r="U34" s="1015"/>
      <c r="V34" s="1006"/>
      <c r="W34" s="1015"/>
      <c r="X34" s="1006"/>
      <c r="Y34" s="1006"/>
      <c r="Z34" s="1006"/>
      <c r="AA34" s="1006"/>
      <c r="AB34" s="1006"/>
      <c r="AC34" s="1006"/>
    </row>
    <row r="35" spans="2:29" ht="35.25" customHeight="1" x14ac:dyDescent="0.3">
      <c r="B35" s="1028"/>
      <c r="C35" s="666" t="s">
        <v>3137</v>
      </c>
      <c r="D35" s="1029"/>
      <c r="E35" s="1026"/>
      <c r="F35" s="1025"/>
      <c r="G35" s="666" t="s">
        <v>3138</v>
      </c>
      <c r="H35" s="667">
        <v>2</v>
      </c>
      <c r="I35" s="667">
        <v>4</v>
      </c>
      <c r="J35" s="667">
        <f t="shared" si="0"/>
        <v>8</v>
      </c>
      <c r="K35" s="668" t="str">
        <f t="shared" si="1"/>
        <v>Moderat</v>
      </c>
      <c r="L35" s="666" t="s">
        <v>3139</v>
      </c>
      <c r="M35" s="1029"/>
      <c r="N35" s="1026"/>
      <c r="O35" s="1026"/>
      <c r="P35" s="663"/>
      <c r="Q35" s="1059"/>
      <c r="R35" s="1015"/>
      <c r="S35" s="1015"/>
      <c r="T35" s="1015"/>
      <c r="U35" s="1015"/>
      <c r="V35" s="1006"/>
      <c r="W35" s="1015"/>
      <c r="X35" s="1006"/>
      <c r="Y35" s="1006"/>
      <c r="Z35" s="1006"/>
      <c r="AA35" s="1006"/>
      <c r="AB35" s="1006"/>
      <c r="AC35" s="1006"/>
    </row>
    <row r="36" spans="2:29" ht="49.5" customHeight="1" x14ac:dyDescent="0.3">
      <c r="B36" s="1018"/>
      <c r="C36" s="666" t="s">
        <v>3140</v>
      </c>
      <c r="D36" s="1020"/>
      <c r="E36" s="1013"/>
      <c r="F36" s="1022"/>
      <c r="G36" s="666" t="s">
        <v>3141</v>
      </c>
      <c r="H36" s="667">
        <v>2</v>
      </c>
      <c r="I36" s="667">
        <v>5</v>
      </c>
      <c r="J36" s="667">
        <f t="shared" si="0"/>
        <v>10</v>
      </c>
      <c r="K36" s="668" t="str">
        <f t="shared" si="1"/>
        <v>Tinggi</v>
      </c>
      <c r="L36" s="666" t="s">
        <v>3142</v>
      </c>
      <c r="M36" s="1020"/>
      <c r="N36" s="1013"/>
      <c r="O36" s="1013"/>
      <c r="P36" s="663"/>
      <c r="Q36" s="1060"/>
      <c r="R36" s="1015"/>
      <c r="S36" s="1015"/>
      <c r="T36" s="1015"/>
      <c r="U36" s="1015"/>
      <c r="V36" s="1006"/>
      <c r="W36" s="1015"/>
      <c r="X36" s="1006"/>
      <c r="Y36" s="1006"/>
      <c r="Z36" s="1006"/>
      <c r="AA36" s="1006"/>
      <c r="AB36" s="1006"/>
      <c r="AC36" s="1006"/>
    </row>
    <row r="37" spans="2:29" ht="234" x14ac:dyDescent="0.3">
      <c r="B37" s="669">
        <v>16</v>
      </c>
      <c r="C37" s="666" t="s">
        <v>3143</v>
      </c>
      <c r="D37" s="666" t="s">
        <v>3125</v>
      </c>
      <c r="E37" s="668" t="s">
        <v>2980</v>
      </c>
      <c r="F37" s="664" t="s">
        <v>212</v>
      </c>
      <c r="G37" s="666" t="s">
        <v>3144</v>
      </c>
      <c r="H37" s="667">
        <v>3</v>
      </c>
      <c r="I37" s="667">
        <v>3</v>
      </c>
      <c r="J37" s="667">
        <f t="shared" si="0"/>
        <v>9</v>
      </c>
      <c r="K37" s="668" t="str">
        <f t="shared" si="1"/>
        <v>Moderat</v>
      </c>
      <c r="L37" s="666" t="s">
        <v>3145</v>
      </c>
      <c r="M37" s="666" t="s">
        <v>217</v>
      </c>
      <c r="N37" s="668" t="s">
        <v>213</v>
      </c>
      <c r="O37" s="668" t="s">
        <v>212</v>
      </c>
      <c r="P37" s="663"/>
      <c r="Q37" s="691" t="s">
        <v>3313</v>
      </c>
      <c r="R37" s="319" t="s">
        <v>431</v>
      </c>
      <c r="S37" s="319" t="s">
        <v>431</v>
      </c>
      <c r="T37" s="319" t="s">
        <v>431</v>
      </c>
      <c r="U37" s="319" t="s">
        <v>431</v>
      </c>
      <c r="V37" s="319" t="s">
        <v>431</v>
      </c>
      <c r="W37" s="319" t="s">
        <v>3146</v>
      </c>
      <c r="X37" s="319" t="s">
        <v>1994</v>
      </c>
      <c r="Y37" s="319" t="s">
        <v>1994</v>
      </c>
      <c r="Z37" s="319" t="s">
        <v>1994</v>
      </c>
      <c r="AA37" s="319" t="s">
        <v>1994</v>
      </c>
      <c r="AB37" s="319" t="s">
        <v>1994</v>
      </c>
      <c r="AC37" s="319" t="s">
        <v>1994</v>
      </c>
    </row>
    <row r="38" spans="2:29" ht="265.2" x14ac:dyDescent="0.3">
      <c r="B38" s="669">
        <v>17</v>
      </c>
      <c r="C38" s="666" t="s">
        <v>3147</v>
      </c>
      <c r="D38" s="666" t="s">
        <v>3148</v>
      </c>
      <c r="E38" s="668" t="s">
        <v>2968</v>
      </c>
      <c r="F38" s="664" t="s">
        <v>3149</v>
      </c>
      <c r="G38" s="666" t="s">
        <v>3150</v>
      </c>
      <c r="H38" s="667">
        <v>3</v>
      </c>
      <c r="I38" s="667">
        <v>4</v>
      </c>
      <c r="J38" s="667">
        <f t="shared" si="0"/>
        <v>12</v>
      </c>
      <c r="K38" s="668" t="str">
        <f t="shared" si="1"/>
        <v>Tinggi</v>
      </c>
      <c r="L38" s="666" t="s">
        <v>3151</v>
      </c>
      <c r="M38" s="666" t="s">
        <v>3152</v>
      </c>
      <c r="N38" s="668" t="s">
        <v>187</v>
      </c>
      <c r="O38" s="668" t="s">
        <v>59</v>
      </c>
      <c r="P38" s="663"/>
      <c r="Q38" s="691" t="s">
        <v>3314</v>
      </c>
      <c r="R38" s="319" t="s">
        <v>3153</v>
      </c>
      <c r="S38" s="319" t="s">
        <v>3153</v>
      </c>
      <c r="T38" s="319" t="s">
        <v>3154</v>
      </c>
      <c r="U38" s="319" t="s">
        <v>3154</v>
      </c>
      <c r="V38" s="319" t="s">
        <v>3155</v>
      </c>
      <c r="W38" s="319" t="s">
        <v>3156</v>
      </c>
      <c r="X38" s="319" t="s">
        <v>3275</v>
      </c>
      <c r="Y38" s="319" t="s">
        <v>3275</v>
      </c>
      <c r="Z38" s="319" t="s">
        <v>3275</v>
      </c>
      <c r="AA38" s="319" t="s">
        <v>3275</v>
      </c>
      <c r="AB38" s="319" t="s">
        <v>3275</v>
      </c>
      <c r="AC38" s="319" t="s">
        <v>3275</v>
      </c>
    </row>
    <row r="39" spans="2:29" ht="109.5" customHeight="1" x14ac:dyDescent="0.3">
      <c r="B39" s="1017">
        <v>18</v>
      </c>
      <c r="C39" s="666" t="s">
        <v>3157</v>
      </c>
      <c r="D39" s="1019" t="s">
        <v>3158</v>
      </c>
      <c r="E39" s="1014" t="s">
        <v>2980</v>
      </c>
      <c r="F39" s="1021" t="s">
        <v>3159</v>
      </c>
      <c r="G39" s="666" t="s">
        <v>3160</v>
      </c>
      <c r="H39" s="667">
        <v>3</v>
      </c>
      <c r="I39" s="667">
        <v>4</v>
      </c>
      <c r="J39" s="667">
        <f t="shared" si="0"/>
        <v>12</v>
      </c>
      <c r="K39" s="668" t="str">
        <f t="shared" si="1"/>
        <v>Tinggi</v>
      </c>
      <c r="L39" s="666" t="s">
        <v>3161</v>
      </c>
      <c r="M39" s="1027" t="s">
        <v>3162</v>
      </c>
      <c r="N39" s="1023">
        <v>0.75</v>
      </c>
      <c r="O39" s="1014" t="s">
        <v>61</v>
      </c>
      <c r="P39" s="663"/>
      <c r="Q39" s="1057" t="s">
        <v>3354</v>
      </c>
      <c r="R39" s="1008" t="s">
        <v>3163</v>
      </c>
      <c r="S39" s="1008" t="s">
        <v>3164</v>
      </c>
      <c r="T39" s="1008" t="s">
        <v>3164</v>
      </c>
      <c r="U39" s="1008" t="s">
        <v>3165</v>
      </c>
      <c r="V39" s="1008" t="s">
        <v>3166</v>
      </c>
      <c r="W39" s="1008" t="s">
        <v>3167</v>
      </c>
      <c r="X39" s="1008" t="s">
        <v>3280</v>
      </c>
      <c r="Y39" s="1008" t="s">
        <v>3279</v>
      </c>
      <c r="Z39" s="1008" t="s">
        <v>3278</v>
      </c>
      <c r="AA39" s="1008" t="s">
        <v>3277</v>
      </c>
      <c r="AB39" s="1008" t="s">
        <v>3276</v>
      </c>
      <c r="AC39" s="1008" t="s">
        <v>3297</v>
      </c>
    </row>
    <row r="40" spans="2:29" ht="230.4" customHeight="1" x14ac:dyDescent="0.3">
      <c r="B40" s="1018"/>
      <c r="C40" s="666" t="s">
        <v>3168</v>
      </c>
      <c r="D40" s="1020"/>
      <c r="E40" s="1013"/>
      <c r="F40" s="1022"/>
      <c r="G40" s="666" t="s">
        <v>3169</v>
      </c>
      <c r="H40" s="667">
        <v>4</v>
      </c>
      <c r="I40" s="667">
        <v>3</v>
      </c>
      <c r="J40" s="667">
        <f t="shared" si="0"/>
        <v>12</v>
      </c>
      <c r="K40" s="668" t="str">
        <f t="shared" si="1"/>
        <v>Tinggi</v>
      </c>
      <c r="L40" s="666" t="s">
        <v>3170</v>
      </c>
      <c r="M40" s="1027"/>
      <c r="N40" s="1024"/>
      <c r="O40" s="1013"/>
      <c r="P40" s="663"/>
      <c r="Q40" s="1057"/>
      <c r="R40" s="1008"/>
      <c r="S40" s="1008"/>
      <c r="T40" s="1008"/>
      <c r="U40" s="1008"/>
      <c r="V40" s="1008"/>
      <c r="W40" s="1008"/>
      <c r="X40" s="1008"/>
      <c r="Y40" s="1008"/>
      <c r="Z40" s="1008"/>
      <c r="AA40" s="1008"/>
      <c r="AB40" s="1008"/>
      <c r="AC40" s="1008"/>
    </row>
    <row r="41" spans="2:29" ht="249.6" x14ac:dyDescent="0.3">
      <c r="B41" s="669">
        <v>19</v>
      </c>
      <c r="C41" s="666" t="s">
        <v>3171</v>
      </c>
      <c r="D41" s="666" t="s">
        <v>3172</v>
      </c>
      <c r="E41" s="668" t="s">
        <v>2980</v>
      </c>
      <c r="F41" s="664" t="s">
        <v>3173</v>
      </c>
      <c r="G41" s="666" t="s">
        <v>3174</v>
      </c>
      <c r="H41" s="667">
        <v>3</v>
      </c>
      <c r="I41" s="667">
        <v>2</v>
      </c>
      <c r="J41" s="667">
        <f t="shared" si="0"/>
        <v>6</v>
      </c>
      <c r="K41" s="668" t="str">
        <f t="shared" si="1"/>
        <v>Moderat</v>
      </c>
      <c r="L41" s="666" t="s">
        <v>3175</v>
      </c>
      <c r="M41" s="666" t="s">
        <v>184</v>
      </c>
      <c r="N41" s="668" t="s">
        <v>64</v>
      </c>
      <c r="O41" s="668" t="s">
        <v>63</v>
      </c>
      <c r="P41" s="663"/>
      <c r="Q41" s="691" t="s">
        <v>3288</v>
      </c>
      <c r="R41" s="319" t="s">
        <v>3176</v>
      </c>
      <c r="S41" s="319" t="s">
        <v>3176</v>
      </c>
      <c r="T41" s="319" t="s">
        <v>3176</v>
      </c>
      <c r="U41" s="319" t="s">
        <v>3176</v>
      </c>
      <c r="V41" s="319" t="s">
        <v>3176</v>
      </c>
      <c r="W41" s="319" t="s">
        <v>3176</v>
      </c>
      <c r="X41" s="319" t="s">
        <v>3281</v>
      </c>
      <c r="Y41" s="319" t="s">
        <v>3281</v>
      </c>
      <c r="Z41" s="319" t="s">
        <v>3281</v>
      </c>
      <c r="AA41" s="319" t="s">
        <v>3281</v>
      </c>
      <c r="AB41" s="319" t="s">
        <v>3281</v>
      </c>
      <c r="AC41" s="319" t="s">
        <v>3281</v>
      </c>
    </row>
    <row r="42" spans="2:29" ht="175.5" customHeight="1" x14ac:dyDescent="0.3">
      <c r="B42" s="1017">
        <v>20</v>
      </c>
      <c r="C42" s="666" t="s">
        <v>3177</v>
      </c>
      <c r="D42" s="1019" t="s">
        <v>3178</v>
      </c>
      <c r="E42" s="1014" t="s">
        <v>3001</v>
      </c>
      <c r="F42" s="1021"/>
      <c r="G42" s="666" t="s">
        <v>3179</v>
      </c>
      <c r="H42" s="667">
        <v>4</v>
      </c>
      <c r="I42" s="667">
        <v>2</v>
      </c>
      <c r="J42" s="667">
        <f t="shared" si="0"/>
        <v>8</v>
      </c>
      <c r="K42" s="668" t="str">
        <f t="shared" si="1"/>
        <v>Moderat</v>
      </c>
      <c r="L42" s="666" t="s">
        <v>3180</v>
      </c>
      <c r="M42" s="1019" t="s">
        <v>228</v>
      </c>
      <c r="N42" s="1014" t="s">
        <v>67</v>
      </c>
      <c r="O42" s="1014" t="s">
        <v>66</v>
      </c>
      <c r="P42" s="663"/>
      <c r="Q42" s="1030" t="s">
        <v>3352</v>
      </c>
      <c r="R42" s="1008" t="s">
        <v>656</v>
      </c>
      <c r="S42" s="1008" t="s">
        <v>674</v>
      </c>
      <c r="T42" s="1008" t="s">
        <v>3181</v>
      </c>
      <c r="U42" s="1008" t="s">
        <v>3181</v>
      </c>
      <c r="V42" s="1008" t="s">
        <v>1872</v>
      </c>
      <c r="W42" s="1008" t="s">
        <v>1884</v>
      </c>
      <c r="X42" s="1008" t="s">
        <v>3285</v>
      </c>
      <c r="Y42" s="1008" t="s">
        <v>2266</v>
      </c>
      <c r="Z42" s="1008" t="s">
        <v>3285</v>
      </c>
      <c r="AA42" s="1008" t="s">
        <v>3285</v>
      </c>
      <c r="AB42" s="1008" t="s">
        <v>2750</v>
      </c>
      <c r="AC42" s="1008" t="s">
        <v>3298</v>
      </c>
    </row>
    <row r="43" spans="2:29" ht="170.25" customHeight="1" x14ac:dyDescent="0.3">
      <c r="B43" s="1018"/>
      <c r="C43" s="666" t="s">
        <v>3182</v>
      </c>
      <c r="D43" s="1020"/>
      <c r="E43" s="1013"/>
      <c r="F43" s="1025"/>
      <c r="G43" s="666" t="s">
        <v>3183</v>
      </c>
      <c r="H43" s="667">
        <v>3</v>
      </c>
      <c r="I43" s="667">
        <v>3</v>
      </c>
      <c r="J43" s="667">
        <f t="shared" si="0"/>
        <v>9</v>
      </c>
      <c r="K43" s="668" t="str">
        <f t="shared" si="1"/>
        <v>Moderat</v>
      </c>
      <c r="L43" s="666" t="s">
        <v>3184</v>
      </c>
      <c r="M43" s="1020"/>
      <c r="N43" s="1013"/>
      <c r="O43" s="1026"/>
      <c r="P43" s="663"/>
      <c r="Q43" s="1054"/>
      <c r="R43" s="1009"/>
      <c r="S43" s="1009"/>
      <c r="T43" s="1009"/>
      <c r="U43" s="1009"/>
      <c r="V43" s="1009"/>
      <c r="W43" s="1009"/>
      <c r="X43" s="1008"/>
      <c r="Y43" s="1009"/>
      <c r="Z43" s="1008"/>
      <c r="AA43" s="1008"/>
      <c r="AB43" s="1008"/>
      <c r="AC43" s="1008"/>
    </row>
    <row r="44" spans="2:29" ht="117" customHeight="1" x14ac:dyDescent="0.3">
      <c r="B44" s="1017">
        <v>21</v>
      </c>
      <c r="C44" s="666" t="s">
        <v>3185</v>
      </c>
      <c r="D44" s="1019" t="s">
        <v>3186</v>
      </c>
      <c r="E44" s="1014" t="s">
        <v>2968</v>
      </c>
      <c r="F44" s="1025"/>
      <c r="G44" s="666" t="s">
        <v>3187</v>
      </c>
      <c r="H44" s="667">
        <v>3</v>
      </c>
      <c r="I44" s="667">
        <v>2</v>
      </c>
      <c r="J44" s="667">
        <f t="shared" si="0"/>
        <v>6</v>
      </c>
      <c r="K44" s="668" t="str">
        <f t="shared" si="1"/>
        <v>Moderat</v>
      </c>
      <c r="L44" s="666" t="s">
        <v>3188</v>
      </c>
      <c r="M44" s="1019" t="s">
        <v>197</v>
      </c>
      <c r="N44" s="1014" t="s">
        <v>125</v>
      </c>
      <c r="O44" s="1026"/>
      <c r="P44" s="663"/>
      <c r="Q44" s="1057" t="s">
        <v>3353</v>
      </c>
      <c r="R44" s="1015" t="s">
        <v>3189</v>
      </c>
      <c r="S44" s="1015" t="s">
        <v>3190</v>
      </c>
      <c r="T44" s="1015" t="s">
        <v>3191</v>
      </c>
      <c r="U44" s="1015" t="s">
        <v>3192</v>
      </c>
      <c r="V44" s="1015" t="s">
        <v>3191</v>
      </c>
      <c r="W44" s="1015" t="s">
        <v>3193</v>
      </c>
      <c r="X44" s="1008" t="s">
        <v>3282</v>
      </c>
      <c r="Y44" s="1008" t="s">
        <v>3282</v>
      </c>
      <c r="Z44" s="1008" t="s">
        <v>3282</v>
      </c>
      <c r="AA44" s="1008" t="s">
        <v>3284</v>
      </c>
      <c r="AB44" s="1008" t="s">
        <v>3283</v>
      </c>
      <c r="AC44" s="1008" t="s">
        <v>3299</v>
      </c>
    </row>
    <row r="45" spans="2:29" ht="166.2" customHeight="1" x14ac:dyDescent="0.3">
      <c r="B45" s="1018"/>
      <c r="C45" s="666" t="s">
        <v>3194</v>
      </c>
      <c r="D45" s="1020"/>
      <c r="E45" s="1013"/>
      <c r="F45" s="1022"/>
      <c r="G45" s="666" t="s">
        <v>3195</v>
      </c>
      <c r="H45" s="667">
        <v>3</v>
      </c>
      <c r="I45" s="667">
        <v>2</v>
      </c>
      <c r="J45" s="667">
        <f t="shared" si="0"/>
        <v>6</v>
      </c>
      <c r="K45" s="668" t="str">
        <f t="shared" si="1"/>
        <v>Moderat</v>
      </c>
      <c r="L45" s="666" t="s">
        <v>3196</v>
      </c>
      <c r="M45" s="1020"/>
      <c r="N45" s="1013"/>
      <c r="O45" s="1013"/>
      <c r="P45" s="663"/>
      <c r="Q45" s="1056"/>
      <c r="R45" s="1015"/>
      <c r="S45" s="1015"/>
      <c r="T45" s="1015"/>
      <c r="U45" s="1015"/>
      <c r="V45" s="1015"/>
      <c r="W45" s="1015"/>
      <c r="X45" s="1008"/>
      <c r="Y45" s="1008"/>
      <c r="Z45" s="1008"/>
      <c r="AA45" s="1008"/>
      <c r="AB45" s="1008"/>
      <c r="AC45" s="1008"/>
    </row>
    <row r="46" spans="2:29" ht="117.75" customHeight="1" x14ac:dyDescent="0.3">
      <c r="B46" s="1017">
        <v>22</v>
      </c>
      <c r="C46" s="666" t="s">
        <v>3197</v>
      </c>
      <c r="D46" s="1019" t="s">
        <v>3198</v>
      </c>
      <c r="E46" s="1014" t="s">
        <v>2968</v>
      </c>
      <c r="F46" s="1021" t="s">
        <v>3199</v>
      </c>
      <c r="G46" s="666" t="s">
        <v>3200</v>
      </c>
      <c r="H46" s="667">
        <v>2</v>
      </c>
      <c r="I46" s="667">
        <v>4</v>
      </c>
      <c r="J46" s="667">
        <f t="shared" si="0"/>
        <v>8</v>
      </c>
      <c r="K46" s="668" t="str">
        <f t="shared" si="1"/>
        <v>Moderat</v>
      </c>
      <c r="L46" s="666" t="s">
        <v>3201</v>
      </c>
      <c r="M46" s="1019" t="s">
        <v>70</v>
      </c>
      <c r="N46" s="1023">
        <v>1</v>
      </c>
      <c r="O46" s="1014" t="s">
        <v>69</v>
      </c>
      <c r="P46" s="663"/>
      <c r="Q46" s="1057" t="s">
        <v>3287</v>
      </c>
      <c r="R46" s="1015" t="s">
        <v>3202</v>
      </c>
      <c r="S46" s="1015" t="s">
        <v>3203</v>
      </c>
      <c r="T46" s="1015" t="s">
        <v>3204</v>
      </c>
      <c r="U46" s="1015" t="s">
        <v>3204</v>
      </c>
      <c r="V46" s="1015" t="s">
        <v>3204</v>
      </c>
      <c r="W46" s="1015" t="s">
        <v>3205</v>
      </c>
      <c r="X46" s="1008" t="s">
        <v>3274</v>
      </c>
      <c r="Y46" s="1008" t="s">
        <v>3273</v>
      </c>
      <c r="Z46" s="1008" t="s">
        <v>3273</v>
      </c>
      <c r="AA46" s="1008" t="s">
        <v>3273</v>
      </c>
      <c r="AB46" s="1008" t="s">
        <v>3272</v>
      </c>
      <c r="AC46" s="1008" t="s">
        <v>3272</v>
      </c>
    </row>
    <row r="47" spans="2:29" ht="120" customHeight="1" x14ac:dyDescent="0.3">
      <c r="B47" s="1018"/>
      <c r="C47" s="666" t="s">
        <v>3206</v>
      </c>
      <c r="D47" s="1020"/>
      <c r="E47" s="1013"/>
      <c r="F47" s="1022"/>
      <c r="G47" s="666" t="s">
        <v>3207</v>
      </c>
      <c r="H47" s="667">
        <v>2</v>
      </c>
      <c r="I47" s="667">
        <v>4</v>
      </c>
      <c r="J47" s="667">
        <f t="shared" si="0"/>
        <v>8</v>
      </c>
      <c r="K47" s="668" t="str">
        <f t="shared" si="1"/>
        <v>Moderat</v>
      </c>
      <c r="L47" s="666" t="s">
        <v>3208</v>
      </c>
      <c r="M47" s="1020"/>
      <c r="N47" s="1024"/>
      <c r="O47" s="1013"/>
      <c r="P47" s="663"/>
      <c r="Q47" s="1056"/>
      <c r="R47" s="1016"/>
      <c r="S47" s="1016"/>
      <c r="T47" s="1016"/>
      <c r="U47" s="1016"/>
      <c r="V47" s="1016"/>
      <c r="W47" s="1016"/>
      <c r="X47" s="1009"/>
      <c r="Y47" s="1009"/>
      <c r="Z47" s="1009"/>
      <c r="AA47" s="1009"/>
      <c r="AB47" s="1009"/>
      <c r="AC47" s="1009"/>
    </row>
    <row r="48" spans="2:29" ht="312" x14ac:dyDescent="0.3">
      <c r="B48" s="669">
        <v>24</v>
      </c>
      <c r="C48" s="666" t="s">
        <v>3209</v>
      </c>
      <c r="D48" s="666" t="s">
        <v>3210</v>
      </c>
      <c r="E48" s="668" t="s">
        <v>2968</v>
      </c>
      <c r="F48" s="664" t="s">
        <v>3211</v>
      </c>
      <c r="G48" s="666" t="s">
        <v>3212</v>
      </c>
      <c r="H48" s="667">
        <v>2</v>
      </c>
      <c r="I48" s="667">
        <v>3</v>
      </c>
      <c r="J48" s="667">
        <f t="shared" si="0"/>
        <v>6</v>
      </c>
      <c r="K48" s="668" t="str">
        <f t="shared" si="1"/>
        <v>Moderat</v>
      </c>
      <c r="L48" s="666" t="s">
        <v>3213</v>
      </c>
      <c r="M48" s="666" t="s">
        <v>205</v>
      </c>
      <c r="N48" s="668" t="s">
        <v>74</v>
      </c>
      <c r="O48" s="668" t="s">
        <v>73</v>
      </c>
      <c r="P48" s="663"/>
      <c r="Q48" s="880" t="s">
        <v>3286</v>
      </c>
      <c r="R48" s="319" t="s">
        <v>3214</v>
      </c>
      <c r="S48" s="319" t="s">
        <v>676</v>
      </c>
      <c r="T48" s="319" t="s">
        <v>676</v>
      </c>
      <c r="U48" s="319" t="s">
        <v>676</v>
      </c>
      <c r="V48" s="565" t="s">
        <v>3215</v>
      </c>
      <c r="W48" s="565" t="s">
        <v>3216</v>
      </c>
      <c r="X48" s="565" t="s">
        <v>3271</v>
      </c>
      <c r="Y48" s="565" t="s">
        <v>3270</v>
      </c>
      <c r="Z48" s="565" t="s">
        <v>3270</v>
      </c>
      <c r="AA48" s="565" t="s">
        <v>3269</v>
      </c>
      <c r="AB48" s="565" t="s">
        <v>3268</v>
      </c>
      <c r="AC48" s="565" t="s">
        <v>2747</v>
      </c>
    </row>
    <row r="49" spans="2:32" ht="249.6" x14ac:dyDescent="0.3">
      <c r="B49" s="669">
        <v>23</v>
      </c>
      <c r="C49" s="666" t="s">
        <v>3217</v>
      </c>
      <c r="D49" s="666" t="s">
        <v>3218</v>
      </c>
      <c r="E49" s="668" t="s">
        <v>2968</v>
      </c>
      <c r="F49" s="664" t="s">
        <v>76</v>
      </c>
      <c r="G49" s="666" t="s">
        <v>3219</v>
      </c>
      <c r="H49" s="667">
        <v>2</v>
      </c>
      <c r="I49" s="667">
        <v>3</v>
      </c>
      <c r="J49" s="667">
        <f t="shared" si="0"/>
        <v>6</v>
      </c>
      <c r="K49" s="668" t="str">
        <f t="shared" si="1"/>
        <v>Moderat</v>
      </c>
      <c r="L49" s="666" t="s">
        <v>3220</v>
      </c>
      <c r="M49" s="666" t="s">
        <v>78</v>
      </c>
      <c r="N49" s="668" t="s">
        <v>77</v>
      </c>
      <c r="O49" s="668" t="s">
        <v>76</v>
      </c>
      <c r="P49" s="663"/>
      <c r="Q49" s="691" t="s">
        <v>3267</v>
      </c>
      <c r="R49" s="319" t="s">
        <v>3221</v>
      </c>
      <c r="S49" s="319" t="s">
        <v>3221</v>
      </c>
      <c r="T49" s="319" t="s">
        <v>3221</v>
      </c>
      <c r="U49" s="319" t="s">
        <v>3221</v>
      </c>
      <c r="V49" s="319" t="s">
        <v>3221</v>
      </c>
      <c r="W49" s="319" t="s">
        <v>3221</v>
      </c>
      <c r="X49" s="319" t="s">
        <v>3221</v>
      </c>
      <c r="Y49" s="319" t="s">
        <v>3221</v>
      </c>
      <c r="Z49" s="319" t="s">
        <v>3221</v>
      </c>
      <c r="AA49" s="319" t="s">
        <v>3221</v>
      </c>
      <c r="AB49" s="319" t="s">
        <v>3221</v>
      </c>
      <c r="AC49" s="319" t="s">
        <v>3221</v>
      </c>
    </row>
    <row r="50" spans="2:32" ht="153.75" customHeight="1" x14ac:dyDescent="0.3">
      <c r="B50" s="1017">
        <v>24</v>
      </c>
      <c r="C50" s="666" t="s">
        <v>3222</v>
      </c>
      <c r="D50" s="1019" t="s">
        <v>3223</v>
      </c>
      <c r="E50" s="1014" t="s">
        <v>2968</v>
      </c>
      <c r="F50" s="1021" t="s">
        <v>3224</v>
      </c>
      <c r="G50" s="666" t="s">
        <v>3225</v>
      </c>
      <c r="H50" s="667">
        <v>3</v>
      </c>
      <c r="I50" s="667">
        <v>3</v>
      </c>
      <c r="J50" s="667">
        <f t="shared" si="0"/>
        <v>9</v>
      </c>
      <c r="K50" s="668" t="str">
        <f t="shared" si="1"/>
        <v>Moderat</v>
      </c>
      <c r="L50" s="666" t="s">
        <v>3226</v>
      </c>
      <c r="M50" s="1019" t="s">
        <v>189</v>
      </c>
      <c r="N50" s="1012" t="s">
        <v>143</v>
      </c>
      <c r="O50" s="1014" t="s">
        <v>3227</v>
      </c>
      <c r="P50" s="663"/>
      <c r="Q50" s="1030" t="s">
        <v>3518</v>
      </c>
      <c r="R50" s="1007" t="s">
        <v>3228</v>
      </c>
      <c r="S50" s="1007" t="s">
        <v>3228</v>
      </c>
      <c r="T50" s="1007" t="s">
        <v>3229</v>
      </c>
      <c r="U50" s="1007" t="s">
        <v>3230</v>
      </c>
      <c r="V50" s="1007" t="s">
        <v>3230</v>
      </c>
      <c r="W50" s="1010" t="s">
        <v>3230</v>
      </c>
      <c r="X50" s="1007" t="s">
        <v>3263</v>
      </c>
      <c r="Y50" s="1007" t="s">
        <v>3264</v>
      </c>
      <c r="Z50" s="1007" t="s">
        <v>3264</v>
      </c>
      <c r="AA50" s="1007" t="s">
        <v>3265</v>
      </c>
      <c r="AB50" s="1007" t="s">
        <v>3266</v>
      </c>
      <c r="AC50" s="1061" t="s">
        <v>3289</v>
      </c>
      <c r="AF50" s="1030"/>
    </row>
    <row r="51" spans="2:32" ht="131.25" customHeight="1" x14ac:dyDescent="0.3">
      <c r="B51" s="1018"/>
      <c r="C51" s="666" t="s">
        <v>3231</v>
      </c>
      <c r="D51" s="1020"/>
      <c r="E51" s="1013"/>
      <c r="F51" s="1022"/>
      <c r="G51" s="666" t="s">
        <v>3232</v>
      </c>
      <c r="H51" s="667">
        <v>3</v>
      </c>
      <c r="I51" s="667">
        <v>3</v>
      </c>
      <c r="J51" s="667">
        <f t="shared" si="0"/>
        <v>9</v>
      </c>
      <c r="K51" s="668" t="str">
        <f t="shared" si="1"/>
        <v>Moderat</v>
      </c>
      <c r="L51" s="666" t="s">
        <v>3233</v>
      </c>
      <c r="M51" s="1020"/>
      <c r="N51" s="1013"/>
      <c r="O51" s="1013"/>
      <c r="P51" s="663"/>
      <c r="Q51" s="1054"/>
      <c r="R51" s="1007"/>
      <c r="S51" s="1007"/>
      <c r="T51" s="1007"/>
      <c r="U51" s="1007"/>
      <c r="V51" s="1007"/>
      <c r="W51" s="1010"/>
      <c r="X51" s="1007"/>
      <c r="Y51" s="1007"/>
      <c r="Z51" s="1007"/>
      <c r="AA51" s="1007"/>
      <c r="AB51" s="1007"/>
      <c r="AC51" s="1061"/>
      <c r="AF51" s="1054"/>
    </row>
    <row r="52" spans="2:32" ht="16.2" customHeight="1" thickBot="1" x14ac:dyDescent="0.35">
      <c r="B52" s="673"/>
      <c r="C52" s="674"/>
      <c r="D52" s="674"/>
      <c r="E52" s="675"/>
      <c r="F52" s="674"/>
      <c r="G52" s="674"/>
      <c r="H52" s="673"/>
      <c r="I52" s="673"/>
      <c r="J52" s="673"/>
      <c r="K52" s="676"/>
      <c r="L52" s="674"/>
      <c r="M52" s="674"/>
      <c r="N52" s="674"/>
      <c r="O52" s="677"/>
    </row>
    <row r="53" spans="2:32" x14ac:dyDescent="0.3">
      <c r="D53" s="678"/>
      <c r="E53" s="679"/>
      <c r="F53" s="679"/>
      <c r="G53" s="679"/>
      <c r="H53" s="679"/>
      <c r="I53" s="679"/>
      <c r="J53" s="679"/>
      <c r="K53" s="679"/>
      <c r="L53" s="679"/>
      <c r="M53" s="680"/>
    </row>
    <row r="54" spans="2:32" x14ac:dyDescent="0.3">
      <c r="D54" s="681"/>
      <c r="E54" s="682"/>
      <c r="F54" s="682"/>
      <c r="G54" s="682"/>
      <c r="H54" s="682"/>
      <c r="I54" s="682"/>
      <c r="J54" s="682"/>
      <c r="K54" s="682"/>
      <c r="L54" s="682"/>
      <c r="M54" s="683"/>
    </row>
    <row r="55" spans="2:32" x14ac:dyDescent="0.3">
      <c r="D55" s="681"/>
      <c r="E55" s="682"/>
      <c r="F55" s="682"/>
      <c r="G55" s="682"/>
      <c r="H55" s="682"/>
      <c r="I55" s="682"/>
      <c r="J55" s="682"/>
      <c r="K55" s="682"/>
      <c r="L55" s="682"/>
      <c r="M55" s="683"/>
    </row>
    <row r="56" spans="2:32" x14ac:dyDescent="0.3">
      <c r="D56" s="681"/>
      <c r="E56" s="682"/>
      <c r="F56" s="682"/>
      <c r="G56" s="682"/>
      <c r="H56" s="682"/>
      <c r="I56" s="682"/>
      <c r="J56" s="682"/>
      <c r="K56" s="682"/>
      <c r="L56" s="682"/>
      <c r="M56" s="683"/>
    </row>
    <row r="57" spans="2:32" x14ac:dyDescent="0.3">
      <c r="D57" s="681"/>
      <c r="E57" s="682"/>
      <c r="F57" s="682"/>
      <c r="G57" s="682"/>
      <c r="H57" s="682"/>
      <c r="I57" s="682"/>
      <c r="J57" s="682"/>
      <c r="K57" s="682"/>
      <c r="L57" s="682"/>
      <c r="M57" s="683"/>
    </row>
    <row r="58" spans="2:32" x14ac:dyDescent="0.3">
      <c r="D58" s="681"/>
      <c r="E58" s="682"/>
      <c r="F58" s="682"/>
      <c r="G58" s="682"/>
      <c r="H58" s="682"/>
      <c r="I58" s="682"/>
      <c r="J58" s="682"/>
      <c r="K58" s="682"/>
      <c r="L58" s="682"/>
      <c r="M58" s="683"/>
    </row>
    <row r="59" spans="2:32" x14ac:dyDescent="0.3">
      <c r="D59" s="681"/>
      <c r="E59" s="682"/>
      <c r="F59" s="682"/>
      <c r="G59" s="682"/>
      <c r="H59" s="682"/>
      <c r="I59" s="682"/>
      <c r="J59" s="682"/>
      <c r="K59" s="682"/>
      <c r="L59" s="682"/>
      <c r="M59" s="683"/>
    </row>
    <row r="60" spans="2:32" x14ac:dyDescent="0.3">
      <c r="D60" s="681"/>
      <c r="E60" s="682"/>
      <c r="F60" s="682"/>
      <c r="G60" s="682"/>
      <c r="H60" s="682"/>
      <c r="I60" s="682"/>
      <c r="J60" s="682"/>
      <c r="K60" s="682"/>
      <c r="L60" s="682"/>
      <c r="M60" s="683"/>
    </row>
    <row r="61" spans="2:32" x14ac:dyDescent="0.3">
      <c r="D61" s="681"/>
      <c r="E61" s="682"/>
      <c r="F61" s="682"/>
      <c r="G61" s="682"/>
      <c r="H61" s="682"/>
      <c r="I61" s="682"/>
      <c r="J61" s="682"/>
      <c r="K61" s="682"/>
      <c r="L61" s="682"/>
      <c r="M61" s="683"/>
    </row>
    <row r="62" spans="2:32" x14ac:dyDescent="0.3">
      <c r="D62" s="681"/>
      <c r="E62" s="682"/>
      <c r="F62" s="682"/>
      <c r="G62" s="682"/>
      <c r="H62" s="682"/>
      <c r="I62" s="682"/>
      <c r="J62" s="682"/>
      <c r="K62" s="682"/>
      <c r="L62" s="682"/>
      <c r="M62" s="683"/>
    </row>
    <row r="63" spans="2:32" x14ac:dyDescent="0.3">
      <c r="D63" s="681"/>
      <c r="E63" s="682"/>
      <c r="F63" s="682"/>
      <c r="G63" s="682"/>
      <c r="H63" s="682"/>
      <c r="I63" s="682"/>
      <c r="J63" s="682"/>
      <c r="K63" s="682"/>
      <c r="L63" s="682"/>
      <c r="M63" s="683"/>
    </row>
    <row r="64" spans="2:32" x14ac:dyDescent="0.3">
      <c r="D64" s="681"/>
      <c r="E64" s="682"/>
      <c r="F64" s="682"/>
      <c r="G64" s="682"/>
      <c r="H64" s="682"/>
      <c r="I64" s="682"/>
      <c r="J64" s="682"/>
      <c r="K64" s="682"/>
      <c r="L64" s="682"/>
      <c r="M64" s="683"/>
    </row>
    <row r="65" spans="4:13" x14ac:dyDescent="0.3">
      <c r="D65" s="681"/>
      <c r="E65" s="682"/>
      <c r="F65" s="682"/>
      <c r="G65" s="682"/>
      <c r="H65" s="682"/>
      <c r="I65" s="682"/>
      <c r="J65" s="682"/>
      <c r="K65" s="682"/>
      <c r="L65" s="682"/>
      <c r="M65" s="683"/>
    </row>
    <row r="66" spans="4:13" x14ac:dyDescent="0.3">
      <c r="D66" s="681"/>
      <c r="E66" s="682"/>
      <c r="F66" s="682"/>
      <c r="G66" s="682"/>
      <c r="H66" s="682"/>
      <c r="I66" s="682"/>
      <c r="J66" s="682"/>
      <c r="K66" s="682"/>
      <c r="L66" s="682"/>
      <c r="M66" s="683"/>
    </row>
    <row r="67" spans="4:13" x14ac:dyDescent="0.3">
      <c r="D67" s="681"/>
      <c r="E67" s="682"/>
      <c r="F67" s="682"/>
      <c r="G67" s="682"/>
      <c r="H67" s="682"/>
      <c r="I67" s="682"/>
      <c r="J67" s="682"/>
      <c r="K67" s="682"/>
      <c r="L67" s="682"/>
      <c r="M67" s="683"/>
    </row>
    <row r="68" spans="4:13" x14ac:dyDescent="0.3">
      <c r="D68" s="681"/>
      <c r="E68" s="682"/>
      <c r="F68" s="682"/>
      <c r="G68" s="682"/>
      <c r="H68" s="682"/>
      <c r="I68" s="682"/>
      <c r="J68" s="682"/>
      <c r="K68" s="682"/>
      <c r="L68" s="682"/>
      <c r="M68" s="683"/>
    </row>
    <row r="69" spans="4:13" x14ac:dyDescent="0.3">
      <c r="D69" s="681"/>
      <c r="E69" s="682"/>
      <c r="F69" s="682"/>
      <c r="G69" s="682"/>
      <c r="H69" s="682"/>
      <c r="I69" s="682"/>
      <c r="J69" s="682"/>
      <c r="K69" s="682"/>
      <c r="L69" s="682"/>
      <c r="M69" s="683"/>
    </row>
    <row r="70" spans="4:13" x14ac:dyDescent="0.3">
      <c r="D70" s="681"/>
      <c r="E70" s="682"/>
      <c r="F70" s="682"/>
      <c r="G70" s="682"/>
      <c r="H70" s="682"/>
      <c r="I70" s="682"/>
      <c r="J70" s="682"/>
      <c r="K70" s="682"/>
      <c r="L70" s="682"/>
      <c r="M70" s="683"/>
    </row>
    <row r="71" spans="4:13" x14ac:dyDescent="0.3">
      <c r="D71" s="681"/>
      <c r="E71" s="682"/>
      <c r="F71" s="682"/>
      <c r="G71" s="682"/>
      <c r="H71" s="682"/>
      <c r="I71" s="682"/>
      <c r="J71" s="682"/>
      <c r="K71" s="682"/>
      <c r="L71" s="682"/>
      <c r="M71" s="683"/>
    </row>
    <row r="72" spans="4:13" x14ac:dyDescent="0.3">
      <c r="D72" s="681"/>
      <c r="E72" s="682"/>
      <c r="F72" s="682"/>
      <c r="G72" s="682"/>
      <c r="H72" s="682"/>
      <c r="I72" s="682"/>
      <c r="J72" s="682"/>
      <c r="K72" s="682"/>
      <c r="L72" s="682"/>
      <c r="M72" s="683"/>
    </row>
    <row r="73" spans="4:13" ht="16.2" thickBot="1" x14ac:dyDescent="0.35">
      <c r="D73" s="684"/>
      <c r="E73" s="685"/>
      <c r="F73" s="685"/>
      <c r="G73" s="685"/>
      <c r="H73" s="685"/>
      <c r="I73" s="685"/>
      <c r="J73" s="685"/>
      <c r="K73" s="685"/>
      <c r="L73" s="685"/>
      <c r="M73" s="686"/>
    </row>
  </sheetData>
  <mergeCells count="287">
    <mergeCell ref="AF50:AF51"/>
    <mergeCell ref="AC20:AC21"/>
    <mergeCell ref="AC24:AC25"/>
    <mergeCell ref="AC22:AC23"/>
    <mergeCell ref="AC46:AC47"/>
    <mergeCell ref="X44:X45"/>
    <mergeCell ref="Y44:Y45"/>
    <mergeCell ref="Z44:Z45"/>
    <mergeCell ref="AA44:AA45"/>
    <mergeCell ref="AB44:AB45"/>
    <mergeCell ref="AC39:AC40"/>
    <mergeCell ref="AC42:AC43"/>
    <mergeCell ref="AC44:AC45"/>
    <mergeCell ref="X39:X40"/>
    <mergeCell ref="Y39:Y40"/>
    <mergeCell ref="Z39:Z40"/>
    <mergeCell ref="AA39:AA40"/>
    <mergeCell ref="AB39:AB40"/>
    <mergeCell ref="AB42:AB43"/>
    <mergeCell ref="AA42:AA43"/>
    <mergeCell ref="Z42:Z43"/>
    <mergeCell ref="Y42:Y43"/>
    <mergeCell ref="X42:X43"/>
    <mergeCell ref="AB20:AB21"/>
    <mergeCell ref="X22:X23"/>
    <mergeCell ref="Q50:Q51"/>
    <mergeCell ref="Q22:Q23"/>
    <mergeCell ref="Q24:Q25"/>
    <mergeCell ref="Q44:Q45"/>
    <mergeCell ref="Q46:Q47"/>
    <mergeCell ref="AC50:AC51"/>
    <mergeCell ref="AC27:AC29"/>
    <mergeCell ref="AC30:AC31"/>
    <mergeCell ref="AC32:AC36"/>
    <mergeCell ref="Y22:Y23"/>
    <mergeCell ref="Z22:Z23"/>
    <mergeCell ref="AA22:AA23"/>
    <mergeCell ref="AB22:AB23"/>
    <mergeCell ref="X27:X29"/>
    <mergeCell ref="Y27:Y29"/>
    <mergeCell ref="Z27:Z29"/>
    <mergeCell ref="AA27:AA29"/>
    <mergeCell ref="AB27:AB29"/>
    <mergeCell ref="X24:X25"/>
    <mergeCell ref="Y24:Y25"/>
    <mergeCell ref="Z24:Z25"/>
    <mergeCell ref="AA24:AA25"/>
    <mergeCell ref="AB24:AB25"/>
    <mergeCell ref="Z9:Z10"/>
    <mergeCell ref="AA9:AA10"/>
    <mergeCell ref="AB9:AB10"/>
    <mergeCell ref="AC9:AC10"/>
    <mergeCell ref="Q9:Q10"/>
    <mergeCell ref="Q18:Q19"/>
    <mergeCell ref="Q20:Q21"/>
    <mergeCell ref="X16:X17"/>
    <mergeCell ref="Y16:Y17"/>
    <mergeCell ref="Z16:Z17"/>
    <mergeCell ref="AA16:AA17"/>
    <mergeCell ref="AB16:AB17"/>
    <mergeCell ref="Q16:Q17"/>
    <mergeCell ref="X18:X19"/>
    <mergeCell ref="Y18:Y19"/>
    <mergeCell ref="Z18:Z19"/>
    <mergeCell ref="AA18:AA19"/>
    <mergeCell ref="AB18:AB19"/>
    <mergeCell ref="X20:X21"/>
    <mergeCell ref="Y20:Y21"/>
    <mergeCell ref="Z20:Z21"/>
    <mergeCell ref="AA20:AA21"/>
    <mergeCell ref="AC16:AC17"/>
    <mergeCell ref="AC18:AC19"/>
    <mergeCell ref="B5:D5"/>
    <mergeCell ref="H5:I5"/>
    <mergeCell ref="J5:L5"/>
    <mergeCell ref="B9:B10"/>
    <mergeCell ref="D9:D10"/>
    <mergeCell ref="E9:E10"/>
    <mergeCell ref="F9:F10"/>
    <mergeCell ref="D2:J2"/>
    <mergeCell ref="K2:N2"/>
    <mergeCell ref="D3:J3"/>
    <mergeCell ref="K3:L3"/>
    <mergeCell ref="D4:J4"/>
    <mergeCell ref="K4:L4"/>
    <mergeCell ref="T9:T10"/>
    <mergeCell ref="U9:U10"/>
    <mergeCell ref="V9:V10"/>
    <mergeCell ref="W9:W10"/>
    <mergeCell ref="B16:B17"/>
    <mergeCell ref="D16:D17"/>
    <mergeCell ref="E16:E17"/>
    <mergeCell ref="F16:F17"/>
    <mergeCell ref="M16:M17"/>
    <mergeCell ref="N16:N17"/>
    <mergeCell ref="M9:M10"/>
    <mergeCell ref="N9:N10"/>
    <mergeCell ref="O9:O10"/>
    <mergeCell ref="R9:R10"/>
    <mergeCell ref="S9:S10"/>
    <mergeCell ref="R18:R19"/>
    <mergeCell ref="S18:S19"/>
    <mergeCell ref="T18:T19"/>
    <mergeCell ref="U18:U19"/>
    <mergeCell ref="V18:V19"/>
    <mergeCell ref="W18:W19"/>
    <mergeCell ref="V16:V17"/>
    <mergeCell ref="W16:W17"/>
    <mergeCell ref="B18:B19"/>
    <mergeCell ref="D18:D19"/>
    <mergeCell ref="E18:E19"/>
    <mergeCell ref="F18:F19"/>
    <mergeCell ref="M18:M19"/>
    <mergeCell ref="N18:N19"/>
    <mergeCell ref="O18:O19"/>
    <mergeCell ref="O16:O17"/>
    <mergeCell ref="R16:R17"/>
    <mergeCell ref="S16:S17"/>
    <mergeCell ref="T16:T17"/>
    <mergeCell ref="U16:U17"/>
    <mergeCell ref="W20:W21"/>
    <mergeCell ref="B22:B23"/>
    <mergeCell ref="C22:C23"/>
    <mergeCell ref="D22:D23"/>
    <mergeCell ref="E22:E23"/>
    <mergeCell ref="F22:F23"/>
    <mergeCell ref="N22:N23"/>
    <mergeCell ref="O22:O23"/>
    <mergeCell ref="R22:R23"/>
    <mergeCell ref="R20:R21"/>
    <mergeCell ref="S20:S21"/>
    <mergeCell ref="T20:T21"/>
    <mergeCell ref="U20:U21"/>
    <mergeCell ref="V20:V21"/>
    <mergeCell ref="B20:B21"/>
    <mergeCell ref="E20:E21"/>
    <mergeCell ref="F20:F21"/>
    <mergeCell ref="M20:M21"/>
    <mergeCell ref="N20:N21"/>
    <mergeCell ref="O20:O21"/>
    <mergeCell ref="S22:S23"/>
    <mergeCell ref="T22:T23"/>
    <mergeCell ref="M27:M29"/>
    <mergeCell ref="N27:N29"/>
    <mergeCell ref="O27:O29"/>
    <mergeCell ref="N24:N25"/>
    <mergeCell ref="O24:O25"/>
    <mergeCell ref="U22:U23"/>
    <mergeCell ref="V22:V23"/>
    <mergeCell ref="W22:W23"/>
    <mergeCell ref="B24:B25"/>
    <mergeCell ref="D24:D25"/>
    <mergeCell ref="E24:E25"/>
    <mergeCell ref="F24:F25"/>
    <mergeCell ref="M24:M25"/>
    <mergeCell ref="U24:U25"/>
    <mergeCell ref="V24:V25"/>
    <mergeCell ref="W24:W25"/>
    <mergeCell ref="R24:R25"/>
    <mergeCell ref="S24:S25"/>
    <mergeCell ref="T24:T25"/>
    <mergeCell ref="Q27:Q29"/>
    <mergeCell ref="W30:W31"/>
    <mergeCell ref="B32:B36"/>
    <mergeCell ref="D32:D36"/>
    <mergeCell ref="E32:E36"/>
    <mergeCell ref="F32:F36"/>
    <mergeCell ref="M32:M36"/>
    <mergeCell ref="W27:W29"/>
    <mergeCell ref="B30:B31"/>
    <mergeCell ref="D30:D31"/>
    <mergeCell ref="E30:E31"/>
    <mergeCell ref="F30:F31"/>
    <mergeCell ref="M30:M31"/>
    <mergeCell ref="N30:N31"/>
    <mergeCell ref="O30:O31"/>
    <mergeCell ref="R30:R31"/>
    <mergeCell ref="R27:R29"/>
    <mergeCell ref="S27:S29"/>
    <mergeCell ref="T27:T29"/>
    <mergeCell ref="U27:U29"/>
    <mergeCell ref="V27:V29"/>
    <mergeCell ref="B27:B29"/>
    <mergeCell ref="D27:D29"/>
    <mergeCell ref="E27:E29"/>
    <mergeCell ref="F27:F29"/>
    <mergeCell ref="N32:N36"/>
    <mergeCell ref="O32:O36"/>
    <mergeCell ref="R32:R36"/>
    <mergeCell ref="S32:S36"/>
    <mergeCell ref="T32:T36"/>
    <mergeCell ref="S30:S31"/>
    <mergeCell ref="T30:T31"/>
    <mergeCell ref="U30:U31"/>
    <mergeCell ref="V30:V31"/>
    <mergeCell ref="Q30:Q31"/>
    <mergeCell ref="Q32:Q36"/>
    <mergeCell ref="S39:S40"/>
    <mergeCell ref="T39:T40"/>
    <mergeCell ref="U39:U40"/>
    <mergeCell ref="V39:V40"/>
    <mergeCell ref="B39:B40"/>
    <mergeCell ref="D39:D40"/>
    <mergeCell ref="E39:E40"/>
    <mergeCell ref="F39:F40"/>
    <mergeCell ref="M39:M40"/>
    <mergeCell ref="N39:N40"/>
    <mergeCell ref="O39:O40"/>
    <mergeCell ref="Q39:Q40"/>
    <mergeCell ref="B42:B43"/>
    <mergeCell ref="D42:D43"/>
    <mergeCell ref="E42:E43"/>
    <mergeCell ref="F42:F45"/>
    <mergeCell ref="M42:M43"/>
    <mergeCell ref="N42:N43"/>
    <mergeCell ref="O42:O45"/>
    <mergeCell ref="R42:R43"/>
    <mergeCell ref="R39:R40"/>
    <mergeCell ref="Q42:Q43"/>
    <mergeCell ref="B50:B51"/>
    <mergeCell ref="D50:D51"/>
    <mergeCell ref="E50:E51"/>
    <mergeCell ref="F50:F51"/>
    <mergeCell ref="M50:M51"/>
    <mergeCell ref="W44:W45"/>
    <mergeCell ref="B46:B47"/>
    <mergeCell ref="D46:D47"/>
    <mergeCell ref="E46:E47"/>
    <mergeCell ref="F46:F47"/>
    <mergeCell ref="M46:M47"/>
    <mergeCell ref="N46:N47"/>
    <mergeCell ref="O46:O47"/>
    <mergeCell ref="R46:R47"/>
    <mergeCell ref="R44:R45"/>
    <mergeCell ref="S44:S45"/>
    <mergeCell ref="T44:T45"/>
    <mergeCell ref="U44:U45"/>
    <mergeCell ref="V44:V45"/>
    <mergeCell ref="B44:B45"/>
    <mergeCell ref="D44:D45"/>
    <mergeCell ref="E44:E45"/>
    <mergeCell ref="M44:M45"/>
    <mergeCell ref="N44:N45"/>
    <mergeCell ref="U50:U51"/>
    <mergeCell ref="V50:V51"/>
    <mergeCell ref="W50:W51"/>
    <mergeCell ref="X9:X10"/>
    <mergeCell ref="Y9:Y10"/>
    <mergeCell ref="N50:N51"/>
    <mergeCell ref="O50:O51"/>
    <mergeCell ref="R50:R51"/>
    <mergeCell ref="S50:S51"/>
    <mergeCell ref="T50:T51"/>
    <mergeCell ref="S46:S47"/>
    <mergeCell ref="T46:T47"/>
    <mergeCell ref="U46:U47"/>
    <mergeCell ref="V46:V47"/>
    <mergeCell ref="W46:W47"/>
    <mergeCell ref="S42:S43"/>
    <mergeCell ref="T42:T43"/>
    <mergeCell ref="U42:U43"/>
    <mergeCell ref="V42:V43"/>
    <mergeCell ref="W42:W43"/>
    <mergeCell ref="U32:U36"/>
    <mergeCell ref="V32:V36"/>
    <mergeCell ref="W32:W36"/>
    <mergeCell ref="W39:W40"/>
    <mergeCell ref="X50:X51"/>
    <mergeCell ref="Y50:Y51"/>
    <mergeCell ref="Z50:Z51"/>
    <mergeCell ref="AA50:AA51"/>
    <mergeCell ref="AB50:AB51"/>
    <mergeCell ref="X46:X47"/>
    <mergeCell ref="Y46:Y47"/>
    <mergeCell ref="Z46:Z47"/>
    <mergeCell ref="AA46:AA47"/>
    <mergeCell ref="AB46:AB47"/>
    <mergeCell ref="Y30:Y31"/>
    <mergeCell ref="X30:X31"/>
    <mergeCell ref="Z30:Z31"/>
    <mergeCell ref="AA30:AA31"/>
    <mergeCell ref="AB30:AB31"/>
    <mergeCell ref="Y32:Y36"/>
    <mergeCell ref="X32:X36"/>
    <mergeCell ref="Z32:Z36"/>
    <mergeCell ref="AA32:AA36"/>
    <mergeCell ref="AB32:AB36"/>
  </mergeCells>
  <phoneticPr fontId="65" type="noConversion"/>
  <printOptions horizontalCentered="1"/>
  <pageMargins left="0" right="0" top="0" bottom="0" header="0" footer="0"/>
  <pageSetup paperSize="8" scale="60" orientation="landscape" r:id="rId1"/>
  <headerFooter>
    <oddFooter>&amp;C&amp;"Arial Black,Regular"&amp;12Hal &amp;P dari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7B41-031D-4570-8518-AC9F4BD2C3A4}">
  <dimension ref="B1:Q73"/>
  <sheetViews>
    <sheetView zoomScale="60" zoomScaleNormal="60" workbookViewId="0">
      <pane ySplit="8" topLeftCell="A9" activePane="bottomLeft" state="frozen"/>
      <selection activeCell="G8" sqref="G8"/>
      <selection pane="bottomLeft" activeCell="G8" sqref="G8"/>
    </sheetView>
  </sheetViews>
  <sheetFormatPr defaultColWidth="8.88671875" defaultRowHeight="15.6" x14ac:dyDescent="0.3"/>
  <cols>
    <col min="1" max="1" width="3" style="643" customWidth="1"/>
    <col min="2" max="2" width="4.33203125" style="643" customWidth="1"/>
    <col min="3" max="3" width="45.44140625" style="644" bestFit="1" customWidth="1"/>
    <col min="4" max="4" width="51.5546875" style="643" bestFit="1" customWidth="1"/>
    <col min="5" max="5" width="13.109375" style="643" customWidth="1"/>
    <col min="6" max="6" width="27" style="643" customWidth="1"/>
    <col min="7" max="7" width="37.6640625" style="643" customWidth="1"/>
    <col min="8" max="8" width="7.5546875" style="643" customWidth="1"/>
    <col min="9" max="9" width="10.44140625" style="643" customWidth="1"/>
    <col min="10" max="10" width="8.6640625" style="643" customWidth="1"/>
    <col min="11" max="11" width="16.109375" style="645" customWidth="1"/>
    <col min="12" max="12" width="26" style="643" customWidth="1"/>
    <col min="13" max="13" width="31.5546875" style="643" customWidth="1"/>
    <col min="14" max="15" width="29.5546875" style="643" customWidth="1"/>
    <col min="16" max="16" width="3.5546875" style="643" customWidth="1"/>
    <col min="17" max="16384" width="8.88671875" style="643"/>
  </cols>
  <sheetData>
    <row r="1" spans="2:17" ht="16.2" thickBot="1" x14ac:dyDescent="0.35">
      <c r="Q1" s="646"/>
    </row>
    <row r="2" spans="2:17" ht="25.2" customHeight="1" x14ac:dyDescent="0.3">
      <c r="B2" s="647"/>
      <c r="C2" s="647"/>
      <c r="D2" s="1038" t="s">
        <v>2935</v>
      </c>
      <c r="E2" s="1039"/>
      <c r="F2" s="1039"/>
      <c r="G2" s="1039"/>
      <c r="H2" s="1039"/>
      <c r="I2" s="1039"/>
      <c r="J2" s="1040"/>
      <c r="K2" s="1041" t="s">
        <v>2936</v>
      </c>
      <c r="L2" s="1042"/>
      <c r="M2" s="1042"/>
      <c r="N2" s="1043"/>
      <c r="O2" s="648"/>
      <c r="Q2" s="646"/>
    </row>
    <row r="3" spans="2:17" ht="25.2" customHeight="1" x14ac:dyDescent="0.3">
      <c r="B3" s="647"/>
      <c r="C3" s="647"/>
      <c r="D3" s="1044" t="s">
        <v>2937</v>
      </c>
      <c r="E3" s="1045"/>
      <c r="F3" s="1045"/>
      <c r="G3" s="1045"/>
      <c r="H3" s="1045"/>
      <c r="I3" s="1045"/>
      <c r="J3" s="1046"/>
      <c r="K3" s="1047" t="s">
        <v>2938</v>
      </c>
      <c r="L3" s="1048"/>
      <c r="M3" s="649" t="s">
        <v>2939</v>
      </c>
      <c r="N3" s="650" t="s">
        <v>2940</v>
      </c>
      <c r="O3" s="648"/>
      <c r="Q3" s="646"/>
    </row>
    <row r="4" spans="2:17" ht="25.2" customHeight="1" thickBot="1" x14ac:dyDescent="0.35">
      <c r="B4" s="651"/>
      <c r="C4" s="651"/>
      <c r="D4" s="1049" t="s">
        <v>2941</v>
      </c>
      <c r="E4" s="1050"/>
      <c r="F4" s="1050"/>
      <c r="G4" s="1050"/>
      <c r="H4" s="1050"/>
      <c r="I4" s="1050"/>
      <c r="J4" s="1051"/>
      <c r="K4" s="1052" t="s">
        <v>2942</v>
      </c>
      <c r="L4" s="1053"/>
      <c r="M4" s="652">
        <v>43123</v>
      </c>
      <c r="N4" s="653"/>
      <c r="O4" s="648"/>
      <c r="Q4" s="646"/>
    </row>
    <row r="5" spans="2:17" s="657" customFormat="1" ht="45" customHeight="1" thickBot="1" x14ac:dyDescent="0.35">
      <c r="B5" s="1035" t="s">
        <v>2943</v>
      </c>
      <c r="C5" s="1036"/>
      <c r="D5" s="1037"/>
      <c r="E5" s="655" t="s">
        <v>2274</v>
      </c>
      <c r="F5" s="655" t="s">
        <v>2944</v>
      </c>
      <c r="G5" s="655" t="s">
        <v>2945</v>
      </c>
      <c r="H5" s="1037" t="s">
        <v>2946</v>
      </c>
      <c r="I5" s="1037"/>
      <c r="J5" s="1037" t="s">
        <v>516</v>
      </c>
      <c r="K5" s="1037"/>
      <c r="L5" s="1037"/>
      <c r="M5" s="655" t="s">
        <v>2944</v>
      </c>
      <c r="N5" s="656" t="s">
        <v>2947</v>
      </c>
    </row>
    <row r="6" spans="2:17" ht="3" customHeight="1" x14ac:dyDescent="0.3"/>
    <row r="7" spans="2:17" s="660" customFormat="1" ht="31.2" x14ac:dyDescent="0.3">
      <c r="B7" s="658" t="s">
        <v>2282</v>
      </c>
      <c r="C7" s="659" t="s">
        <v>2</v>
      </c>
      <c r="D7" s="659" t="s">
        <v>2948</v>
      </c>
      <c r="E7" s="658" t="s">
        <v>2949</v>
      </c>
      <c r="F7" s="659" t="s">
        <v>2950</v>
      </c>
      <c r="G7" s="658" t="s">
        <v>2951</v>
      </c>
      <c r="H7" s="658" t="s">
        <v>2952</v>
      </c>
      <c r="I7" s="658" t="s">
        <v>2953</v>
      </c>
      <c r="J7" s="658" t="s">
        <v>2954</v>
      </c>
      <c r="K7" s="658" t="s">
        <v>2955</v>
      </c>
      <c r="L7" s="658" t="s">
        <v>2956</v>
      </c>
      <c r="M7" s="658" t="s">
        <v>2957</v>
      </c>
      <c r="N7" s="658" t="s">
        <v>2958</v>
      </c>
      <c r="O7" s="658" t="s">
        <v>2959</v>
      </c>
    </row>
    <row r="8" spans="2:17" ht="3" customHeight="1" x14ac:dyDescent="0.3">
      <c r="B8" s="663"/>
      <c r="C8" s="664"/>
      <c r="D8" s="663"/>
      <c r="E8" s="663"/>
      <c r="F8" s="663"/>
      <c r="G8" s="663"/>
      <c r="H8" s="663"/>
      <c r="I8" s="663"/>
      <c r="J8" s="663"/>
      <c r="K8" s="665"/>
      <c r="L8" s="663"/>
      <c r="M8" s="663"/>
      <c r="N8" s="663"/>
    </row>
    <row r="9" spans="2:17" ht="58.5" customHeight="1" x14ac:dyDescent="0.3">
      <c r="B9" s="1017">
        <v>1</v>
      </c>
      <c r="C9" s="666" t="s">
        <v>2966</v>
      </c>
      <c r="D9" s="1019" t="s">
        <v>2967</v>
      </c>
      <c r="E9" s="1014" t="s">
        <v>2968</v>
      </c>
      <c r="F9" s="1021" t="s">
        <v>11</v>
      </c>
      <c r="G9" s="666" t="s">
        <v>2969</v>
      </c>
      <c r="H9" s="667">
        <v>3</v>
      </c>
      <c r="I9" s="667">
        <v>4</v>
      </c>
      <c r="J9" s="667">
        <f t="shared" ref="J9:J51" si="0">I9*H9</f>
        <v>12</v>
      </c>
      <c r="K9" s="668" t="str">
        <f t="shared" ref="K9:K51" si="1">IF(J9&gt;=15,"Katastropik / Bencana",IF(J9&gt;=10,"Tinggi",IF(J9&gt;=5,"Moderat",IF(J9&gt;=3,"Rendah","Tidak Signifikan"))))</f>
        <v>Tinggi</v>
      </c>
      <c r="L9" s="666" t="s">
        <v>2970</v>
      </c>
      <c r="M9" s="1019" t="s">
        <v>201</v>
      </c>
      <c r="N9" s="1014" t="s">
        <v>193</v>
      </c>
      <c r="O9" s="1014" t="s">
        <v>11</v>
      </c>
    </row>
    <row r="10" spans="2:17" ht="56.25" customHeight="1" x14ac:dyDescent="0.3">
      <c r="B10" s="1018"/>
      <c r="C10" s="666" t="s">
        <v>2975</v>
      </c>
      <c r="D10" s="1020"/>
      <c r="E10" s="1013"/>
      <c r="F10" s="1022"/>
      <c r="G10" s="666" t="s">
        <v>2976</v>
      </c>
      <c r="H10" s="667">
        <v>3</v>
      </c>
      <c r="I10" s="667">
        <v>3</v>
      </c>
      <c r="J10" s="667">
        <f t="shared" si="0"/>
        <v>9</v>
      </c>
      <c r="K10" s="668" t="str">
        <f t="shared" si="1"/>
        <v>Moderat</v>
      </c>
      <c r="L10" s="666" t="s">
        <v>2977</v>
      </c>
      <c r="M10" s="1020"/>
      <c r="N10" s="1013"/>
      <c r="O10" s="1013"/>
    </row>
    <row r="11" spans="2:17" ht="75.75" customHeight="1" x14ac:dyDescent="0.3">
      <c r="B11" s="669">
        <v>2</v>
      </c>
      <c r="C11" s="666" t="s">
        <v>2978</v>
      </c>
      <c r="D11" s="666" t="s">
        <v>2979</v>
      </c>
      <c r="E11" s="668" t="s">
        <v>2980</v>
      </c>
      <c r="F11" s="664" t="s">
        <v>118</v>
      </c>
      <c r="G11" s="666" t="s">
        <v>2981</v>
      </c>
      <c r="H11" s="667">
        <v>3</v>
      </c>
      <c r="I11" s="667">
        <v>4</v>
      </c>
      <c r="J11" s="667">
        <f t="shared" si="0"/>
        <v>12</v>
      </c>
      <c r="K11" s="668" t="str">
        <f t="shared" si="1"/>
        <v>Tinggi</v>
      </c>
      <c r="L11" s="666" t="s">
        <v>2982</v>
      </c>
      <c r="M11" s="666" t="s">
        <v>202</v>
      </c>
      <c r="N11" s="668" t="s">
        <v>194</v>
      </c>
      <c r="O11" s="668" t="s">
        <v>118</v>
      </c>
    </row>
    <row r="12" spans="2:17" ht="83.25" customHeight="1" x14ac:dyDescent="0.3">
      <c r="B12" s="669">
        <v>3</v>
      </c>
      <c r="C12" s="666" t="s">
        <v>2989</v>
      </c>
      <c r="D12" s="666" t="s">
        <v>2990</v>
      </c>
      <c r="E12" s="668" t="s">
        <v>2980</v>
      </c>
      <c r="F12" s="664" t="s">
        <v>13</v>
      </c>
      <c r="G12" s="666" t="s">
        <v>2991</v>
      </c>
      <c r="H12" s="667">
        <v>3</v>
      </c>
      <c r="I12" s="667">
        <v>4</v>
      </c>
      <c r="J12" s="667">
        <f t="shared" si="0"/>
        <v>12</v>
      </c>
      <c r="K12" s="668" t="str">
        <f t="shared" si="1"/>
        <v>Tinggi</v>
      </c>
      <c r="L12" s="666" t="s">
        <v>2992</v>
      </c>
      <c r="M12" s="666" t="s">
        <v>203</v>
      </c>
      <c r="N12" s="668" t="s">
        <v>194</v>
      </c>
      <c r="O12" s="668" t="s">
        <v>13</v>
      </c>
    </row>
    <row r="13" spans="2:17" ht="156.75" customHeight="1" x14ac:dyDescent="0.3">
      <c r="B13" s="669">
        <v>4</v>
      </c>
      <c r="C13" s="666" t="s">
        <v>2999</v>
      </c>
      <c r="D13" s="666" t="s">
        <v>3000</v>
      </c>
      <c r="E13" s="668" t="s">
        <v>3001</v>
      </c>
      <c r="F13" s="664" t="s">
        <v>20</v>
      </c>
      <c r="G13" s="666" t="s">
        <v>3002</v>
      </c>
      <c r="H13" s="667">
        <v>2</v>
      </c>
      <c r="I13" s="667">
        <v>4</v>
      </c>
      <c r="J13" s="667">
        <f t="shared" si="0"/>
        <v>8</v>
      </c>
      <c r="K13" s="668" t="str">
        <f t="shared" si="1"/>
        <v>Moderat</v>
      </c>
      <c r="L13" s="666" t="s">
        <v>3003</v>
      </c>
      <c r="M13" s="666" t="s">
        <v>119</v>
      </c>
      <c r="N13" s="670" t="s">
        <v>21</v>
      </c>
      <c r="O13" s="668" t="s">
        <v>20</v>
      </c>
    </row>
    <row r="14" spans="2:17" ht="93.75" customHeight="1" x14ac:dyDescent="0.3">
      <c r="B14" s="669">
        <v>5</v>
      </c>
      <c r="C14" s="666" t="s">
        <v>3005</v>
      </c>
      <c r="D14" s="666" t="s">
        <v>3006</v>
      </c>
      <c r="E14" s="668" t="s">
        <v>2980</v>
      </c>
      <c r="F14" s="664" t="s">
        <v>25</v>
      </c>
      <c r="G14" s="666" t="s">
        <v>3007</v>
      </c>
      <c r="H14" s="667">
        <v>3</v>
      </c>
      <c r="I14" s="667">
        <v>4</v>
      </c>
      <c r="J14" s="667">
        <f t="shared" si="0"/>
        <v>12</v>
      </c>
      <c r="K14" s="668" t="str">
        <f t="shared" si="1"/>
        <v>Tinggi</v>
      </c>
      <c r="L14" s="666" t="s">
        <v>3008</v>
      </c>
      <c r="M14" s="666" t="s">
        <v>124</v>
      </c>
      <c r="N14" s="670" t="s">
        <v>121</v>
      </c>
      <c r="O14" s="668" t="s">
        <v>25</v>
      </c>
    </row>
    <row r="15" spans="2:17" ht="121.5" customHeight="1" x14ac:dyDescent="0.3">
      <c r="B15" s="669">
        <v>6</v>
      </c>
      <c r="C15" s="666" t="s">
        <v>3015</v>
      </c>
      <c r="D15" s="666" t="s">
        <v>3016</v>
      </c>
      <c r="E15" s="668" t="s">
        <v>2968</v>
      </c>
      <c r="F15" s="664" t="s">
        <v>3017</v>
      </c>
      <c r="G15" s="666" t="s">
        <v>3018</v>
      </c>
      <c r="H15" s="667">
        <v>2</v>
      </c>
      <c r="I15" s="667">
        <v>4</v>
      </c>
      <c r="J15" s="667">
        <f t="shared" si="0"/>
        <v>8</v>
      </c>
      <c r="K15" s="668" t="str">
        <f t="shared" si="1"/>
        <v>Moderat</v>
      </c>
      <c r="L15" s="666" t="s">
        <v>3019</v>
      </c>
      <c r="M15" s="666" t="s">
        <v>204</v>
      </c>
      <c r="N15" s="670" t="s">
        <v>30</v>
      </c>
      <c r="O15" s="668" t="s">
        <v>188</v>
      </c>
    </row>
    <row r="16" spans="2:17" ht="74.25" customHeight="1" x14ac:dyDescent="0.3">
      <c r="B16" s="1017">
        <v>7</v>
      </c>
      <c r="C16" s="666" t="s">
        <v>3023</v>
      </c>
      <c r="D16" s="1019" t="s">
        <v>3024</v>
      </c>
      <c r="E16" s="1014" t="s">
        <v>2980</v>
      </c>
      <c r="F16" s="1021" t="s">
        <v>3025</v>
      </c>
      <c r="G16" s="666" t="s">
        <v>3026</v>
      </c>
      <c r="H16" s="667">
        <v>3</v>
      </c>
      <c r="I16" s="667">
        <v>4</v>
      </c>
      <c r="J16" s="667">
        <f t="shared" si="0"/>
        <v>12</v>
      </c>
      <c r="K16" s="668" t="str">
        <f t="shared" si="1"/>
        <v>Tinggi</v>
      </c>
      <c r="L16" s="666" t="s">
        <v>3027</v>
      </c>
      <c r="M16" s="1019" t="s">
        <v>206</v>
      </c>
      <c r="N16" s="1033">
        <v>1</v>
      </c>
      <c r="O16" s="1014" t="s">
        <v>35</v>
      </c>
    </row>
    <row r="17" spans="2:15" ht="35.25" customHeight="1" x14ac:dyDescent="0.3">
      <c r="B17" s="1018"/>
      <c r="C17" s="666" t="s">
        <v>3034</v>
      </c>
      <c r="D17" s="1020"/>
      <c r="E17" s="1013"/>
      <c r="F17" s="1022"/>
      <c r="G17" s="666" t="s">
        <v>3035</v>
      </c>
      <c r="H17" s="667">
        <v>2</v>
      </c>
      <c r="I17" s="667">
        <v>4</v>
      </c>
      <c r="J17" s="667">
        <f t="shared" si="0"/>
        <v>8</v>
      </c>
      <c r="K17" s="668" t="str">
        <f t="shared" si="1"/>
        <v>Moderat</v>
      </c>
      <c r="L17" s="666" t="s">
        <v>3036</v>
      </c>
      <c r="M17" s="1020"/>
      <c r="N17" s="1034"/>
      <c r="O17" s="1013"/>
    </row>
    <row r="18" spans="2:15" ht="61.5" customHeight="1" x14ac:dyDescent="0.3">
      <c r="B18" s="1017">
        <v>8</v>
      </c>
      <c r="C18" s="666" t="s">
        <v>3037</v>
      </c>
      <c r="D18" s="1019" t="s">
        <v>3038</v>
      </c>
      <c r="E18" s="1014" t="s">
        <v>2980</v>
      </c>
      <c r="F18" s="1021" t="s">
        <v>3039</v>
      </c>
      <c r="G18" s="666" t="s">
        <v>3040</v>
      </c>
      <c r="H18" s="667">
        <v>3</v>
      </c>
      <c r="I18" s="667">
        <v>3</v>
      </c>
      <c r="J18" s="667">
        <f t="shared" si="0"/>
        <v>9</v>
      </c>
      <c r="K18" s="668" t="str">
        <f t="shared" si="1"/>
        <v>Moderat</v>
      </c>
      <c r="L18" s="666" t="s">
        <v>3041</v>
      </c>
      <c r="M18" s="1019" t="s">
        <v>219</v>
      </c>
      <c r="N18" s="1033">
        <v>1</v>
      </c>
      <c r="O18" s="1014" t="s">
        <v>192</v>
      </c>
    </row>
    <row r="19" spans="2:15" ht="103.5" customHeight="1" x14ac:dyDescent="0.3">
      <c r="B19" s="1018"/>
      <c r="C19" s="666" t="s">
        <v>3048</v>
      </c>
      <c r="D19" s="1020"/>
      <c r="E19" s="1013"/>
      <c r="F19" s="1022"/>
      <c r="G19" s="666" t="s">
        <v>3049</v>
      </c>
      <c r="H19" s="667">
        <v>2</v>
      </c>
      <c r="I19" s="667">
        <v>3</v>
      </c>
      <c r="J19" s="667">
        <f t="shared" si="0"/>
        <v>6</v>
      </c>
      <c r="K19" s="668" t="str">
        <f t="shared" si="1"/>
        <v>Moderat</v>
      </c>
      <c r="L19" s="666" t="s">
        <v>3050</v>
      </c>
      <c r="M19" s="1020"/>
      <c r="N19" s="1013"/>
      <c r="O19" s="1013"/>
    </row>
    <row r="20" spans="2:15" ht="46.5" customHeight="1" x14ac:dyDescent="0.3">
      <c r="B20" s="1017">
        <v>9</v>
      </c>
      <c r="C20" s="666" t="s">
        <v>3051</v>
      </c>
      <c r="D20" s="666" t="s">
        <v>3052</v>
      </c>
      <c r="E20" s="1014" t="s">
        <v>2968</v>
      </c>
      <c r="F20" s="1019" t="s">
        <v>3053</v>
      </c>
      <c r="G20" s="666" t="s">
        <v>3054</v>
      </c>
      <c r="H20" s="667">
        <v>3</v>
      </c>
      <c r="I20" s="667">
        <v>4</v>
      </c>
      <c r="J20" s="667">
        <f t="shared" si="0"/>
        <v>12</v>
      </c>
      <c r="K20" s="668" t="str">
        <f t="shared" si="1"/>
        <v>Tinggi</v>
      </c>
      <c r="L20" s="666" t="s">
        <v>3055</v>
      </c>
      <c r="M20" s="1019" t="s">
        <v>3056</v>
      </c>
      <c r="N20" s="1014" t="s">
        <v>3057</v>
      </c>
      <c r="O20" s="1014" t="s">
        <v>262</v>
      </c>
    </row>
    <row r="21" spans="2:15" ht="93.75" customHeight="1" x14ac:dyDescent="0.3">
      <c r="B21" s="1018"/>
      <c r="C21" s="666" t="s">
        <v>3062</v>
      </c>
      <c r="D21" s="666" t="s">
        <v>3063</v>
      </c>
      <c r="E21" s="1013"/>
      <c r="F21" s="1020"/>
      <c r="G21" s="666" t="s">
        <v>3064</v>
      </c>
      <c r="H21" s="667">
        <v>3</v>
      </c>
      <c r="I21" s="667">
        <v>4</v>
      </c>
      <c r="J21" s="667">
        <f t="shared" si="0"/>
        <v>12</v>
      </c>
      <c r="K21" s="668" t="str">
        <f t="shared" si="1"/>
        <v>Tinggi</v>
      </c>
      <c r="L21" s="666" t="s">
        <v>3065</v>
      </c>
      <c r="M21" s="1020"/>
      <c r="N21" s="1013"/>
      <c r="O21" s="1013"/>
    </row>
    <row r="22" spans="2:15" ht="120.75" customHeight="1" x14ac:dyDescent="0.3">
      <c r="B22" s="1017">
        <v>10</v>
      </c>
      <c r="C22" s="1019" t="s">
        <v>3066</v>
      </c>
      <c r="D22" s="1019" t="s">
        <v>3067</v>
      </c>
      <c r="E22" s="1019" t="s">
        <v>3068</v>
      </c>
      <c r="F22" s="1019" t="s">
        <v>3069</v>
      </c>
      <c r="G22" s="671" t="s">
        <v>3070</v>
      </c>
      <c r="H22" s="667">
        <v>3</v>
      </c>
      <c r="I22" s="667">
        <v>4</v>
      </c>
      <c r="J22" s="667">
        <f t="shared" si="0"/>
        <v>12</v>
      </c>
      <c r="K22" s="668" t="str">
        <f t="shared" si="1"/>
        <v>Tinggi</v>
      </c>
      <c r="L22" s="671" t="s">
        <v>3071</v>
      </c>
      <c r="M22" s="671" t="s">
        <v>3072</v>
      </c>
      <c r="N22" s="1014" t="s">
        <v>191</v>
      </c>
      <c r="O22" s="1032" t="s">
        <v>190</v>
      </c>
    </row>
    <row r="23" spans="2:15" ht="120.75" customHeight="1" x14ac:dyDescent="0.3">
      <c r="B23" s="1018"/>
      <c r="C23" s="1020"/>
      <c r="D23" s="1020"/>
      <c r="E23" s="1020"/>
      <c r="F23" s="1020"/>
      <c r="G23" s="671" t="s">
        <v>3079</v>
      </c>
      <c r="H23" s="667">
        <v>3</v>
      </c>
      <c r="I23" s="667">
        <v>4</v>
      </c>
      <c r="J23" s="667">
        <f t="shared" si="0"/>
        <v>12</v>
      </c>
      <c r="K23" s="668" t="str">
        <f t="shared" si="1"/>
        <v>Tinggi</v>
      </c>
      <c r="L23" s="671" t="s">
        <v>3080</v>
      </c>
      <c r="M23" s="671" t="s">
        <v>3081</v>
      </c>
      <c r="N23" s="1013"/>
      <c r="O23" s="1032"/>
    </row>
    <row r="24" spans="2:15" ht="70.5" customHeight="1" x14ac:dyDescent="0.3">
      <c r="B24" s="1017">
        <v>11</v>
      </c>
      <c r="C24" s="666" t="s">
        <v>3082</v>
      </c>
      <c r="D24" s="1019" t="s">
        <v>3083</v>
      </c>
      <c r="E24" s="1014" t="s">
        <v>2968</v>
      </c>
      <c r="F24" s="1021" t="s">
        <v>199</v>
      </c>
      <c r="G24" s="666" t="s">
        <v>3084</v>
      </c>
      <c r="H24" s="667">
        <v>3</v>
      </c>
      <c r="I24" s="667">
        <v>3</v>
      </c>
      <c r="J24" s="667">
        <f t="shared" si="0"/>
        <v>9</v>
      </c>
      <c r="K24" s="668" t="str">
        <f t="shared" si="1"/>
        <v>Moderat</v>
      </c>
      <c r="L24" s="666" t="s">
        <v>3085</v>
      </c>
      <c r="M24" s="1019" t="s">
        <v>3086</v>
      </c>
      <c r="N24" s="1014" t="s">
        <v>2192</v>
      </c>
      <c r="O24" s="1014" t="s">
        <v>3087</v>
      </c>
    </row>
    <row r="25" spans="2:15" ht="48" customHeight="1" x14ac:dyDescent="0.3">
      <c r="B25" s="1018"/>
      <c r="C25" s="666" t="s">
        <v>3088</v>
      </c>
      <c r="D25" s="1020"/>
      <c r="E25" s="1013"/>
      <c r="F25" s="1022"/>
      <c r="G25" s="666" t="s">
        <v>3089</v>
      </c>
      <c r="H25" s="667">
        <v>2</v>
      </c>
      <c r="I25" s="667">
        <v>4</v>
      </c>
      <c r="J25" s="667">
        <f t="shared" si="0"/>
        <v>8</v>
      </c>
      <c r="K25" s="668" t="str">
        <f t="shared" si="1"/>
        <v>Moderat</v>
      </c>
      <c r="L25" s="666" t="s">
        <v>3090</v>
      </c>
      <c r="M25" s="1020"/>
      <c r="N25" s="1013"/>
      <c r="O25" s="1013"/>
    </row>
    <row r="26" spans="2:15" ht="93" customHeight="1" x14ac:dyDescent="0.3">
      <c r="B26" s="669">
        <v>12</v>
      </c>
      <c r="C26" s="666" t="s">
        <v>3091</v>
      </c>
      <c r="D26" s="666" t="s">
        <v>3092</v>
      </c>
      <c r="E26" s="668" t="s">
        <v>2968</v>
      </c>
      <c r="F26" s="664" t="s">
        <v>3093</v>
      </c>
      <c r="G26" s="666" t="s">
        <v>3094</v>
      </c>
      <c r="H26" s="667">
        <v>3</v>
      </c>
      <c r="I26" s="667">
        <v>4</v>
      </c>
      <c r="J26" s="667">
        <f t="shared" si="0"/>
        <v>12</v>
      </c>
      <c r="K26" s="668" t="str">
        <f t="shared" si="1"/>
        <v>Tinggi</v>
      </c>
      <c r="L26" s="666" t="s">
        <v>3095</v>
      </c>
      <c r="M26" s="666" t="s">
        <v>127</v>
      </c>
      <c r="N26" s="672">
        <v>0.98</v>
      </c>
      <c r="O26" s="668" t="s">
        <v>39</v>
      </c>
    </row>
    <row r="27" spans="2:15" ht="74.25" customHeight="1" x14ac:dyDescent="0.3">
      <c r="B27" s="1017">
        <v>13</v>
      </c>
      <c r="C27" s="666" t="s">
        <v>3102</v>
      </c>
      <c r="D27" s="1019" t="s">
        <v>3103</v>
      </c>
      <c r="E27" s="1014" t="s">
        <v>2968</v>
      </c>
      <c r="F27" s="1021" t="s">
        <v>3104</v>
      </c>
      <c r="G27" s="666" t="s">
        <v>3105</v>
      </c>
      <c r="H27" s="667">
        <v>2</v>
      </c>
      <c r="I27" s="667">
        <v>3</v>
      </c>
      <c r="J27" s="667">
        <f t="shared" si="0"/>
        <v>6</v>
      </c>
      <c r="K27" s="668" t="str">
        <f t="shared" si="1"/>
        <v>Moderat</v>
      </c>
      <c r="L27" s="666" t="s">
        <v>3106</v>
      </c>
      <c r="M27" s="1019" t="s">
        <v>3107</v>
      </c>
      <c r="N27" s="1014" t="s">
        <v>210</v>
      </c>
      <c r="O27" s="1014" t="s">
        <v>670</v>
      </c>
    </row>
    <row r="28" spans="2:15" ht="78.75" customHeight="1" x14ac:dyDescent="0.3">
      <c r="B28" s="1028"/>
      <c r="C28" s="666" t="s">
        <v>3109</v>
      </c>
      <c r="D28" s="1029"/>
      <c r="E28" s="1026"/>
      <c r="F28" s="1025"/>
      <c r="G28" s="666" t="s">
        <v>3110</v>
      </c>
      <c r="H28" s="667">
        <v>3</v>
      </c>
      <c r="I28" s="667">
        <v>2</v>
      </c>
      <c r="J28" s="667">
        <f t="shared" si="0"/>
        <v>6</v>
      </c>
      <c r="K28" s="668" t="str">
        <f t="shared" si="1"/>
        <v>Moderat</v>
      </c>
      <c r="L28" s="666" t="s">
        <v>3111</v>
      </c>
      <c r="M28" s="1029"/>
      <c r="N28" s="1026"/>
      <c r="O28" s="1026"/>
    </row>
    <row r="29" spans="2:15" ht="81.75" customHeight="1" x14ac:dyDescent="0.3">
      <c r="B29" s="1018"/>
      <c r="C29" s="666" t="s">
        <v>3112</v>
      </c>
      <c r="D29" s="1020"/>
      <c r="E29" s="1013"/>
      <c r="F29" s="1022"/>
      <c r="G29" s="666" t="s">
        <v>3113</v>
      </c>
      <c r="H29" s="667">
        <v>3</v>
      </c>
      <c r="I29" s="667">
        <v>2</v>
      </c>
      <c r="J29" s="667">
        <f t="shared" si="0"/>
        <v>6</v>
      </c>
      <c r="K29" s="668" t="str">
        <f t="shared" si="1"/>
        <v>Moderat</v>
      </c>
      <c r="L29" s="666" t="s">
        <v>3114</v>
      </c>
      <c r="M29" s="1020"/>
      <c r="N29" s="1013"/>
      <c r="O29" s="1013"/>
    </row>
    <row r="30" spans="2:15" ht="53.25" customHeight="1" x14ac:dyDescent="0.3">
      <c r="B30" s="1017">
        <v>14</v>
      </c>
      <c r="C30" s="666" t="s">
        <v>3115</v>
      </c>
      <c r="D30" s="1019" t="s">
        <v>3116</v>
      </c>
      <c r="E30" s="1014" t="s">
        <v>2980</v>
      </c>
      <c r="F30" s="1021" t="s">
        <v>3117</v>
      </c>
      <c r="G30" s="666" t="s">
        <v>3118</v>
      </c>
      <c r="H30" s="667">
        <v>3</v>
      </c>
      <c r="I30" s="667">
        <v>4</v>
      </c>
      <c r="J30" s="667">
        <f t="shared" si="0"/>
        <v>12</v>
      </c>
      <c r="K30" s="668" t="str">
        <f t="shared" si="1"/>
        <v>Tinggi</v>
      </c>
      <c r="L30" s="666" t="s">
        <v>3119</v>
      </c>
      <c r="M30" s="1019" t="s">
        <v>227</v>
      </c>
      <c r="N30" s="1014" t="s">
        <v>226</v>
      </c>
      <c r="O30" s="1014" t="s">
        <v>49</v>
      </c>
    </row>
    <row r="31" spans="2:15" ht="46.5" customHeight="1" x14ac:dyDescent="0.3">
      <c r="B31" s="1018"/>
      <c r="C31" s="666" t="s">
        <v>3121</v>
      </c>
      <c r="D31" s="1020"/>
      <c r="E31" s="1013"/>
      <c r="F31" s="1022"/>
      <c r="G31" s="666" t="s">
        <v>3122</v>
      </c>
      <c r="H31" s="667">
        <v>3</v>
      </c>
      <c r="I31" s="667">
        <v>3</v>
      </c>
      <c r="J31" s="667">
        <f t="shared" si="0"/>
        <v>9</v>
      </c>
      <c r="K31" s="668" t="str">
        <f t="shared" si="1"/>
        <v>Moderat</v>
      </c>
      <c r="L31" s="666" t="s">
        <v>3123</v>
      </c>
      <c r="M31" s="1020"/>
      <c r="N31" s="1013"/>
      <c r="O31" s="1013"/>
    </row>
    <row r="32" spans="2:15" ht="57" customHeight="1" x14ac:dyDescent="0.3">
      <c r="B32" s="1017">
        <v>15</v>
      </c>
      <c r="C32" s="666" t="s">
        <v>3124</v>
      </c>
      <c r="D32" s="1019" t="s">
        <v>3125</v>
      </c>
      <c r="E32" s="1014" t="s">
        <v>2980</v>
      </c>
      <c r="F32" s="1021" t="s">
        <v>3126</v>
      </c>
      <c r="G32" s="666" t="s">
        <v>3127</v>
      </c>
      <c r="H32" s="667">
        <v>2</v>
      </c>
      <c r="I32" s="667">
        <v>5</v>
      </c>
      <c r="J32" s="667">
        <f t="shared" si="0"/>
        <v>10</v>
      </c>
      <c r="K32" s="668" t="str">
        <f t="shared" si="1"/>
        <v>Tinggi</v>
      </c>
      <c r="L32" s="666" t="s">
        <v>3128</v>
      </c>
      <c r="M32" s="1019" t="s">
        <v>218</v>
      </c>
      <c r="N32" s="1014" t="s">
        <v>213</v>
      </c>
      <c r="O32" s="1014" t="s">
        <v>211</v>
      </c>
    </row>
    <row r="33" spans="2:15" ht="53.25" customHeight="1" x14ac:dyDescent="0.3">
      <c r="B33" s="1028"/>
      <c r="C33" s="666" t="s">
        <v>3131</v>
      </c>
      <c r="D33" s="1029"/>
      <c r="E33" s="1026"/>
      <c r="F33" s="1025"/>
      <c r="G33" s="666" t="s">
        <v>3132</v>
      </c>
      <c r="H33" s="667">
        <v>2</v>
      </c>
      <c r="I33" s="667">
        <v>5</v>
      </c>
      <c r="J33" s="667">
        <f t="shared" si="0"/>
        <v>10</v>
      </c>
      <c r="K33" s="668" t="str">
        <f t="shared" si="1"/>
        <v>Tinggi</v>
      </c>
      <c r="L33" s="666" t="s">
        <v>3133</v>
      </c>
      <c r="M33" s="1029"/>
      <c r="N33" s="1026"/>
      <c r="O33" s="1026"/>
    </row>
    <row r="34" spans="2:15" ht="37.5" customHeight="1" x14ac:dyDescent="0.3">
      <c r="B34" s="1028"/>
      <c r="C34" s="666" t="s">
        <v>3134</v>
      </c>
      <c r="D34" s="1029"/>
      <c r="E34" s="1026"/>
      <c r="F34" s="1025"/>
      <c r="G34" s="666" t="s">
        <v>3135</v>
      </c>
      <c r="H34" s="667">
        <v>2</v>
      </c>
      <c r="I34" s="667">
        <v>4</v>
      </c>
      <c r="J34" s="667">
        <f t="shared" si="0"/>
        <v>8</v>
      </c>
      <c r="K34" s="668" t="str">
        <f t="shared" si="1"/>
        <v>Moderat</v>
      </c>
      <c r="L34" s="666" t="s">
        <v>3136</v>
      </c>
      <c r="M34" s="1029"/>
      <c r="N34" s="1026"/>
      <c r="O34" s="1026"/>
    </row>
    <row r="35" spans="2:15" ht="35.25" customHeight="1" x14ac:dyDescent="0.3">
      <c r="B35" s="1028"/>
      <c r="C35" s="666" t="s">
        <v>3137</v>
      </c>
      <c r="D35" s="1029"/>
      <c r="E35" s="1026"/>
      <c r="F35" s="1025"/>
      <c r="G35" s="666" t="s">
        <v>3138</v>
      </c>
      <c r="H35" s="667">
        <v>2</v>
      </c>
      <c r="I35" s="667">
        <v>4</v>
      </c>
      <c r="J35" s="667">
        <f t="shared" si="0"/>
        <v>8</v>
      </c>
      <c r="K35" s="668" t="str">
        <f t="shared" si="1"/>
        <v>Moderat</v>
      </c>
      <c r="L35" s="666" t="s">
        <v>3139</v>
      </c>
      <c r="M35" s="1029"/>
      <c r="N35" s="1026"/>
      <c r="O35" s="1026"/>
    </row>
    <row r="36" spans="2:15" ht="49.5" customHeight="1" x14ac:dyDescent="0.3">
      <c r="B36" s="1018"/>
      <c r="C36" s="666" t="s">
        <v>3140</v>
      </c>
      <c r="D36" s="1020"/>
      <c r="E36" s="1013"/>
      <c r="F36" s="1022"/>
      <c r="G36" s="666" t="s">
        <v>3141</v>
      </c>
      <c r="H36" s="667">
        <v>2</v>
      </c>
      <c r="I36" s="667">
        <v>5</v>
      </c>
      <c r="J36" s="667">
        <f t="shared" si="0"/>
        <v>10</v>
      </c>
      <c r="K36" s="668" t="str">
        <f t="shared" si="1"/>
        <v>Tinggi</v>
      </c>
      <c r="L36" s="666" t="s">
        <v>3142</v>
      </c>
      <c r="M36" s="1020"/>
      <c r="N36" s="1013"/>
      <c r="O36" s="1013"/>
    </row>
    <row r="37" spans="2:15" ht="137.25" customHeight="1" x14ac:dyDescent="0.3">
      <c r="B37" s="669">
        <v>16</v>
      </c>
      <c r="C37" s="666" t="s">
        <v>3143</v>
      </c>
      <c r="D37" s="666" t="s">
        <v>3125</v>
      </c>
      <c r="E37" s="668" t="s">
        <v>2980</v>
      </c>
      <c r="F37" s="664" t="s">
        <v>212</v>
      </c>
      <c r="G37" s="666" t="s">
        <v>3144</v>
      </c>
      <c r="H37" s="667">
        <v>3</v>
      </c>
      <c r="I37" s="667">
        <v>3</v>
      </c>
      <c r="J37" s="667">
        <f t="shared" si="0"/>
        <v>9</v>
      </c>
      <c r="K37" s="668" t="str">
        <f t="shared" si="1"/>
        <v>Moderat</v>
      </c>
      <c r="L37" s="666" t="s">
        <v>3145</v>
      </c>
      <c r="M37" s="666" t="s">
        <v>217</v>
      </c>
      <c r="N37" s="668" t="s">
        <v>213</v>
      </c>
      <c r="O37" s="668" t="s">
        <v>212</v>
      </c>
    </row>
    <row r="38" spans="2:15" ht="72" customHeight="1" x14ac:dyDescent="0.3">
      <c r="B38" s="669">
        <v>17</v>
      </c>
      <c r="C38" s="666" t="s">
        <v>3147</v>
      </c>
      <c r="D38" s="666" t="s">
        <v>3148</v>
      </c>
      <c r="E38" s="668" t="s">
        <v>2968</v>
      </c>
      <c r="F38" s="664" t="s">
        <v>3149</v>
      </c>
      <c r="G38" s="666" t="s">
        <v>3150</v>
      </c>
      <c r="H38" s="667">
        <v>3</v>
      </c>
      <c r="I38" s="667">
        <v>4</v>
      </c>
      <c r="J38" s="667">
        <f t="shared" si="0"/>
        <v>12</v>
      </c>
      <c r="K38" s="668" t="str">
        <f t="shared" si="1"/>
        <v>Tinggi</v>
      </c>
      <c r="L38" s="666" t="s">
        <v>3151</v>
      </c>
      <c r="M38" s="666" t="s">
        <v>3152</v>
      </c>
      <c r="N38" s="668" t="s">
        <v>187</v>
      </c>
      <c r="O38" s="668" t="s">
        <v>59</v>
      </c>
    </row>
    <row r="39" spans="2:15" ht="63.75" customHeight="1" x14ac:dyDescent="0.3">
      <c r="B39" s="1017">
        <v>18</v>
      </c>
      <c r="C39" s="666" t="s">
        <v>3157</v>
      </c>
      <c r="D39" s="1019" t="s">
        <v>3158</v>
      </c>
      <c r="E39" s="1014" t="s">
        <v>2980</v>
      </c>
      <c r="F39" s="1021" t="s">
        <v>3159</v>
      </c>
      <c r="G39" s="666" t="s">
        <v>3160</v>
      </c>
      <c r="H39" s="667">
        <v>3</v>
      </c>
      <c r="I39" s="667">
        <v>4</v>
      </c>
      <c r="J39" s="667">
        <f t="shared" si="0"/>
        <v>12</v>
      </c>
      <c r="K39" s="668" t="str">
        <f t="shared" si="1"/>
        <v>Tinggi</v>
      </c>
      <c r="L39" s="666" t="s">
        <v>3161</v>
      </c>
      <c r="M39" s="1027" t="s">
        <v>3162</v>
      </c>
      <c r="N39" s="1023">
        <v>0.75</v>
      </c>
      <c r="O39" s="1014" t="s">
        <v>61</v>
      </c>
    </row>
    <row r="40" spans="2:15" ht="72.75" customHeight="1" x14ac:dyDescent="0.3">
      <c r="B40" s="1018"/>
      <c r="C40" s="666" t="s">
        <v>3168</v>
      </c>
      <c r="D40" s="1020"/>
      <c r="E40" s="1013"/>
      <c r="F40" s="1022"/>
      <c r="G40" s="666" t="s">
        <v>3169</v>
      </c>
      <c r="H40" s="667">
        <v>4</v>
      </c>
      <c r="I40" s="667">
        <v>3</v>
      </c>
      <c r="J40" s="667">
        <f t="shared" si="0"/>
        <v>12</v>
      </c>
      <c r="K40" s="668" t="str">
        <f t="shared" si="1"/>
        <v>Tinggi</v>
      </c>
      <c r="L40" s="666" t="s">
        <v>3170</v>
      </c>
      <c r="M40" s="1027"/>
      <c r="N40" s="1024"/>
      <c r="O40" s="1013"/>
    </row>
    <row r="41" spans="2:15" ht="91.5" customHeight="1" x14ac:dyDescent="0.3">
      <c r="B41" s="669">
        <v>19</v>
      </c>
      <c r="C41" s="666" t="s">
        <v>3171</v>
      </c>
      <c r="D41" s="666" t="s">
        <v>3172</v>
      </c>
      <c r="E41" s="668" t="s">
        <v>2980</v>
      </c>
      <c r="F41" s="664" t="s">
        <v>3173</v>
      </c>
      <c r="G41" s="666" t="s">
        <v>3174</v>
      </c>
      <c r="H41" s="667">
        <v>3</v>
      </c>
      <c r="I41" s="667">
        <v>2</v>
      </c>
      <c r="J41" s="667">
        <f t="shared" si="0"/>
        <v>6</v>
      </c>
      <c r="K41" s="668" t="str">
        <f t="shared" si="1"/>
        <v>Moderat</v>
      </c>
      <c r="L41" s="666" t="s">
        <v>3175</v>
      </c>
      <c r="M41" s="666" t="s">
        <v>184</v>
      </c>
      <c r="N41" s="668" t="s">
        <v>64</v>
      </c>
      <c r="O41" s="668" t="s">
        <v>63</v>
      </c>
    </row>
    <row r="42" spans="2:15" ht="105.75" customHeight="1" x14ac:dyDescent="0.3">
      <c r="B42" s="1017">
        <v>20</v>
      </c>
      <c r="C42" s="666" t="s">
        <v>3177</v>
      </c>
      <c r="D42" s="1019" t="s">
        <v>3178</v>
      </c>
      <c r="E42" s="1014" t="s">
        <v>3001</v>
      </c>
      <c r="F42" s="1021"/>
      <c r="G42" s="666" t="s">
        <v>3179</v>
      </c>
      <c r="H42" s="667">
        <v>4</v>
      </c>
      <c r="I42" s="667">
        <v>2</v>
      </c>
      <c r="J42" s="667">
        <f t="shared" si="0"/>
        <v>8</v>
      </c>
      <c r="K42" s="668" t="str">
        <f t="shared" si="1"/>
        <v>Moderat</v>
      </c>
      <c r="L42" s="666" t="s">
        <v>3180</v>
      </c>
      <c r="M42" s="1019" t="s">
        <v>228</v>
      </c>
      <c r="N42" s="1014" t="s">
        <v>67</v>
      </c>
      <c r="O42" s="1014" t="s">
        <v>66</v>
      </c>
    </row>
    <row r="43" spans="2:15" ht="78" customHeight="1" x14ac:dyDescent="0.3">
      <c r="B43" s="1018"/>
      <c r="C43" s="666" t="s">
        <v>3182</v>
      </c>
      <c r="D43" s="1020"/>
      <c r="E43" s="1013"/>
      <c r="F43" s="1025"/>
      <c r="G43" s="666" t="s">
        <v>3183</v>
      </c>
      <c r="H43" s="667">
        <v>3</v>
      </c>
      <c r="I43" s="667">
        <v>3</v>
      </c>
      <c r="J43" s="667">
        <f t="shared" si="0"/>
        <v>9</v>
      </c>
      <c r="K43" s="668" t="str">
        <f t="shared" si="1"/>
        <v>Moderat</v>
      </c>
      <c r="L43" s="666" t="s">
        <v>3184</v>
      </c>
      <c r="M43" s="1020"/>
      <c r="N43" s="1013"/>
      <c r="O43" s="1026"/>
    </row>
    <row r="44" spans="2:15" ht="117" customHeight="1" x14ac:dyDescent="0.3">
      <c r="B44" s="1017">
        <v>21</v>
      </c>
      <c r="C44" s="666" t="s">
        <v>3185</v>
      </c>
      <c r="D44" s="1019" t="s">
        <v>3186</v>
      </c>
      <c r="E44" s="1014" t="s">
        <v>2968</v>
      </c>
      <c r="F44" s="1025"/>
      <c r="G44" s="666" t="s">
        <v>3187</v>
      </c>
      <c r="H44" s="667">
        <v>3</v>
      </c>
      <c r="I44" s="667">
        <v>2</v>
      </c>
      <c r="J44" s="667">
        <f t="shared" si="0"/>
        <v>6</v>
      </c>
      <c r="K44" s="668" t="str">
        <f t="shared" si="1"/>
        <v>Moderat</v>
      </c>
      <c r="L44" s="666" t="s">
        <v>3188</v>
      </c>
      <c r="M44" s="1019" t="s">
        <v>197</v>
      </c>
      <c r="N44" s="1014" t="s">
        <v>125</v>
      </c>
      <c r="O44" s="1026"/>
    </row>
    <row r="45" spans="2:15" ht="103.5" customHeight="1" x14ac:dyDescent="0.3">
      <c r="B45" s="1018"/>
      <c r="C45" s="666" t="s">
        <v>3194</v>
      </c>
      <c r="D45" s="1020"/>
      <c r="E45" s="1013"/>
      <c r="F45" s="1022"/>
      <c r="G45" s="666" t="s">
        <v>3195</v>
      </c>
      <c r="H45" s="667">
        <v>3</v>
      </c>
      <c r="I45" s="667">
        <v>2</v>
      </c>
      <c r="J45" s="667">
        <f t="shared" si="0"/>
        <v>6</v>
      </c>
      <c r="K45" s="668" t="str">
        <f t="shared" si="1"/>
        <v>Moderat</v>
      </c>
      <c r="L45" s="666" t="s">
        <v>3196</v>
      </c>
      <c r="M45" s="1020"/>
      <c r="N45" s="1013"/>
      <c r="O45" s="1013"/>
    </row>
    <row r="46" spans="2:15" ht="78.75" customHeight="1" x14ac:dyDescent="0.3">
      <c r="B46" s="1017">
        <v>22</v>
      </c>
      <c r="C46" s="666" t="s">
        <v>3197</v>
      </c>
      <c r="D46" s="1019" t="s">
        <v>3198</v>
      </c>
      <c r="E46" s="1014" t="s">
        <v>2968</v>
      </c>
      <c r="F46" s="1021" t="s">
        <v>3199</v>
      </c>
      <c r="G46" s="666" t="s">
        <v>3200</v>
      </c>
      <c r="H46" s="667">
        <v>2</v>
      </c>
      <c r="I46" s="667">
        <v>4</v>
      </c>
      <c r="J46" s="667">
        <f t="shared" si="0"/>
        <v>8</v>
      </c>
      <c r="K46" s="668" t="str">
        <f t="shared" si="1"/>
        <v>Moderat</v>
      </c>
      <c r="L46" s="666" t="s">
        <v>3201</v>
      </c>
      <c r="M46" s="1019" t="s">
        <v>70</v>
      </c>
      <c r="N46" s="1023">
        <v>1</v>
      </c>
      <c r="O46" s="1014" t="s">
        <v>69</v>
      </c>
    </row>
    <row r="47" spans="2:15" ht="57" customHeight="1" x14ac:dyDescent="0.3">
      <c r="B47" s="1018"/>
      <c r="C47" s="666" t="s">
        <v>3206</v>
      </c>
      <c r="D47" s="1020"/>
      <c r="E47" s="1013"/>
      <c r="F47" s="1022"/>
      <c r="G47" s="666" t="s">
        <v>3207</v>
      </c>
      <c r="H47" s="667">
        <v>2</v>
      </c>
      <c r="I47" s="667">
        <v>4</v>
      </c>
      <c r="J47" s="667">
        <f t="shared" si="0"/>
        <v>8</v>
      </c>
      <c r="K47" s="668" t="str">
        <f t="shared" si="1"/>
        <v>Moderat</v>
      </c>
      <c r="L47" s="666" t="s">
        <v>3208</v>
      </c>
      <c r="M47" s="1020"/>
      <c r="N47" s="1024"/>
      <c r="O47" s="1013"/>
    </row>
    <row r="48" spans="2:15" ht="123" customHeight="1" x14ac:dyDescent="0.3">
      <c r="B48" s="669">
        <v>24</v>
      </c>
      <c r="C48" s="666" t="s">
        <v>3209</v>
      </c>
      <c r="D48" s="666" t="s">
        <v>3210</v>
      </c>
      <c r="E48" s="668" t="s">
        <v>2968</v>
      </c>
      <c r="F48" s="664" t="s">
        <v>3211</v>
      </c>
      <c r="G48" s="666" t="s">
        <v>3212</v>
      </c>
      <c r="H48" s="667">
        <v>2</v>
      </c>
      <c r="I48" s="667">
        <v>3</v>
      </c>
      <c r="J48" s="667">
        <f t="shared" si="0"/>
        <v>6</v>
      </c>
      <c r="K48" s="668" t="str">
        <f t="shared" si="1"/>
        <v>Moderat</v>
      </c>
      <c r="L48" s="666" t="s">
        <v>3213</v>
      </c>
      <c r="M48" s="666" t="s">
        <v>205</v>
      </c>
      <c r="N48" s="668" t="s">
        <v>74</v>
      </c>
      <c r="O48" s="668" t="s">
        <v>73</v>
      </c>
    </row>
    <row r="49" spans="2:15" ht="109.5" customHeight="1" x14ac:dyDescent="0.3">
      <c r="B49" s="669">
        <v>23</v>
      </c>
      <c r="C49" s="666" t="s">
        <v>3217</v>
      </c>
      <c r="D49" s="666" t="s">
        <v>3218</v>
      </c>
      <c r="E49" s="668" t="s">
        <v>2968</v>
      </c>
      <c r="F49" s="664" t="s">
        <v>76</v>
      </c>
      <c r="G49" s="666" t="s">
        <v>3219</v>
      </c>
      <c r="H49" s="667">
        <v>2</v>
      </c>
      <c r="I49" s="667">
        <v>3</v>
      </c>
      <c r="J49" s="667">
        <f t="shared" si="0"/>
        <v>6</v>
      </c>
      <c r="K49" s="668" t="str">
        <f t="shared" si="1"/>
        <v>Moderat</v>
      </c>
      <c r="L49" s="666" t="s">
        <v>3220</v>
      </c>
      <c r="M49" s="666" t="s">
        <v>78</v>
      </c>
      <c r="N49" s="668" t="s">
        <v>77</v>
      </c>
      <c r="O49" s="668" t="s">
        <v>76</v>
      </c>
    </row>
    <row r="50" spans="2:15" ht="57.75" customHeight="1" x14ac:dyDescent="0.3">
      <c r="B50" s="1017">
        <v>24</v>
      </c>
      <c r="C50" s="666" t="s">
        <v>3222</v>
      </c>
      <c r="D50" s="1019" t="s">
        <v>3223</v>
      </c>
      <c r="E50" s="1014" t="s">
        <v>2968</v>
      </c>
      <c r="F50" s="1021" t="s">
        <v>3224</v>
      </c>
      <c r="G50" s="666" t="s">
        <v>3225</v>
      </c>
      <c r="H50" s="667">
        <v>3</v>
      </c>
      <c r="I50" s="667">
        <v>3</v>
      </c>
      <c r="J50" s="667">
        <f t="shared" si="0"/>
        <v>9</v>
      </c>
      <c r="K50" s="668" t="str">
        <f t="shared" si="1"/>
        <v>Moderat</v>
      </c>
      <c r="L50" s="666" t="s">
        <v>3226</v>
      </c>
      <c r="M50" s="1019" t="s">
        <v>189</v>
      </c>
      <c r="N50" s="1012" t="s">
        <v>143</v>
      </c>
      <c r="O50" s="1014" t="s">
        <v>3227</v>
      </c>
    </row>
    <row r="51" spans="2:15" ht="31.2" x14ac:dyDescent="0.3">
      <c r="B51" s="1018"/>
      <c r="C51" s="666" t="s">
        <v>3231</v>
      </c>
      <c r="D51" s="1020"/>
      <c r="E51" s="1013"/>
      <c r="F51" s="1022"/>
      <c r="G51" s="666" t="s">
        <v>3232</v>
      </c>
      <c r="H51" s="667">
        <v>3</v>
      </c>
      <c r="I51" s="667">
        <v>3</v>
      </c>
      <c r="J51" s="667">
        <f t="shared" si="0"/>
        <v>9</v>
      </c>
      <c r="K51" s="668" t="str">
        <f t="shared" si="1"/>
        <v>Moderat</v>
      </c>
      <c r="L51" s="666" t="s">
        <v>3233</v>
      </c>
      <c r="M51" s="1020"/>
      <c r="N51" s="1013"/>
      <c r="O51" s="1013"/>
    </row>
    <row r="52" spans="2:15" ht="16.2" thickBot="1" x14ac:dyDescent="0.35">
      <c r="B52" s="673"/>
      <c r="C52" s="674"/>
      <c r="D52" s="674"/>
      <c r="E52" s="675"/>
      <c r="F52" s="674"/>
      <c r="G52" s="674"/>
      <c r="H52" s="673"/>
      <c r="I52" s="673"/>
      <c r="J52" s="673"/>
      <c r="K52" s="676"/>
      <c r="L52" s="674"/>
      <c r="M52" s="674"/>
      <c r="N52" s="674"/>
      <c r="O52" s="677"/>
    </row>
    <row r="53" spans="2:15" x14ac:dyDescent="0.3">
      <c r="D53" s="678"/>
      <c r="E53" s="679"/>
      <c r="F53" s="679"/>
      <c r="G53" s="679"/>
      <c r="H53" s="679"/>
      <c r="I53" s="679"/>
      <c r="J53" s="679"/>
      <c r="K53" s="679"/>
      <c r="L53" s="679"/>
      <c r="M53" s="680"/>
    </row>
    <row r="54" spans="2:15" x14ac:dyDescent="0.3">
      <c r="D54" s="681"/>
      <c r="E54" s="682"/>
      <c r="F54" s="682"/>
      <c r="G54" s="682"/>
      <c r="H54" s="682"/>
      <c r="I54" s="682"/>
      <c r="J54" s="682"/>
      <c r="K54" s="682"/>
      <c r="L54" s="682"/>
      <c r="M54" s="683"/>
    </row>
    <row r="55" spans="2:15" x14ac:dyDescent="0.3">
      <c r="D55" s="681"/>
      <c r="E55" s="682"/>
      <c r="F55" s="682"/>
      <c r="G55" s="682"/>
      <c r="H55" s="682"/>
      <c r="I55" s="682"/>
      <c r="J55" s="682"/>
      <c r="K55" s="682"/>
      <c r="L55" s="682"/>
      <c r="M55" s="683"/>
    </row>
    <row r="56" spans="2:15" x14ac:dyDescent="0.3">
      <c r="D56" s="681"/>
      <c r="E56" s="682"/>
      <c r="F56" s="682"/>
      <c r="G56" s="682"/>
      <c r="H56" s="682"/>
      <c r="I56" s="682"/>
      <c r="J56" s="682"/>
      <c r="K56" s="682"/>
      <c r="L56" s="682"/>
      <c r="M56" s="683"/>
    </row>
    <row r="57" spans="2:15" x14ac:dyDescent="0.3">
      <c r="D57" s="681"/>
      <c r="E57" s="682"/>
      <c r="F57" s="682"/>
      <c r="G57" s="682"/>
      <c r="H57" s="682"/>
      <c r="I57" s="682"/>
      <c r="J57" s="682"/>
      <c r="K57" s="682"/>
      <c r="L57" s="682"/>
      <c r="M57" s="683"/>
    </row>
    <row r="58" spans="2:15" x14ac:dyDescent="0.3">
      <c r="D58" s="681"/>
      <c r="E58" s="682"/>
      <c r="F58" s="682"/>
      <c r="G58" s="682"/>
      <c r="H58" s="682"/>
      <c r="I58" s="682"/>
      <c r="J58" s="682"/>
      <c r="K58" s="682"/>
      <c r="L58" s="682"/>
      <c r="M58" s="683"/>
    </row>
    <row r="59" spans="2:15" x14ac:dyDescent="0.3">
      <c r="D59" s="681"/>
      <c r="E59" s="682"/>
      <c r="F59" s="682"/>
      <c r="G59" s="682"/>
      <c r="H59" s="682"/>
      <c r="I59" s="682"/>
      <c r="J59" s="682"/>
      <c r="K59" s="682"/>
      <c r="L59" s="682"/>
      <c r="M59" s="683"/>
    </row>
    <row r="60" spans="2:15" x14ac:dyDescent="0.3">
      <c r="D60" s="681"/>
      <c r="E60" s="682"/>
      <c r="F60" s="682"/>
      <c r="G60" s="682"/>
      <c r="H60" s="682"/>
      <c r="I60" s="682"/>
      <c r="J60" s="682"/>
      <c r="K60" s="682"/>
      <c r="L60" s="682"/>
      <c r="M60" s="683"/>
    </row>
    <row r="61" spans="2:15" x14ac:dyDescent="0.3">
      <c r="D61" s="681"/>
      <c r="E61" s="682"/>
      <c r="F61" s="682"/>
      <c r="G61" s="682"/>
      <c r="H61" s="682"/>
      <c r="I61" s="682"/>
      <c r="J61" s="682"/>
      <c r="K61" s="682"/>
      <c r="L61" s="682"/>
      <c r="M61" s="683"/>
    </row>
    <row r="62" spans="2:15" x14ac:dyDescent="0.3">
      <c r="D62" s="681"/>
      <c r="E62" s="682"/>
      <c r="F62" s="682"/>
      <c r="G62" s="682"/>
      <c r="H62" s="682"/>
      <c r="I62" s="682"/>
      <c r="J62" s="682"/>
      <c r="K62" s="682"/>
      <c r="L62" s="682"/>
      <c r="M62" s="683"/>
    </row>
    <row r="63" spans="2:15" x14ac:dyDescent="0.3">
      <c r="D63" s="681"/>
      <c r="E63" s="682"/>
      <c r="F63" s="682"/>
      <c r="G63" s="682"/>
      <c r="H63" s="682"/>
      <c r="I63" s="682"/>
      <c r="J63" s="682"/>
      <c r="K63" s="682"/>
      <c r="L63" s="682"/>
      <c r="M63" s="683"/>
    </row>
    <row r="64" spans="2:15" x14ac:dyDescent="0.3">
      <c r="D64" s="681"/>
      <c r="E64" s="682"/>
      <c r="F64" s="682"/>
      <c r="G64" s="682"/>
      <c r="H64" s="682"/>
      <c r="I64" s="682"/>
      <c r="J64" s="682"/>
      <c r="K64" s="682"/>
      <c r="L64" s="682"/>
      <c r="M64" s="683"/>
    </row>
    <row r="65" spans="4:13" x14ac:dyDescent="0.3">
      <c r="D65" s="681"/>
      <c r="E65" s="682"/>
      <c r="F65" s="682"/>
      <c r="G65" s="682"/>
      <c r="H65" s="682"/>
      <c r="I65" s="682"/>
      <c r="J65" s="682"/>
      <c r="K65" s="682"/>
      <c r="L65" s="682"/>
      <c r="M65" s="683"/>
    </row>
    <row r="66" spans="4:13" x14ac:dyDescent="0.3">
      <c r="D66" s="681"/>
      <c r="E66" s="682"/>
      <c r="F66" s="682"/>
      <c r="G66" s="682"/>
      <c r="H66" s="682"/>
      <c r="I66" s="682"/>
      <c r="J66" s="682"/>
      <c r="K66" s="682"/>
      <c r="L66" s="682"/>
      <c r="M66" s="683"/>
    </row>
    <row r="67" spans="4:13" x14ac:dyDescent="0.3">
      <c r="D67" s="681"/>
      <c r="E67" s="682"/>
      <c r="F67" s="682"/>
      <c r="G67" s="682"/>
      <c r="H67" s="682"/>
      <c r="I67" s="682"/>
      <c r="J67" s="682"/>
      <c r="K67" s="682"/>
      <c r="L67" s="682"/>
      <c r="M67" s="683"/>
    </row>
    <row r="68" spans="4:13" x14ac:dyDescent="0.3">
      <c r="D68" s="681"/>
      <c r="E68" s="682"/>
      <c r="F68" s="682"/>
      <c r="G68" s="682"/>
      <c r="H68" s="682"/>
      <c r="I68" s="682"/>
      <c r="J68" s="682"/>
      <c r="K68" s="682"/>
      <c r="L68" s="682"/>
      <c r="M68" s="683"/>
    </row>
    <row r="69" spans="4:13" x14ac:dyDescent="0.3">
      <c r="D69" s="681"/>
      <c r="E69" s="682"/>
      <c r="F69" s="682"/>
      <c r="G69" s="682"/>
      <c r="H69" s="682"/>
      <c r="I69" s="682"/>
      <c r="J69" s="682"/>
      <c r="K69" s="682"/>
      <c r="L69" s="682"/>
      <c r="M69" s="683"/>
    </row>
    <row r="70" spans="4:13" x14ac:dyDescent="0.3">
      <c r="D70" s="681"/>
      <c r="E70" s="682"/>
      <c r="F70" s="682"/>
      <c r="G70" s="682"/>
      <c r="H70" s="682"/>
      <c r="I70" s="682"/>
      <c r="J70" s="682"/>
      <c r="K70" s="682"/>
      <c r="L70" s="682"/>
      <c r="M70" s="683"/>
    </row>
    <row r="71" spans="4:13" x14ac:dyDescent="0.3">
      <c r="D71" s="681"/>
      <c r="E71" s="682"/>
      <c r="F71" s="682"/>
      <c r="G71" s="682"/>
      <c r="H71" s="682"/>
      <c r="I71" s="682"/>
      <c r="J71" s="682"/>
      <c r="K71" s="682"/>
      <c r="L71" s="682"/>
      <c r="M71" s="683"/>
    </row>
    <row r="72" spans="4:13" x14ac:dyDescent="0.3">
      <c r="D72" s="681"/>
      <c r="E72" s="682"/>
      <c r="F72" s="682"/>
      <c r="G72" s="682"/>
      <c r="H72" s="682"/>
      <c r="I72" s="682"/>
      <c r="J72" s="682"/>
      <c r="K72" s="682"/>
      <c r="L72" s="682"/>
      <c r="M72" s="683"/>
    </row>
    <row r="73" spans="4:13" ht="16.2" thickBot="1" x14ac:dyDescent="0.35">
      <c r="D73" s="684"/>
      <c r="E73" s="685"/>
      <c r="F73" s="685"/>
      <c r="G73" s="685"/>
      <c r="H73" s="685"/>
      <c r="I73" s="685"/>
      <c r="J73" s="685"/>
      <c r="K73" s="685"/>
      <c r="L73" s="685"/>
      <c r="M73" s="686"/>
    </row>
  </sheetData>
  <mergeCells count="104">
    <mergeCell ref="B5:D5"/>
    <mergeCell ref="H5:I5"/>
    <mergeCell ref="J5:L5"/>
    <mergeCell ref="B9:B10"/>
    <mergeCell ref="D9:D10"/>
    <mergeCell ref="E9:E10"/>
    <mergeCell ref="F9:F10"/>
    <mergeCell ref="D2:J2"/>
    <mergeCell ref="K2:N2"/>
    <mergeCell ref="D3:J3"/>
    <mergeCell ref="K3:L3"/>
    <mergeCell ref="D4:J4"/>
    <mergeCell ref="K4:L4"/>
    <mergeCell ref="M9:M10"/>
    <mergeCell ref="N9:N10"/>
    <mergeCell ref="O9:O10"/>
    <mergeCell ref="B16:B17"/>
    <mergeCell ref="D16:D17"/>
    <mergeCell ref="E16:E17"/>
    <mergeCell ref="F16:F17"/>
    <mergeCell ref="M16:M17"/>
    <mergeCell ref="N16:N17"/>
    <mergeCell ref="O16:O17"/>
    <mergeCell ref="O18:O19"/>
    <mergeCell ref="B20:B21"/>
    <mergeCell ref="E20:E21"/>
    <mergeCell ref="F20:F21"/>
    <mergeCell ref="M20:M21"/>
    <mergeCell ref="N20:N21"/>
    <mergeCell ref="O20:O21"/>
    <mergeCell ref="B18:B19"/>
    <mergeCell ref="D18:D19"/>
    <mergeCell ref="E18:E19"/>
    <mergeCell ref="F18:F19"/>
    <mergeCell ref="M18:M19"/>
    <mergeCell ref="N18:N19"/>
    <mergeCell ref="O22:O23"/>
    <mergeCell ref="B24:B25"/>
    <mergeCell ref="D24:D25"/>
    <mergeCell ref="E24:E25"/>
    <mergeCell ref="F24:F25"/>
    <mergeCell ref="M24:M25"/>
    <mergeCell ref="N24:N25"/>
    <mergeCell ref="O24:O25"/>
    <mergeCell ref="B22:B23"/>
    <mergeCell ref="C22:C23"/>
    <mergeCell ref="D22:D23"/>
    <mergeCell ref="E22:E23"/>
    <mergeCell ref="F22:F23"/>
    <mergeCell ref="N22:N23"/>
    <mergeCell ref="O27:O29"/>
    <mergeCell ref="B30:B31"/>
    <mergeCell ref="D30:D31"/>
    <mergeCell ref="E30:E31"/>
    <mergeCell ref="F30:F31"/>
    <mergeCell ref="M30:M31"/>
    <mergeCell ref="N30:N31"/>
    <mergeCell ref="O30:O31"/>
    <mergeCell ref="B27:B29"/>
    <mergeCell ref="D27:D29"/>
    <mergeCell ref="E27:E29"/>
    <mergeCell ref="F27:F29"/>
    <mergeCell ref="M27:M29"/>
    <mergeCell ref="N27:N29"/>
    <mergeCell ref="O32:O36"/>
    <mergeCell ref="B39:B40"/>
    <mergeCell ref="D39:D40"/>
    <mergeCell ref="E39:E40"/>
    <mergeCell ref="F39:F40"/>
    <mergeCell ref="M39:M40"/>
    <mergeCell ref="N39:N40"/>
    <mergeCell ref="O39:O40"/>
    <mergeCell ref="B32:B36"/>
    <mergeCell ref="D32:D36"/>
    <mergeCell ref="E32:E36"/>
    <mergeCell ref="F32:F36"/>
    <mergeCell ref="M32:M36"/>
    <mergeCell ref="N32:N36"/>
    <mergeCell ref="O42:O45"/>
    <mergeCell ref="B44:B45"/>
    <mergeCell ref="D44:D45"/>
    <mergeCell ref="E44:E45"/>
    <mergeCell ref="M44:M45"/>
    <mergeCell ref="N44:N45"/>
    <mergeCell ref="B42:B43"/>
    <mergeCell ref="D42:D43"/>
    <mergeCell ref="E42:E43"/>
    <mergeCell ref="F42:F45"/>
    <mergeCell ref="M42:M43"/>
    <mergeCell ref="N42:N43"/>
    <mergeCell ref="O46:O47"/>
    <mergeCell ref="B50:B51"/>
    <mergeCell ref="D50:D51"/>
    <mergeCell ref="E50:E51"/>
    <mergeCell ref="F50:F51"/>
    <mergeCell ref="M50:M51"/>
    <mergeCell ref="N50:N51"/>
    <mergeCell ref="O50:O51"/>
    <mergeCell ref="B46:B47"/>
    <mergeCell ref="D46:D47"/>
    <mergeCell ref="E46:E47"/>
    <mergeCell ref="F46:F47"/>
    <mergeCell ref="M46:M47"/>
    <mergeCell ref="N46:N47"/>
  </mergeCells>
  <printOptions horizontalCentered="1"/>
  <pageMargins left="0" right="0" top="0" bottom="0" header="0" footer="0"/>
  <pageSetup paperSize="8" scale="60" orientation="landscape" r:id="rId1"/>
  <headerFooter>
    <oddFooter>&amp;C&amp;"Arial Black,Regular"&amp;12Hal &amp;P dari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FB948-8502-4D28-BE30-D3DC228F514A}">
  <sheetPr>
    <tabColor rgb="FF0070C0"/>
  </sheetPr>
  <dimension ref="B1:Z617"/>
  <sheetViews>
    <sheetView zoomScale="70" zoomScaleNormal="70" workbookViewId="0">
      <pane xSplit="3" ySplit="2" topLeftCell="D3" activePane="bottomRight" state="frozen"/>
      <selection activeCell="E38" sqref="E38"/>
      <selection pane="topRight" activeCell="E38" sqref="E38"/>
      <selection pane="bottomLeft" activeCell="E38" sqref="E38"/>
      <selection pane="bottomRight" activeCell="E38" sqref="E38"/>
    </sheetView>
  </sheetViews>
  <sheetFormatPr defaultColWidth="9.109375" defaultRowHeight="14.4" x14ac:dyDescent="0.3"/>
  <cols>
    <col min="1" max="1" width="3.44140625" style="195" customWidth="1"/>
    <col min="2" max="2" width="3.5546875" style="195" bestFit="1" customWidth="1"/>
    <col min="3" max="3" width="12" style="195" customWidth="1"/>
    <col min="4" max="4" width="2.44140625" style="195" customWidth="1"/>
    <col min="5" max="5" width="17.6640625" style="199" bestFit="1" customWidth="1"/>
    <col min="6" max="6" width="18.33203125" style="199" customWidth="1"/>
    <col min="7" max="7" width="9.109375" style="198"/>
    <col min="8" max="8" width="18.5546875" style="264" customWidth="1"/>
    <col min="9" max="9" width="2" style="195" customWidth="1"/>
    <col min="10" max="11" width="17.6640625" style="199" bestFit="1" customWidth="1"/>
    <col min="12" max="12" width="9.109375" style="198"/>
    <col min="13" max="13" width="16.5546875" style="195" bestFit="1" customWidth="1"/>
    <col min="14" max="14" width="9.109375" style="195"/>
    <col min="15" max="15" width="5.33203125" style="195" customWidth="1"/>
    <col min="16" max="16" width="13.88671875" style="191" customWidth="1"/>
    <col min="17" max="17" width="9.33203125" style="191" customWidth="1"/>
    <col min="18" max="18" width="15.6640625" style="204" customWidth="1"/>
    <col min="19" max="19" width="25.109375" style="204" bestFit="1" customWidth="1"/>
    <col min="20" max="20" width="52.5546875" style="203" bestFit="1" customWidth="1"/>
    <col min="21" max="21" width="7.5546875" style="191" bestFit="1" customWidth="1"/>
    <col min="22" max="22" width="7.33203125" style="191" bestFit="1" customWidth="1"/>
    <col min="23" max="23" width="18.6640625" style="199" bestFit="1" customWidth="1"/>
    <col min="24" max="24" width="23.88671875" style="204" customWidth="1"/>
    <col min="25" max="25" width="8.5546875" style="191" bestFit="1" customWidth="1"/>
    <col min="26" max="26" width="20" style="199" bestFit="1" customWidth="1"/>
    <col min="27" max="16384" width="9.109375" style="195"/>
  </cols>
  <sheetData>
    <row r="1" spans="2:26" x14ac:dyDescent="0.3">
      <c r="B1" s="195" t="s">
        <v>773</v>
      </c>
      <c r="E1" s="195">
        <v>2024</v>
      </c>
    </row>
    <row r="2" spans="2:26" s="191" customFormat="1" x14ac:dyDescent="0.3">
      <c r="B2" s="191" t="s">
        <v>263</v>
      </c>
      <c r="C2" s="191" t="s">
        <v>310</v>
      </c>
      <c r="E2" s="197" t="s">
        <v>323</v>
      </c>
      <c r="F2" s="191" t="s">
        <v>324</v>
      </c>
      <c r="G2" s="198" t="s">
        <v>325</v>
      </c>
      <c r="H2" s="265" t="s">
        <v>1253</v>
      </c>
      <c r="J2" s="197" t="s">
        <v>323</v>
      </c>
      <c r="K2" s="191" t="s">
        <v>326</v>
      </c>
      <c r="L2" s="198" t="s">
        <v>325</v>
      </c>
      <c r="M2" s="265" t="s">
        <v>1253</v>
      </c>
      <c r="O2" s="692" t="s">
        <v>263</v>
      </c>
      <c r="P2" s="692" t="s">
        <v>310</v>
      </c>
      <c r="Q2" s="692" t="s">
        <v>772</v>
      </c>
      <c r="R2" s="693" t="s">
        <v>1209</v>
      </c>
      <c r="S2" s="693" t="s">
        <v>1146</v>
      </c>
      <c r="T2" s="693" t="s">
        <v>1147</v>
      </c>
      <c r="U2" s="692" t="s">
        <v>1148</v>
      </c>
      <c r="V2" s="693" t="s">
        <v>1149</v>
      </c>
      <c r="W2" s="694" t="s">
        <v>1150</v>
      </c>
      <c r="X2" s="695" t="s">
        <v>421</v>
      </c>
      <c r="Y2" s="696" t="s">
        <v>1151</v>
      </c>
      <c r="Z2" s="697" t="s">
        <v>1152</v>
      </c>
    </row>
    <row r="3" spans="2:26" ht="28.8" x14ac:dyDescent="0.3">
      <c r="B3" s="195">
        <v>1</v>
      </c>
      <c r="C3" s="191" t="s">
        <v>311</v>
      </c>
      <c r="E3" s="202">
        <v>118424000</v>
      </c>
      <c r="F3" s="312">
        <f>SUMIFS(Z3:$Z$999987,P3:$P$999987,C3,Q3:$Q$999987,$E$1,R3:$R$999987,$F$2)</f>
        <v>24308660</v>
      </c>
      <c r="G3" s="198">
        <f>F3/E3</f>
        <v>0.20526801999594677</v>
      </c>
      <c r="H3" s="263">
        <f>IF(F3&gt;0,E3-F3,"-")</f>
        <v>94115340</v>
      </c>
      <c r="J3" s="202">
        <v>205856000</v>
      </c>
      <c r="K3" s="312">
        <f>SUMIFS(Z3:$Z$999987,P3:$P$999987,C3,Q3:$Q$999987,$E$1,R3:$R$999987,$K$2)</f>
        <v>115386004</v>
      </c>
      <c r="L3" s="198">
        <f>K3/J3</f>
        <v>0.56051805145344313</v>
      </c>
      <c r="M3" s="263">
        <f>IF(K3&gt;0,J3-K3,"-")</f>
        <v>90469996</v>
      </c>
      <c r="O3" s="313">
        <v>1</v>
      </c>
      <c r="P3" s="314" t="s">
        <v>311</v>
      </c>
      <c r="Q3" s="314">
        <v>2024</v>
      </c>
      <c r="R3" s="623" t="s">
        <v>326</v>
      </c>
      <c r="S3" s="582" t="s">
        <v>1255</v>
      </c>
      <c r="T3" s="580" t="s">
        <v>1256</v>
      </c>
      <c r="U3" s="591" t="s">
        <v>1190</v>
      </c>
      <c r="V3" s="591">
        <v>2</v>
      </c>
      <c r="W3" s="698">
        <v>650000</v>
      </c>
      <c r="X3" s="699" t="s">
        <v>1214</v>
      </c>
      <c r="Y3" s="700" t="s">
        <v>1210</v>
      </c>
      <c r="Z3" s="701">
        <f t="shared" ref="Z3:Z66" si="0">V3*W3</f>
        <v>1300000</v>
      </c>
    </row>
    <row r="4" spans="2:26" ht="28.8" x14ac:dyDescent="0.3">
      <c r="B4" s="195">
        <v>2</v>
      </c>
      <c r="C4" s="191" t="s">
        <v>312</v>
      </c>
      <c r="E4" s="202">
        <v>90877000</v>
      </c>
      <c r="F4" s="312">
        <f>SUMIFS(Z3:$Z$999987,P3:$P$999987,C4,Q3:$Q$999987,$E$1,R3:$R$999987,$F$2)</f>
        <v>42164772</v>
      </c>
      <c r="G4" s="198">
        <f t="shared" ref="G4:G16" si="1">F4/E4</f>
        <v>0.46397627562529575</v>
      </c>
      <c r="H4" s="263">
        <f t="shared" ref="H4:H14" si="2">IF(F4&gt;0,E4-F4,"-")</f>
        <v>48712228</v>
      </c>
      <c r="J4" s="202">
        <v>158911000</v>
      </c>
      <c r="K4" s="312">
        <f>SUMIFS(Z3:$Z$999987,P3:$P$999987,C4,Q3:$Q$999987,$E$1,R3:$R$999987,$K$2)</f>
        <v>58333150</v>
      </c>
      <c r="L4" s="198">
        <f t="shared" ref="L4:L14" si="3">K4/J4</f>
        <v>0.36708063003819746</v>
      </c>
      <c r="M4" s="263">
        <f t="shared" ref="M4:M13" si="4">IF(K4&gt;0,J4-K4,"-")</f>
        <v>100577850</v>
      </c>
      <c r="O4" s="313">
        <v>2</v>
      </c>
      <c r="P4" s="314" t="s">
        <v>311</v>
      </c>
      <c r="Q4" s="314">
        <v>2024</v>
      </c>
      <c r="R4" s="623" t="s">
        <v>326</v>
      </c>
      <c r="S4" s="702" t="s">
        <v>1257</v>
      </c>
      <c r="T4" s="703" t="s">
        <v>1258</v>
      </c>
      <c r="U4" s="704" t="s">
        <v>1259</v>
      </c>
      <c r="V4" s="704">
        <v>4</v>
      </c>
      <c r="W4" s="698">
        <v>235000</v>
      </c>
      <c r="X4" s="699" t="s">
        <v>1214</v>
      </c>
      <c r="Y4" s="700" t="s">
        <v>1210</v>
      </c>
      <c r="Z4" s="701">
        <f t="shared" si="0"/>
        <v>940000</v>
      </c>
    </row>
    <row r="5" spans="2:26" ht="28.8" x14ac:dyDescent="0.3">
      <c r="B5" s="195">
        <v>3</v>
      </c>
      <c r="C5" s="191" t="s">
        <v>313</v>
      </c>
      <c r="E5" s="202">
        <v>143719000</v>
      </c>
      <c r="F5" s="312">
        <f>SUMIFS(Z3:$Z$999987,P3:$P$999987,C5,Q3:$Q$999987,$E$1,R3:$R$999987,$F$2)</f>
        <v>32766690</v>
      </c>
      <c r="G5" s="198">
        <f t="shared" si="1"/>
        <v>0.22799135813636331</v>
      </c>
      <c r="H5" s="263">
        <f t="shared" si="2"/>
        <v>110952310</v>
      </c>
      <c r="J5" s="202">
        <v>145893000</v>
      </c>
      <c r="K5" s="312">
        <f>SUMIFS(Z3:$Z$999987,P3:$P$999987,C5,Q3:$Q$999987,$E$1,R3:$R$999987,$K$2)</f>
        <v>81705500</v>
      </c>
      <c r="L5" s="198">
        <f t="shared" si="3"/>
        <v>0.56003715051441805</v>
      </c>
      <c r="M5" s="263">
        <f t="shared" si="4"/>
        <v>64187500</v>
      </c>
      <c r="O5" s="313">
        <v>3</v>
      </c>
      <c r="P5" s="314" t="s">
        <v>311</v>
      </c>
      <c r="Q5" s="314">
        <v>2024</v>
      </c>
      <c r="R5" s="623" t="s">
        <v>326</v>
      </c>
      <c r="S5" s="702" t="s">
        <v>1260</v>
      </c>
      <c r="T5" s="703" t="s">
        <v>1261</v>
      </c>
      <c r="U5" s="704" t="s">
        <v>1259</v>
      </c>
      <c r="V5" s="704">
        <v>20</v>
      </c>
      <c r="W5" s="698">
        <v>10000</v>
      </c>
      <c r="X5" s="699" t="s">
        <v>1214</v>
      </c>
      <c r="Y5" s="700" t="s">
        <v>1210</v>
      </c>
      <c r="Z5" s="701">
        <f t="shared" si="0"/>
        <v>200000</v>
      </c>
    </row>
    <row r="6" spans="2:26" ht="28.8" x14ac:dyDescent="0.3">
      <c r="B6" s="195">
        <v>4</v>
      </c>
      <c r="C6" s="191" t="s">
        <v>314</v>
      </c>
      <c r="E6" s="202">
        <v>122526000</v>
      </c>
      <c r="F6" s="312">
        <f>SUMIFS(Z3:$Z$999987,P3:$P$999987,C6,Q3:$Q$999987,$E$1,R3:$R$999987,$F$2)</f>
        <v>7710000</v>
      </c>
      <c r="G6" s="198">
        <f t="shared" si="1"/>
        <v>6.2925419910876065E-2</v>
      </c>
      <c r="H6" s="263">
        <f t="shared" si="2"/>
        <v>114816000</v>
      </c>
      <c r="J6" s="202">
        <v>130538000</v>
      </c>
      <c r="K6" s="312">
        <f>SUMIFS(Z3:$Z$999987,P3:$P$999987,C6,Q3:$Q$999987,$E$1,R3:$R$999987,$K$2)</f>
        <v>65532661</v>
      </c>
      <c r="L6" s="198">
        <f t="shared" si="3"/>
        <v>0.5020198026628262</v>
      </c>
      <c r="M6" s="263">
        <f t="shared" si="4"/>
        <v>65005339</v>
      </c>
      <c r="O6" s="313">
        <v>4</v>
      </c>
      <c r="P6" s="314" t="s">
        <v>311</v>
      </c>
      <c r="Q6" s="314">
        <v>2024</v>
      </c>
      <c r="R6" s="623" t="s">
        <v>326</v>
      </c>
      <c r="S6" s="702" t="s">
        <v>1262</v>
      </c>
      <c r="T6" s="703" t="s">
        <v>1263</v>
      </c>
      <c r="U6" s="704" t="s">
        <v>1187</v>
      </c>
      <c r="V6" s="704">
        <v>20</v>
      </c>
      <c r="W6" s="698">
        <v>17000</v>
      </c>
      <c r="X6" s="699" t="s">
        <v>1214</v>
      </c>
      <c r="Y6" s="700" t="s">
        <v>1210</v>
      </c>
      <c r="Z6" s="701">
        <f t="shared" si="0"/>
        <v>340000</v>
      </c>
    </row>
    <row r="7" spans="2:26" ht="28.8" x14ac:dyDescent="0.3">
      <c r="B7" s="195">
        <v>5</v>
      </c>
      <c r="C7" s="191" t="s">
        <v>315</v>
      </c>
      <c r="E7" s="202">
        <v>87531000</v>
      </c>
      <c r="F7" s="312">
        <f>SUMIFS(Z3:$Z$999987,P3:$P$999987,C7,Q3:$Q$999987,$E$1,R3:$R$999987,$F$2)</f>
        <v>19943500</v>
      </c>
      <c r="G7" s="198">
        <f t="shared" si="1"/>
        <v>0.2278449920599559</v>
      </c>
      <c r="H7" s="263">
        <f t="shared" si="2"/>
        <v>67587500</v>
      </c>
      <c r="J7" s="202">
        <v>122243000</v>
      </c>
      <c r="K7" s="312">
        <f>SUMIFS(Z3:$Z$999987,P3:$P$999987,C7,Q3:$Q$999987,$E$1,R3:$R$999987,$K$2)</f>
        <v>56794200</v>
      </c>
      <c r="L7" s="198">
        <f t="shared" si="3"/>
        <v>0.46460083603969143</v>
      </c>
      <c r="M7" s="263">
        <f t="shared" si="4"/>
        <v>65448800</v>
      </c>
      <c r="O7" s="313">
        <v>5</v>
      </c>
      <c r="P7" s="314" t="s">
        <v>311</v>
      </c>
      <c r="Q7" s="314">
        <v>2024</v>
      </c>
      <c r="R7" s="623" t="s">
        <v>326</v>
      </c>
      <c r="S7" s="702" t="s">
        <v>1264</v>
      </c>
      <c r="T7" s="703" t="s">
        <v>1265</v>
      </c>
      <c r="U7" s="704" t="s">
        <v>1172</v>
      </c>
      <c r="V7" s="704">
        <v>7</v>
      </c>
      <c r="W7" s="705">
        <v>37500</v>
      </c>
      <c r="X7" s="699" t="s">
        <v>1214</v>
      </c>
      <c r="Y7" s="700" t="s">
        <v>1210</v>
      </c>
      <c r="Z7" s="701">
        <f t="shared" si="0"/>
        <v>262500</v>
      </c>
    </row>
    <row r="8" spans="2:26" ht="28.8" x14ac:dyDescent="0.3">
      <c r="B8" s="195">
        <v>6</v>
      </c>
      <c r="C8" s="191" t="s">
        <v>316</v>
      </c>
      <c r="E8" s="202">
        <v>110503000</v>
      </c>
      <c r="F8" s="312">
        <f>SUMIFS(Z3:$Z$999987,P3:$P$999987,C8,Q3:$Q$999987,$E$1,R3:$R$999987,$F$2)</f>
        <v>14187500</v>
      </c>
      <c r="G8" s="198">
        <f t="shared" si="1"/>
        <v>0.12839017945214157</v>
      </c>
      <c r="H8" s="263">
        <f>IF(F8&gt;0,E8-F8,"-")</f>
        <v>96315500</v>
      </c>
      <c r="J8" s="202">
        <v>165098000</v>
      </c>
      <c r="K8" s="312">
        <f>SUMIFS(Z3:$Z$999987,P3:$P$999987,C8,Q3:$Q$999987,$E$1,R3:$R$999987,$K$2)</f>
        <v>47412040</v>
      </c>
      <c r="L8" s="198">
        <f t="shared" si="3"/>
        <v>0.28717513234563713</v>
      </c>
      <c r="M8" s="263">
        <f t="shared" si="4"/>
        <v>117685960</v>
      </c>
      <c r="O8" s="313">
        <v>6</v>
      </c>
      <c r="P8" s="314" t="s">
        <v>311</v>
      </c>
      <c r="Q8" s="314">
        <v>2024</v>
      </c>
      <c r="R8" s="623" t="s">
        <v>326</v>
      </c>
      <c r="S8" s="702" t="s">
        <v>1266</v>
      </c>
      <c r="T8" s="703" t="s">
        <v>1267</v>
      </c>
      <c r="U8" s="704" t="s">
        <v>1172</v>
      </c>
      <c r="V8" s="704">
        <v>9</v>
      </c>
      <c r="W8" s="705">
        <v>187500</v>
      </c>
      <c r="X8" s="699" t="s">
        <v>1214</v>
      </c>
      <c r="Y8" s="700" t="s">
        <v>1210</v>
      </c>
      <c r="Z8" s="701">
        <f t="shared" si="0"/>
        <v>1687500</v>
      </c>
    </row>
    <row r="9" spans="2:26" ht="28.8" x14ac:dyDescent="0.3">
      <c r="B9" s="195">
        <v>7</v>
      </c>
      <c r="C9" s="191" t="s">
        <v>317</v>
      </c>
      <c r="E9" s="202">
        <v>58181000</v>
      </c>
      <c r="F9" s="312">
        <f>SUMIFS(Z3:$Z$999987,P3:$P$999987,C9,Q3:$Q$999987,$E$1,R3:$R$999987,$F$2)</f>
        <v>15692440</v>
      </c>
      <c r="G9" s="198">
        <f t="shared" si="1"/>
        <v>0.269717605403826</v>
      </c>
      <c r="H9" s="263">
        <f t="shared" si="2"/>
        <v>42488560</v>
      </c>
      <c r="J9" s="202">
        <v>135960000</v>
      </c>
      <c r="K9" s="312">
        <f>SUMIFS(Z3:$Z$999987,P3:$P$999987,C9,Q3:$Q$999987,$E$1,R3:$R$999987,$K$2)</f>
        <v>35111600</v>
      </c>
      <c r="L9" s="198">
        <f t="shared" si="3"/>
        <v>0.25824948514268903</v>
      </c>
      <c r="M9" s="263">
        <f t="shared" si="4"/>
        <v>100848400</v>
      </c>
      <c r="O9" s="313">
        <v>7</v>
      </c>
      <c r="P9" s="314" t="s">
        <v>311</v>
      </c>
      <c r="Q9" s="314">
        <v>2024</v>
      </c>
      <c r="R9" s="623" t="s">
        <v>326</v>
      </c>
      <c r="S9" s="702" t="s">
        <v>1268</v>
      </c>
      <c r="T9" s="703" t="s">
        <v>1269</v>
      </c>
      <c r="U9" s="704" t="s">
        <v>1172</v>
      </c>
      <c r="V9" s="704">
        <v>6</v>
      </c>
      <c r="W9" s="705">
        <v>300000</v>
      </c>
      <c r="X9" s="699" t="s">
        <v>1214</v>
      </c>
      <c r="Y9" s="700" t="s">
        <v>1210</v>
      </c>
      <c r="Z9" s="701">
        <f t="shared" si="0"/>
        <v>1800000</v>
      </c>
    </row>
    <row r="10" spans="2:26" ht="28.8" x14ac:dyDescent="0.3">
      <c r="B10" s="195">
        <v>8</v>
      </c>
      <c r="C10" s="191" t="s">
        <v>318</v>
      </c>
      <c r="E10" s="202">
        <v>83820000</v>
      </c>
      <c r="F10" s="312">
        <f>SUMIFS(Z3:$Z$999987,P3:$P$999987,C10,Q3:$Q$999987,$E$1,R3:$R$999987,$F$2)</f>
        <v>25596350</v>
      </c>
      <c r="G10" s="198">
        <f t="shared" si="1"/>
        <v>0.30537282271534238</v>
      </c>
      <c r="H10" s="263">
        <f t="shared" si="2"/>
        <v>58223650</v>
      </c>
      <c r="J10" s="202">
        <v>142390000</v>
      </c>
      <c r="K10" s="312">
        <f>SUMIFS(Z3:$Z$999987,P3:$P$999987,C10,Q3:$Q$999987,$E$1,R3:$R$999987,$K$2)</f>
        <v>70003500</v>
      </c>
      <c r="L10" s="198">
        <f t="shared" si="3"/>
        <v>0.49163213708827869</v>
      </c>
      <c r="M10" s="263">
        <f t="shared" si="4"/>
        <v>72386500</v>
      </c>
      <c r="O10" s="313">
        <v>8</v>
      </c>
      <c r="P10" s="314" t="s">
        <v>311</v>
      </c>
      <c r="Q10" s="314">
        <v>2024</v>
      </c>
      <c r="R10" s="623" t="s">
        <v>326</v>
      </c>
      <c r="S10" s="702" t="s">
        <v>1270</v>
      </c>
      <c r="T10" s="703" t="s">
        <v>1271</v>
      </c>
      <c r="U10" s="704" t="s">
        <v>1172</v>
      </c>
      <c r="V10" s="704">
        <v>9</v>
      </c>
      <c r="W10" s="705">
        <v>350000</v>
      </c>
      <c r="X10" s="699" t="s">
        <v>1214</v>
      </c>
      <c r="Y10" s="700" t="s">
        <v>1210</v>
      </c>
      <c r="Z10" s="701">
        <f t="shared" si="0"/>
        <v>3150000</v>
      </c>
    </row>
    <row r="11" spans="2:26" ht="28.8" x14ac:dyDescent="0.3">
      <c r="B11" s="195">
        <v>9</v>
      </c>
      <c r="C11" s="191" t="s">
        <v>319</v>
      </c>
      <c r="E11" s="202">
        <v>41988000</v>
      </c>
      <c r="F11" s="312">
        <f>SUMIFS(Z3:$Z$999987,P3:$P$999987,C11,Q3:$Q$999987,$E$1,R3:$R$999987,$F$2)</f>
        <v>39699740</v>
      </c>
      <c r="G11" s="198">
        <f t="shared" si="1"/>
        <v>0.94550204820424888</v>
      </c>
      <c r="H11" s="263">
        <f t="shared" si="2"/>
        <v>2288260</v>
      </c>
      <c r="J11" s="202">
        <v>84023000</v>
      </c>
      <c r="K11" s="312">
        <f>SUMIFS(Z3:$Z$999987,P3:$P$999987,C11,Q3:$Q$999987,$E$1,R3:$R$999987,$K$2)</f>
        <v>42391425</v>
      </c>
      <c r="L11" s="198">
        <f t="shared" si="3"/>
        <v>0.50452167858800567</v>
      </c>
      <c r="M11" s="263">
        <f t="shared" si="4"/>
        <v>41631575</v>
      </c>
      <c r="O11" s="313">
        <v>9</v>
      </c>
      <c r="P11" s="314" t="s">
        <v>311</v>
      </c>
      <c r="Q11" s="314">
        <v>2024</v>
      </c>
      <c r="R11" s="623" t="s">
        <v>326</v>
      </c>
      <c r="S11" s="702" t="s">
        <v>1160</v>
      </c>
      <c r="T11" s="703" t="s">
        <v>1272</v>
      </c>
      <c r="U11" s="704" t="s">
        <v>1172</v>
      </c>
      <c r="V11" s="704">
        <v>20</v>
      </c>
      <c r="W11" s="698">
        <v>1500</v>
      </c>
      <c r="X11" s="699" t="s">
        <v>1214</v>
      </c>
      <c r="Y11" s="700" t="s">
        <v>1210</v>
      </c>
      <c r="Z11" s="701">
        <f t="shared" si="0"/>
        <v>30000</v>
      </c>
    </row>
    <row r="12" spans="2:26" ht="28.8" x14ac:dyDescent="0.3">
      <c r="B12" s="195">
        <v>10</v>
      </c>
      <c r="C12" s="191" t="s">
        <v>320</v>
      </c>
      <c r="E12" s="202">
        <v>48011000</v>
      </c>
      <c r="F12" s="312">
        <f>SUMIFS(Z3:$Z$999987,P3:$P$999987,C12,Q3:$Q$999987,$E$1,R3:$R$999987,$F$2)</f>
        <v>29494631</v>
      </c>
      <c r="G12" s="198">
        <f t="shared" si="1"/>
        <v>0.61433069504905125</v>
      </c>
      <c r="H12" s="263">
        <f t="shared" si="2"/>
        <v>18516369</v>
      </c>
      <c r="J12" s="202">
        <v>99087000</v>
      </c>
      <c r="K12" s="312">
        <f>SUMIFS(Z3:$Z$999987,P3:$P$999987,C12,Q3:$Q$999987,$E$1,R3:$R$999987,$K$2)</f>
        <v>93692120</v>
      </c>
      <c r="L12" s="198">
        <f t="shared" si="3"/>
        <v>0.94555410901530978</v>
      </c>
      <c r="M12" s="263">
        <f t="shared" si="4"/>
        <v>5394880</v>
      </c>
      <c r="O12" s="313">
        <v>10</v>
      </c>
      <c r="P12" s="314" t="s">
        <v>311</v>
      </c>
      <c r="Q12" s="314">
        <v>2024</v>
      </c>
      <c r="R12" s="623" t="s">
        <v>326</v>
      </c>
      <c r="S12" s="702" t="s">
        <v>1273</v>
      </c>
      <c r="T12" s="703" t="s">
        <v>1274</v>
      </c>
      <c r="U12" s="704" t="s">
        <v>1172</v>
      </c>
      <c r="V12" s="704">
        <v>8</v>
      </c>
      <c r="W12" s="698">
        <v>320000</v>
      </c>
      <c r="X12" s="699" t="s">
        <v>1214</v>
      </c>
      <c r="Y12" s="700" t="s">
        <v>1210</v>
      </c>
      <c r="Z12" s="701">
        <f t="shared" si="0"/>
        <v>2560000</v>
      </c>
    </row>
    <row r="13" spans="2:26" ht="28.8" x14ac:dyDescent="0.3">
      <c r="B13" s="195">
        <v>11</v>
      </c>
      <c r="C13" s="191" t="s">
        <v>321</v>
      </c>
      <c r="E13" s="202">
        <v>59407000</v>
      </c>
      <c r="F13" s="312">
        <f>SUMIFS(Z3:$Z$999987,P3:$P$999987,C13,Q3:$Q$999987,$E$1,R3:$R$999987,$F$2)</f>
        <v>18334120</v>
      </c>
      <c r="G13" s="198">
        <f t="shared" si="1"/>
        <v>0.30861884963051495</v>
      </c>
      <c r="H13" s="263">
        <f t="shared" si="2"/>
        <v>41072880</v>
      </c>
      <c r="J13" s="202">
        <v>131094000</v>
      </c>
      <c r="K13" s="312">
        <f>SUMIFS(Z3:$Z$999987,P3:$P$999987,C13,Q3:$Q$999987,$E$1,R3:$R$999987,$K$2)</f>
        <v>102986550</v>
      </c>
      <c r="L13" s="198">
        <f t="shared" si="3"/>
        <v>0.78559316215845121</v>
      </c>
      <c r="M13" s="263">
        <f t="shared" si="4"/>
        <v>28107450</v>
      </c>
      <c r="O13" s="313">
        <v>11</v>
      </c>
      <c r="P13" s="314" t="s">
        <v>311</v>
      </c>
      <c r="Q13" s="314">
        <v>2024</v>
      </c>
      <c r="R13" s="623" t="s">
        <v>326</v>
      </c>
      <c r="S13" s="702" t="s">
        <v>1275</v>
      </c>
      <c r="T13" s="703" t="s">
        <v>1276</v>
      </c>
      <c r="U13" s="704" t="s">
        <v>1172</v>
      </c>
      <c r="V13" s="704">
        <v>1</v>
      </c>
      <c r="W13" s="705">
        <v>750000</v>
      </c>
      <c r="X13" s="699" t="s">
        <v>1214</v>
      </c>
      <c r="Y13" s="700" t="s">
        <v>1210</v>
      </c>
      <c r="Z13" s="701">
        <f t="shared" si="0"/>
        <v>750000</v>
      </c>
    </row>
    <row r="14" spans="2:26" ht="28.8" x14ac:dyDescent="0.3">
      <c r="B14" s="195">
        <v>12</v>
      </c>
      <c r="C14" s="191" t="s">
        <v>322</v>
      </c>
      <c r="E14" s="202">
        <v>95898000</v>
      </c>
      <c r="F14" s="312">
        <f>SUMIFS(Z3:$Z$999987,P3:$P$999987,C14,Q3:$Q$999987,$E$1,R3:$R$999987,$F$2)</f>
        <v>46164465</v>
      </c>
      <c r="G14" s="198">
        <f t="shared" si="1"/>
        <v>0.48139132202965651</v>
      </c>
      <c r="H14" s="263">
        <f t="shared" si="2"/>
        <v>49733535</v>
      </c>
      <c r="J14" s="202">
        <v>92563000</v>
      </c>
      <c r="K14" s="312">
        <f>SUMIFS(Z3:$Z$999987,P3:$P$999987,C14,Q3:$Q$999987,$E$1,R3:$R$999987,$K$2)</f>
        <v>87494586</v>
      </c>
      <c r="L14" s="198">
        <f t="shared" si="3"/>
        <v>0.94524362866372091</v>
      </c>
      <c r="M14" s="263">
        <f>IF(K14&gt;0,J14-K14,"-")</f>
        <v>5068414</v>
      </c>
      <c r="O14" s="313">
        <v>12</v>
      </c>
      <c r="P14" s="314" t="s">
        <v>311</v>
      </c>
      <c r="Q14" s="314">
        <v>2024</v>
      </c>
      <c r="R14" s="623" t="s">
        <v>326</v>
      </c>
      <c r="S14" s="702" t="s">
        <v>1277</v>
      </c>
      <c r="T14" s="703" t="s">
        <v>1278</v>
      </c>
      <c r="U14" s="704" t="s">
        <v>1172</v>
      </c>
      <c r="V14" s="704">
        <v>5</v>
      </c>
      <c r="W14" s="705">
        <v>150000</v>
      </c>
      <c r="X14" s="699" t="s">
        <v>1214</v>
      </c>
      <c r="Y14" s="700" t="s">
        <v>1210</v>
      </c>
      <c r="Z14" s="701">
        <f t="shared" si="0"/>
        <v>750000</v>
      </c>
    </row>
    <row r="15" spans="2:26" ht="28.8" x14ac:dyDescent="0.3">
      <c r="O15" s="313">
        <v>13</v>
      </c>
      <c r="P15" s="314" t="s">
        <v>311</v>
      </c>
      <c r="Q15" s="314">
        <v>2024</v>
      </c>
      <c r="R15" s="623" t="s">
        <v>326</v>
      </c>
      <c r="S15" s="702" t="s">
        <v>1279</v>
      </c>
      <c r="T15" s="703" t="s">
        <v>1280</v>
      </c>
      <c r="U15" s="704" t="s">
        <v>1281</v>
      </c>
      <c r="V15" s="704">
        <v>3</v>
      </c>
      <c r="W15" s="706">
        <v>1875500</v>
      </c>
      <c r="X15" s="699" t="s">
        <v>1214</v>
      </c>
      <c r="Y15" s="700" t="s">
        <v>1210</v>
      </c>
      <c r="Z15" s="701">
        <f t="shared" si="0"/>
        <v>5626500</v>
      </c>
    </row>
    <row r="16" spans="2:26" ht="43.2" x14ac:dyDescent="0.3">
      <c r="C16" s="203" t="s">
        <v>1254</v>
      </c>
      <c r="E16" s="202">
        <f>SUM(E3:E15)</f>
        <v>1060885000</v>
      </c>
      <c r="F16" s="202">
        <f>SUM(F3:F15)</f>
        <v>316062868</v>
      </c>
      <c r="G16" s="198">
        <f t="shared" si="1"/>
        <v>0.29792377873190778</v>
      </c>
      <c r="J16" s="202">
        <f>SUM(J3:J15)</f>
        <v>1613656000</v>
      </c>
      <c r="K16" s="202">
        <f>SUM(K3:K15)</f>
        <v>856843336</v>
      </c>
      <c r="L16" s="198">
        <f>K16/J16</f>
        <v>0.53099504231385131</v>
      </c>
      <c r="O16" s="313">
        <v>14</v>
      </c>
      <c r="P16" s="314" t="s">
        <v>311</v>
      </c>
      <c r="Q16" s="314">
        <v>2024</v>
      </c>
      <c r="R16" s="623" t="s">
        <v>326</v>
      </c>
      <c r="S16" s="702" t="s">
        <v>1282</v>
      </c>
      <c r="T16" s="703" t="s">
        <v>1283</v>
      </c>
      <c r="U16" s="704" t="s">
        <v>1172</v>
      </c>
      <c r="V16" s="704">
        <v>6</v>
      </c>
      <c r="W16" s="705">
        <v>65000</v>
      </c>
      <c r="X16" s="699" t="s">
        <v>1214</v>
      </c>
      <c r="Y16" s="700" t="s">
        <v>1210</v>
      </c>
      <c r="Z16" s="701">
        <f t="shared" si="0"/>
        <v>390000</v>
      </c>
    </row>
    <row r="17" spans="3:26" ht="28.8" x14ac:dyDescent="0.3">
      <c r="O17" s="313">
        <v>15</v>
      </c>
      <c r="P17" s="314" t="s">
        <v>311</v>
      </c>
      <c r="Q17" s="314">
        <v>2024</v>
      </c>
      <c r="R17" s="623" t="s">
        <v>326</v>
      </c>
      <c r="S17" s="702" t="s">
        <v>1284</v>
      </c>
      <c r="T17" s="703" t="s">
        <v>1285</v>
      </c>
      <c r="U17" s="704" t="s">
        <v>1172</v>
      </c>
      <c r="V17" s="704">
        <v>6</v>
      </c>
      <c r="W17" s="705">
        <v>60000</v>
      </c>
      <c r="X17" s="699" t="s">
        <v>1214</v>
      </c>
      <c r="Y17" s="700" t="s">
        <v>1210</v>
      </c>
      <c r="Z17" s="701">
        <f t="shared" si="0"/>
        <v>360000</v>
      </c>
    </row>
    <row r="18" spans="3:26" ht="28.8" x14ac:dyDescent="0.3">
      <c r="C18" s="201" t="s">
        <v>327</v>
      </c>
      <c r="D18" s="201"/>
      <c r="E18" s="262"/>
      <c r="F18" s="262"/>
      <c r="G18" s="267"/>
      <c r="H18" s="266"/>
      <c r="I18" s="201"/>
      <c r="J18" s="262"/>
      <c r="K18" s="262"/>
      <c r="L18" s="267"/>
      <c r="O18" s="313">
        <v>16</v>
      </c>
      <c r="P18" s="314" t="s">
        <v>311</v>
      </c>
      <c r="Q18" s="314">
        <v>2024</v>
      </c>
      <c r="R18" s="623" t="s">
        <v>326</v>
      </c>
      <c r="S18" s="702" t="s">
        <v>1286</v>
      </c>
      <c r="T18" s="703" t="s">
        <v>1287</v>
      </c>
      <c r="U18" s="704" t="s">
        <v>1172</v>
      </c>
      <c r="V18" s="704">
        <v>6</v>
      </c>
      <c r="W18" s="705">
        <v>40000</v>
      </c>
      <c r="X18" s="699" t="s">
        <v>1214</v>
      </c>
      <c r="Y18" s="700" t="s">
        <v>1210</v>
      </c>
      <c r="Z18" s="701">
        <f t="shared" si="0"/>
        <v>240000</v>
      </c>
    </row>
    <row r="19" spans="3:26" ht="28.8" x14ac:dyDescent="0.3">
      <c r="C19" s="1066" t="s">
        <v>328</v>
      </c>
      <c r="D19" s="1066"/>
      <c r="E19" s="1066"/>
      <c r="F19" s="1066"/>
      <c r="G19" s="1066"/>
      <c r="H19" s="1066"/>
      <c r="I19" s="1066"/>
      <c r="J19" s="1066"/>
      <c r="K19" s="1066"/>
      <c r="L19" s="1066"/>
      <c r="O19" s="313">
        <v>17</v>
      </c>
      <c r="P19" s="314" t="s">
        <v>311</v>
      </c>
      <c r="Q19" s="314">
        <v>2024</v>
      </c>
      <c r="R19" s="623" t="s">
        <v>326</v>
      </c>
      <c r="S19" s="702" t="s">
        <v>1288</v>
      </c>
      <c r="T19" s="703" t="s">
        <v>1289</v>
      </c>
      <c r="U19" s="704" t="s">
        <v>1172</v>
      </c>
      <c r="V19" s="704">
        <v>5</v>
      </c>
      <c r="W19" s="707">
        <v>436000</v>
      </c>
      <c r="X19" s="699" t="s">
        <v>1214</v>
      </c>
      <c r="Y19" s="700" t="s">
        <v>1210</v>
      </c>
      <c r="Z19" s="701">
        <f t="shared" si="0"/>
        <v>2180000</v>
      </c>
    </row>
    <row r="20" spans="3:26" ht="28.8" x14ac:dyDescent="0.3">
      <c r="C20" s="1066" t="s">
        <v>329</v>
      </c>
      <c r="D20" s="1066"/>
      <c r="E20" s="1066"/>
      <c r="F20" s="1066"/>
      <c r="G20" s="1066"/>
      <c r="H20" s="1066"/>
      <c r="I20" s="1066"/>
      <c r="J20" s="1066"/>
      <c r="K20" s="1066"/>
      <c r="L20" s="1066"/>
      <c r="O20" s="313">
        <v>18</v>
      </c>
      <c r="P20" s="314" t="s">
        <v>311</v>
      </c>
      <c r="Q20" s="314">
        <v>2024</v>
      </c>
      <c r="R20" s="623" t="s">
        <v>326</v>
      </c>
      <c r="S20" s="702" t="s">
        <v>1290</v>
      </c>
      <c r="T20" s="703" t="s">
        <v>1291</v>
      </c>
      <c r="U20" s="704" t="s">
        <v>1172</v>
      </c>
      <c r="V20" s="704">
        <v>2</v>
      </c>
      <c r="W20" s="706">
        <v>2285000</v>
      </c>
      <c r="X20" s="699" t="s">
        <v>1214</v>
      </c>
      <c r="Y20" s="700" t="s">
        <v>1210</v>
      </c>
      <c r="Z20" s="701">
        <f t="shared" si="0"/>
        <v>4570000</v>
      </c>
    </row>
    <row r="21" spans="3:26" ht="28.8" x14ac:dyDescent="0.3">
      <c r="O21" s="313">
        <v>19</v>
      </c>
      <c r="P21" s="314" t="s">
        <v>311</v>
      </c>
      <c r="Q21" s="314">
        <v>2024</v>
      </c>
      <c r="R21" s="623" t="s">
        <v>326</v>
      </c>
      <c r="S21" s="708" t="s">
        <v>1292</v>
      </c>
      <c r="T21" s="703" t="s">
        <v>1293</v>
      </c>
      <c r="U21" s="704" t="s">
        <v>1172</v>
      </c>
      <c r="V21" s="704">
        <v>4</v>
      </c>
      <c r="W21" s="707">
        <v>90000</v>
      </c>
      <c r="X21" s="699" t="s">
        <v>1214</v>
      </c>
      <c r="Y21" s="700" t="s">
        <v>1210</v>
      </c>
      <c r="Z21" s="701">
        <f t="shared" si="0"/>
        <v>360000</v>
      </c>
    </row>
    <row r="22" spans="3:26" ht="28.8" x14ac:dyDescent="0.3">
      <c r="O22" s="313">
        <v>20</v>
      </c>
      <c r="P22" s="314" t="s">
        <v>311</v>
      </c>
      <c r="Q22" s="314">
        <v>2024</v>
      </c>
      <c r="R22" s="623" t="s">
        <v>326</v>
      </c>
      <c r="S22" s="708" t="s">
        <v>1294</v>
      </c>
      <c r="T22" s="703" t="s">
        <v>1295</v>
      </c>
      <c r="U22" s="704" t="s">
        <v>1296</v>
      </c>
      <c r="V22" s="704">
        <v>1</v>
      </c>
      <c r="W22" s="705">
        <v>3800000</v>
      </c>
      <c r="X22" s="699" t="s">
        <v>1214</v>
      </c>
      <c r="Y22" s="700" t="s">
        <v>1210</v>
      </c>
      <c r="Z22" s="701">
        <f t="shared" si="0"/>
        <v>3800000</v>
      </c>
    </row>
    <row r="23" spans="3:26" ht="28.8" x14ac:dyDescent="0.3">
      <c r="O23" s="313">
        <v>21</v>
      </c>
      <c r="P23" s="314" t="s">
        <v>311</v>
      </c>
      <c r="Q23" s="314">
        <v>2024</v>
      </c>
      <c r="R23" s="623" t="s">
        <v>326</v>
      </c>
      <c r="S23" s="708"/>
      <c r="T23" s="703" t="s">
        <v>1297</v>
      </c>
      <c r="U23" s="591" t="s">
        <v>1190</v>
      </c>
      <c r="V23" s="709">
        <v>2</v>
      </c>
      <c r="W23" s="710">
        <v>7261262</v>
      </c>
      <c r="X23" s="699" t="s">
        <v>1214</v>
      </c>
      <c r="Y23" s="700" t="s">
        <v>1213</v>
      </c>
      <c r="Z23" s="701">
        <f t="shared" si="0"/>
        <v>14522524</v>
      </c>
    </row>
    <row r="24" spans="3:26" ht="28.8" x14ac:dyDescent="0.3">
      <c r="O24" s="313">
        <v>22</v>
      </c>
      <c r="P24" s="314" t="s">
        <v>311</v>
      </c>
      <c r="Q24" s="314">
        <v>2024</v>
      </c>
      <c r="R24" s="623" t="s">
        <v>326</v>
      </c>
      <c r="S24" s="711" t="s">
        <v>1170</v>
      </c>
      <c r="T24" s="703" t="s">
        <v>1298</v>
      </c>
      <c r="U24" s="704" t="s">
        <v>1172</v>
      </c>
      <c r="V24" s="709">
        <v>4</v>
      </c>
      <c r="W24" s="705">
        <v>30000</v>
      </c>
      <c r="X24" s="699" t="s">
        <v>1214</v>
      </c>
      <c r="Y24" s="700" t="s">
        <v>1213</v>
      </c>
      <c r="Z24" s="701">
        <f t="shared" si="0"/>
        <v>120000</v>
      </c>
    </row>
    <row r="25" spans="3:26" ht="28.8" x14ac:dyDescent="0.3">
      <c r="O25" s="313">
        <v>23</v>
      </c>
      <c r="P25" s="314" t="s">
        <v>311</v>
      </c>
      <c r="Q25" s="314">
        <v>2024</v>
      </c>
      <c r="R25" s="623" t="s">
        <v>326</v>
      </c>
      <c r="S25" s="711" t="s">
        <v>1170</v>
      </c>
      <c r="T25" s="703" t="s">
        <v>1299</v>
      </c>
      <c r="U25" s="704" t="s">
        <v>1172</v>
      </c>
      <c r="V25" s="709">
        <v>2</v>
      </c>
      <c r="W25" s="705">
        <v>910000</v>
      </c>
      <c r="X25" s="699" t="s">
        <v>1214</v>
      </c>
      <c r="Y25" s="700" t="s">
        <v>1213</v>
      </c>
      <c r="Z25" s="701">
        <f t="shared" si="0"/>
        <v>1820000</v>
      </c>
    </row>
    <row r="26" spans="3:26" ht="28.8" x14ac:dyDescent="0.3">
      <c r="O26" s="313">
        <v>24</v>
      </c>
      <c r="P26" s="314" t="s">
        <v>311</v>
      </c>
      <c r="Q26" s="314">
        <v>2024</v>
      </c>
      <c r="R26" s="623" t="s">
        <v>326</v>
      </c>
      <c r="S26" s="711" t="s">
        <v>1170</v>
      </c>
      <c r="T26" s="703" t="s">
        <v>1300</v>
      </c>
      <c r="U26" s="704" t="s">
        <v>1172</v>
      </c>
      <c r="V26" s="709">
        <v>1</v>
      </c>
      <c r="W26" s="705">
        <v>1150000</v>
      </c>
      <c r="X26" s="699" t="s">
        <v>1214</v>
      </c>
      <c r="Y26" s="700" t="s">
        <v>1213</v>
      </c>
      <c r="Z26" s="701">
        <f t="shared" si="0"/>
        <v>1150000</v>
      </c>
    </row>
    <row r="27" spans="3:26" ht="28.8" x14ac:dyDescent="0.3">
      <c r="O27" s="313">
        <v>25</v>
      </c>
      <c r="P27" s="314" t="s">
        <v>311</v>
      </c>
      <c r="Q27" s="314">
        <v>2024</v>
      </c>
      <c r="R27" s="623" t="s">
        <v>326</v>
      </c>
      <c r="S27" s="711" t="s">
        <v>1170</v>
      </c>
      <c r="T27" s="703" t="s">
        <v>1301</v>
      </c>
      <c r="U27" s="704" t="s">
        <v>1172</v>
      </c>
      <c r="V27" s="709">
        <v>2</v>
      </c>
      <c r="W27" s="705">
        <v>3500000</v>
      </c>
      <c r="X27" s="699" t="s">
        <v>1214</v>
      </c>
      <c r="Y27" s="700" t="s">
        <v>1213</v>
      </c>
      <c r="Z27" s="701">
        <f t="shared" si="0"/>
        <v>7000000</v>
      </c>
    </row>
    <row r="28" spans="3:26" ht="28.8" x14ac:dyDescent="0.3">
      <c r="O28" s="313">
        <v>26</v>
      </c>
      <c r="P28" s="314" t="s">
        <v>311</v>
      </c>
      <c r="Q28" s="314">
        <v>2024</v>
      </c>
      <c r="R28" s="623" t="s">
        <v>326</v>
      </c>
      <c r="S28" s="711" t="s">
        <v>1170</v>
      </c>
      <c r="T28" s="703" t="s">
        <v>1302</v>
      </c>
      <c r="U28" s="704" t="s">
        <v>1172</v>
      </c>
      <c r="V28" s="709">
        <v>1</v>
      </c>
      <c r="W28" s="705">
        <v>2822000</v>
      </c>
      <c r="X28" s="699" t="s">
        <v>1214</v>
      </c>
      <c r="Y28" s="700" t="s">
        <v>1213</v>
      </c>
      <c r="Z28" s="701">
        <f t="shared" si="0"/>
        <v>2822000</v>
      </c>
    </row>
    <row r="29" spans="3:26" ht="28.8" x14ac:dyDescent="0.3">
      <c r="O29" s="313">
        <v>27</v>
      </c>
      <c r="P29" s="314" t="s">
        <v>311</v>
      </c>
      <c r="Q29" s="314">
        <v>2024</v>
      </c>
      <c r="R29" s="623" t="s">
        <v>326</v>
      </c>
      <c r="S29" s="711" t="s">
        <v>1170</v>
      </c>
      <c r="T29" s="580" t="s">
        <v>1303</v>
      </c>
      <c r="U29" s="704" t="s">
        <v>1172</v>
      </c>
      <c r="V29" s="709">
        <v>1</v>
      </c>
      <c r="W29" s="705">
        <v>1405000</v>
      </c>
      <c r="X29" s="699" t="s">
        <v>1214</v>
      </c>
      <c r="Y29" s="700" t="s">
        <v>1213</v>
      </c>
      <c r="Z29" s="701">
        <f t="shared" si="0"/>
        <v>1405000</v>
      </c>
    </row>
    <row r="30" spans="3:26" ht="28.8" x14ac:dyDescent="0.3">
      <c r="O30" s="313">
        <v>28</v>
      </c>
      <c r="P30" s="314" t="s">
        <v>311</v>
      </c>
      <c r="Q30" s="314">
        <v>2024</v>
      </c>
      <c r="R30" s="623" t="s">
        <v>326</v>
      </c>
      <c r="S30" s="711" t="s">
        <v>1170</v>
      </c>
      <c r="T30" s="703" t="s">
        <v>2161</v>
      </c>
      <c r="U30" s="704" t="s">
        <v>1172</v>
      </c>
      <c r="V30" s="709">
        <v>1</v>
      </c>
      <c r="W30" s="698"/>
      <c r="X30" s="699" t="s">
        <v>1214</v>
      </c>
      <c r="Y30" s="700" t="s">
        <v>1213</v>
      </c>
      <c r="Z30" s="701">
        <f t="shared" si="0"/>
        <v>0</v>
      </c>
    </row>
    <row r="31" spans="3:26" ht="28.8" x14ac:dyDescent="0.3">
      <c r="O31" s="313">
        <v>29</v>
      </c>
      <c r="P31" s="314" t="s">
        <v>311</v>
      </c>
      <c r="Q31" s="314">
        <v>2024</v>
      </c>
      <c r="R31" s="623" t="s">
        <v>326</v>
      </c>
      <c r="S31" s="711" t="s">
        <v>1170</v>
      </c>
      <c r="T31" s="703" t="s">
        <v>1304</v>
      </c>
      <c r="U31" s="704" t="s">
        <v>1172</v>
      </c>
      <c r="V31" s="709">
        <v>4</v>
      </c>
      <c r="W31" s="705">
        <v>997500</v>
      </c>
      <c r="X31" s="699" t="s">
        <v>1214</v>
      </c>
      <c r="Y31" s="700" t="s">
        <v>1213</v>
      </c>
      <c r="Z31" s="701">
        <f t="shared" si="0"/>
        <v>3990000</v>
      </c>
    </row>
    <row r="32" spans="3:26" ht="28.8" x14ac:dyDescent="0.3">
      <c r="O32" s="313">
        <v>30</v>
      </c>
      <c r="P32" s="314" t="s">
        <v>311</v>
      </c>
      <c r="Q32" s="314">
        <v>2024</v>
      </c>
      <c r="R32" s="623" t="s">
        <v>326</v>
      </c>
      <c r="S32" s="711" t="s">
        <v>1170</v>
      </c>
      <c r="T32" s="703" t="s">
        <v>1305</v>
      </c>
      <c r="U32" s="704" t="s">
        <v>1172</v>
      </c>
      <c r="V32" s="709">
        <v>4</v>
      </c>
      <c r="W32" s="705">
        <v>200500</v>
      </c>
      <c r="X32" s="699" t="s">
        <v>1214</v>
      </c>
      <c r="Y32" s="700" t="s">
        <v>1213</v>
      </c>
      <c r="Z32" s="701">
        <f t="shared" si="0"/>
        <v>802000</v>
      </c>
    </row>
    <row r="33" spans="15:26" ht="28.8" x14ac:dyDescent="0.3">
      <c r="O33" s="313">
        <v>31</v>
      </c>
      <c r="P33" s="314" t="s">
        <v>311</v>
      </c>
      <c r="Q33" s="314">
        <v>2024</v>
      </c>
      <c r="R33" s="623" t="s">
        <v>326</v>
      </c>
      <c r="S33" s="711" t="s">
        <v>1170</v>
      </c>
      <c r="T33" s="703" t="s">
        <v>1306</v>
      </c>
      <c r="U33" s="704" t="s">
        <v>1172</v>
      </c>
      <c r="V33" s="709">
        <v>300</v>
      </c>
      <c r="W33" s="705">
        <v>900</v>
      </c>
      <c r="X33" s="699" t="s">
        <v>1214</v>
      </c>
      <c r="Y33" s="700" t="s">
        <v>1213</v>
      </c>
      <c r="Z33" s="701">
        <f t="shared" si="0"/>
        <v>270000</v>
      </c>
    </row>
    <row r="34" spans="15:26" ht="28.8" x14ac:dyDescent="0.3">
      <c r="O34" s="313">
        <v>32</v>
      </c>
      <c r="P34" s="314" t="s">
        <v>311</v>
      </c>
      <c r="Q34" s="314">
        <v>2024</v>
      </c>
      <c r="R34" s="623" t="s">
        <v>326</v>
      </c>
      <c r="S34" s="711" t="s">
        <v>1170</v>
      </c>
      <c r="T34" s="703" t="s">
        <v>1307</v>
      </c>
      <c r="U34" s="704" t="s">
        <v>1172</v>
      </c>
      <c r="V34" s="709">
        <v>300</v>
      </c>
      <c r="W34" s="705">
        <v>300</v>
      </c>
      <c r="X34" s="699" t="s">
        <v>1214</v>
      </c>
      <c r="Y34" s="700" t="s">
        <v>1213</v>
      </c>
      <c r="Z34" s="701">
        <f t="shared" si="0"/>
        <v>90000</v>
      </c>
    </row>
    <row r="35" spans="15:26" ht="28.8" x14ac:dyDescent="0.3">
      <c r="O35" s="313">
        <v>33</v>
      </c>
      <c r="P35" s="314" t="s">
        <v>311</v>
      </c>
      <c r="Q35" s="314">
        <v>2024</v>
      </c>
      <c r="R35" s="623" t="s">
        <v>326</v>
      </c>
      <c r="S35" s="711" t="s">
        <v>1170</v>
      </c>
      <c r="T35" s="703" t="s">
        <v>1308</v>
      </c>
      <c r="U35" s="704" t="s">
        <v>1172</v>
      </c>
      <c r="V35" s="709">
        <v>300</v>
      </c>
      <c r="W35" s="705">
        <v>300</v>
      </c>
      <c r="X35" s="699" t="s">
        <v>1214</v>
      </c>
      <c r="Y35" s="700" t="s">
        <v>1213</v>
      </c>
      <c r="Z35" s="701">
        <f t="shared" si="0"/>
        <v>90000</v>
      </c>
    </row>
    <row r="36" spans="15:26" ht="28.8" x14ac:dyDescent="0.3">
      <c r="O36" s="313">
        <v>34</v>
      </c>
      <c r="P36" s="314" t="s">
        <v>311</v>
      </c>
      <c r="Q36" s="314">
        <v>2024</v>
      </c>
      <c r="R36" s="623" t="s">
        <v>326</v>
      </c>
      <c r="S36" s="711" t="s">
        <v>1170</v>
      </c>
      <c r="T36" s="703" t="s">
        <v>1309</v>
      </c>
      <c r="U36" s="704" t="s">
        <v>1172</v>
      </c>
      <c r="V36" s="709">
        <v>8</v>
      </c>
      <c r="W36" s="705">
        <v>3000000</v>
      </c>
      <c r="X36" s="699" t="s">
        <v>1214</v>
      </c>
      <c r="Y36" s="700" t="s">
        <v>1213</v>
      </c>
      <c r="Z36" s="701">
        <f t="shared" si="0"/>
        <v>24000000</v>
      </c>
    </row>
    <row r="37" spans="15:26" ht="28.8" x14ac:dyDescent="0.3">
      <c r="O37" s="313">
        <v>35</v>
      </c>
      <c r="P37" s="314" t="s">
        <v>311</v>
      </c>
      <c r="Q37" s="314">
        <v>2024</v>
      </c>
      <c r="R37" s="623" t="s">
        <v>326</v>
      </c>
      <c r="S37" s="711" t="s">
        <v>1170</v>
      </c>
      <c r="T37" s="703" t="s">
        <v>1310</v>
      </c>
      <c r="U37" s="709" t="s">
        <v>1190</v>
      </c>
      <c r="V37" s="709">
        <v>1</v>
      </c>
      <c r="W37" s="705">
        <v>700000</v>
      </c>
      <c r="X37" s="699" t="s">
        <v>1214</v>
      </c>
      <c r="Y37" s="700" t="s">
        <v>1213</v>
      </c>
      <c r="Z37" s="701">
        <f t="shared" si="0"/>
        <v>700000</v>
      </c>
    </row>
    <row r="38" spans="15:26" ht="28.8" x14ac:dyDescent="0.3">
      <c r="O38" s="313">
        <v>36</v>
      </c>
      <c r="P38" s="314" t="s">
        <v>311</v>
      </c>
      <c r="Q38" s="314">
        <v>2024</v>
      </c>
      <c r="R38" s="623" t="s">
        <v>326</v>
      </c>
      <c r="S38" s="711" t="s">
        <v>1170</v>
      </c>
      <c r="T38" s="703" t="s">
        <v>1311</v>
      </c>
      <c r="U38" s="709" t="s">
        <v>1190</v>
      </c>
      <c r="V38" s="709">
        <v>1</v>
      </c>
      <c r="W38" s="705">
        <v>300000</v>
      </c>
      <c r="X38" s="699" t="s">
        <v>1214</v>
      </c>
      <c r="Y38" s="700" t="s">
        <v>1213</v>
      </c>
      <c r="Z38" s="701">
        <f t="shared" si="0"/>
        <v>300000</v>
      </c>
    </row>
    <row r="39" spans="15:26" ht="28.8" x14ac:dyDescent="0.3">
      <c r="O39" s="313">
        <v>37</v>
      </c>
      <c r="P39" s="314" t="s">
        <v>311</v>
      </c>
      <c r="Q39" s="314">
        <v>2024</v>
      </c>
      <c r="R39" s="623" t="s">
        <v>326</v>
      </c>
      <c r="S39" s="711" t="s">
        <v>1170</v>
      </c>
      <c r="T39" s="703" t="s">
        <v>1312</v>
      </c>
      <c r="U39" s="709" t="s">
        <v>1190</v>
      </c>
      <c r="V39" s="709">
        <v>1</v>
      </c>
      <c r="W39" s="705">
        <v>750000</v>
      </c>
      <c r="X39" s="699" t="s">
        <v>1214</v>
      </c>
      <c r="Y39" s="700" t="s">
        <v>1213</v>
      </c>
      <c r="Z39" s="701">
        <f t="shared" si="0"/>
        <v>750000</v>
      </c>
    </row>
    <row r="40" spans="15:26" ht="28.8" x14ac:dyDescent="0.3">
      <c r="O40" s="313">
        <v>38</v>
      </c>
      <c r="P40" s="314" t="s">
        <v>311</v>
      </c>
      <c r="Q40" s="314">
        <v>2024</v>
      </c>
      <c r="R40" s="623" t="s">
        <v>326</v>
      </c>
      <c r="S40" s="711" t="s">
        <v>1170</v>
      </c>
      <c r="T40" s="703" t="s">
        <v>1313</v>
      </c>
      <c r="U40" s="709" t="s">
        <v>1190</v>
      </c>
      <c r="V40" s="709">
        <v>2</v>
      </c>
      <c r="W40" s="705">
        <v>320000</v>
      </c>
      <c r="X40" s="699" t="s">
        <v>1214</v>
      </c>
      <c r="Y40" s="700" t="s">
        <v>1213</v>
      </c>
      <c r="Z40" s="701">
        <f t="shared" si="0"/>
        <v>640000</v>
      </c>
    </row>
    <row r="41" spans="15:26" ht="28.8" x14ac:dyDescent="0.3">
      <c r="O41" s="313">
        <v>39</v>
      </c>
      <c r="P41" s="314" t="s">
        <v>311</v>
      </c>
      <c r="Q41" s="314">
        <v>2024</v>
      </c>
      <c r="R41" s="623" t="s">
        <v>326</v>
      </c>
      <c r="S41" s="711" t="s">
        <v>1170</v>
      </c>
      <c r="T41" s="703" t="s">
        <v>1314</v>
      </c>
      <c r="U41" s="709" t="s">
        <v>1190</v>
      </c>
      <c r="V41" s="709">
        <v>1</v>
      </c>
      <c r="W41" s="705">
        <v>500000</v>
      </c>
      <c r="X41" s="699" t="s">
        <v>1214</v>
      </c>
      <c r="Y41" s="700" t="s">
        <v>1213</v>
      </c>
      <c r="Z41" s="701">
        <f t="shared" si="0"/>
        <v>500000</v>
      </c>
    </row>
    <row r="42" spans="15:26" ht="28.8" x14ac:dyDescent="0.3">
      <c r="O42" s="313">
        <v>40</v>
      </c>
      <c r="P42" s="314" t="s">
        <v>311</v>
      </c>
      <c r="Q42" s="314">
        <v>2024</v>
      </c>
      <c r="R42" s="623" t="s">
        <v>326</v>
      </c>
      <c r="S42" s="711" t="s">
        <v>1170</v>
      </c>
      <c r="T42" s="703" t="s">
        <v>1315</v>
      </c>
      <c r="U42" s="709" t="s">
        <v>1190</v>
      </c>
      <c r="V42" s="709">
        <v>2</v>
      </c>
      <c r="W42" s="705">
        <v>650000</v>
      </c>
      <c r="X42" s="699" t="s">
        <v>1214</v>
      </c>
      <c r="Y42" s="700" t="s">
        <v>1213</v>
      </c>
      <c r="Z42" s="701">
        <f t="shared" si="0"/>
        <v>1300000</v>
      </c>
    </row>
    <row r="43" spans="15:26" ht="28.8" x14ac:dyDescent="0.3">
      <c r="O43" s="313">
        <v>41</v>
      </c>
      <c r="P43" s="314" t="s">
        <v>311</v>
      </c>
      <c r="Q43" s="314">
        <v>2024</v>
      </c>
      <c r="R43" s="623" t="s">
        <v>326</v>
      </c>
      <c r="S43" s="711" t="s">
        <v>1170</v>
      </c>
      <c r="T43" s="703" t="s">
        <v>1316</v>
      </c>
      <c r="U43" s="709" t="s">
        <v>1190</v>
      </c>
      <c r="V43" s="709">
        <v>1</v>
      </c>
      <c r="W43" s="705">
        <v>195000</v>
      </c>
      <c r="X43" s="699" t="s">
        <v>1214</v>
      </c>
      <c r="Y43" s="700" t="s">
        <v>1213</v>
      </c>
      <c r="Z43" s="701">
        <f t="shared" si="0"/>
        <v>195000</v>
      </c>
    </row>
    <row r="44" spans="15:26" ht="28.8" x14ac:dyDescent="0.3">
      <c r="O44" s="313">
        <v>42</v>
      </c>
      <c r="P44" s="314" t="s">
        <v>311</v>
      </c>
      <c r="Q44" s="314">
        <v>2024</v>
      </c>
      <c r="R44" s="623" t="s">
        <v>326</v>
      </c>
      <c r="S44" s="711" t="s">
        <v>1170</v>
      </c>
      <c r="T44" s="703" t="s">
        <v>1317</v>
      </c>
      <c r="U44" s="709" t="s">
        <v>1190</v>
      </c>
      <c r="V44" s="709">
        <v>2</v>
      </c>
      <c r="W44" s="705">
        <v>185000</v>
      </c>
      <c r="X44" s="699" t="s">
        <v>1214</v>
      </c>
      <c r="Y44" s="700" t="s">
        <v>1213</v>
      </c>
      <c r="Z44" s="701">
        <f t="shared" si="0"/>
        <v>370000</v>
      </c>
    </row>
    <row r="45" spans="15:26" ht="28.8" x14ac:dyDescent="0.3">
      <c r="O45" s="313">
        <v>43</v>
      </c>
      <c r="P45" s="314" t="s">
        <v>311</v>
      </c>
      <c r="Q45" s="314">
        <v>2024</v>
      </c>
      <c r="R45" s="623" t="s">
        <v>326</v>
      </c>
      <c r="S45" s="711" t="s">
        <v>1170</v>
      </c>
      <c r="T45" s="703" t="s">
        <v>1318</v>
      </c>
      <c r="U45" s="709" t="s">
        <v>1190</v>
      </c>
      <c r="V45" s="709">
        <v>1</v>
      </c>
      <c r="W45" s="705">
        <v>165000</v>
      </c>
      <c r="X45" s="699" t="s">
        <v>1214</v>
      </c>
      <c r="Y45" s="700" t="s">
        <v>1213</v>
      </c>
      <c r="Z45" s="701">
        <f t="shared" si="0"/>
        <v>165000</v>
      </c>
    </row>
    <row r="46" spans="15:26" ht="28.8" x14ac:dyDescent="0.3">
      <c r="O46" s="313">
        <v>44</v>
      </c>
      <c r="P46" s="314" t="s">
        <v>311</v>
      </c>
      <c r="Q46" s="314">
        <v>2024</v>
      </c>
      <c r="R46" s="623" t="s">
        <v>326</v>
      </c>
      <c r="S46" s="711" t="s">
        <v>1170</v>
      </c>
      <c r="T46" s="703" t="s">
        <v>1319</v>
      </c>
      <c r="U46" s="709" t="s">
        <v>1172</v>
      </c>
      <c r="V46" s="709">
        <v>2</v>
      </c>
      <c r="W46" s="705">
        <v>925000</v>
      </c>
      <c r="X46" s="699" t="s">
        <v>1214</v>
      </c>
      <c r="Y46" s="700" t="s">
        <v>1213</v>
      </c>
      <c r="Z46" s="701">
        <f t="shared" si="0"/>
        <v>1850000</v>
      </c>
    </row>
    <row r="47" spans="15:26" ht="28.8" x14ac:dyDescent="0.3">
      <c r="O47" s="313">
        <v>45</v>
      </c>
      <c r="P47" s="314" t="s">
        <v>311</v>
      </c>
      <c r="Q47" s="314">
        <v>2024</v>
      </c>
      <c r="R47" s="623" t="s">
        <v>326</v>
      </c>
      <c r="S47" s="711" t="s">
        <v>1170</v>
      </c>
      <c r="T47" s="703" t="s">
        <v>1320</v>
      </c>
      <c r="U47" s="709" t="s">
        <v>1172</v>
      </c>
      <c r="V47" s="709">
        <v>10</v>
      </c>
      <c r="W47" s="705">
        <v>25000</v>
      </c>
      <c r="X47" s="699" t="s">
        <v>1214</v>
      </c>
      <c r="Y47" s="700" t="s">
        <v>1213</v>
      </c>
      <c r="Z47" s="701">
        <f t="shared" si="0"/>
        <v>250000</v>
      </c>
    </row>
    <row r="48" spans="15:26" x14ac:dyDescent="0.3">
      <c r="O48" s="313">
        <v>46</v>
      </c>
      <c r="P48" s="314" t="s">
        <v>311</v>
      </c>
      <c r="Q48" s="314">
        <v>2024</v>
      </c>
      <c r="R48" s="623" t="s">
        <v>326</v>
      </c>
      <c r="S48" s="712" t="s">
        <v>1321</v>
      </c>
      <c r="T48" s="713" t="s">
        <v>1322</v>
      </c>
      <c r="U48" s="704" t="s">
        <v>1172</v>
      </c>
      <c r="V48" s="704">
        <v>2</v>
      </c>
      <c r="W48" s="701">
        <v>571500</v>
      </c>
      <c r="X48" s="714" t="s">
        <v>1211</v>
      </c>
      <c r="Y48" s="715" t="s">
        <v>1210</v>
      </c>
      <c r="Z48" s="701">
        <f t="shared" si="0"/>
        <v>1143000</v>
      </c>
    </row>
    <row r="49" spans="15:26" x14ac:dyDescent="0.3">
      <c r="O49" s="313">
        <v>47</v>
      </c>
      <c r="P49" s="314" t="s">
        <v>311</v>
      </c>
      <c r="Q49" s="314">
        <v>2024</v>
      </c>
      <c r="R49" s="623" t="s">
        <v>326</v>
      </c>
      <c r="S49" s="702" t="s">
        <v>1168</v>
      </c>
      <c r="T49" s="716" t="s">
        <v>1193</v>
      </c>
      <c r="U49" s="704" t="s">
        <v>1192</v>
      </c>
      <c r="V49" s="704">
        <v>60</v>
      </c>
      <c r="W49" s="701">
        <v>135800</v>
      </c>
      <c r="X49" s="714" t="s">
        <v>1211</v>
      </c>
      <c r="Y49" s="715" t="s">
        <v>1210</v>
      </c>
      <c r="Z49" s="701">
        <f t="shared" si="0"/>
        <v>8148000</v>
      </c>
    </row>
    <row r="50" spans="15:26" x14ac:dyDescent="0.3">
      <c r="O50" s="313">
        <v>48</v>
      </c>
      <c r="P50" s="314" t="s">
        <v>311</v>
      </c>
      <c r="Q50" s="314">
        <v>2024</v>
      </c>
      <c r="R50" s="623" t="s">
        <v>326</v>
      </c>
      <c r="S50" s="717" t="s">
        <v>1170</v>
      </c>
      <c r="T50" s="703" t="s">
        <v>1323</v>
      </c>
      <c r="U50" s="709" t="s">
        <v>1190</v>
      </c>
      <c r="V50" s="704">
        <v>1</v>
      </c>
      <c r="W50" s="710">
        <v>1750000</v>
      </c>
      <c r="X50" s="714" t="s">
        <v>1212</v>
      </c>
      <c r="Y50" s="715" t="s">
        <v>1213</v>
      </c>
      <c r="Z50" s="701">
        <f t="shared" si="0"/>
        <v>1750000</v>
      </c>
    </row>
    <row r="51" spans="15:26" x14ac:dyDescent="0.3">
      <c r="O51" s="313">
        <v>49</v>
      </c>
      <c r="P51" s="314" t="s">
        <v>311</v>
      </c>
      <c r="Q51" s="314">
        <v>2024</v>
      </c>
      <c r="R51" s="623" t="s">
        <v>326</v>
      </c>
      <c r="S51" s="717" t="s">
        <v>1170</v>
      </c>
      <c r="T51" s="703" t="s">
        <v>1324</v>
      </c>
      <c r="U51" s="709" t="s">
        <v>1190</v>
      </c>
      <c r="V51" s="709">
        <v>2</v>
      </c>
      <c r="W51" s="710">
        <v>990990</v>
      </c>
      <c r="X51" s="714" t="s">
        <v>1212</v>
      </c>
      <c r="Y51" s="715" t="s">
        <v>1213</v>
      </c>
      <c r="Z51" s="701">
        <f t="shared" si="0"/>
        <v>1981980</v>
      </c>
    </row>
    <row r="52" spans="15:26" x14ac:dyDescent="0.3">
      <c r="O52" s="313">
        <v>50</v>
      </c>
      <c r="P52" s="314" t="s">
        <v>311</v>
      </c>
      <c r="Q52" s="314">
        <v>2024</v>
      </c>
      <c r="R52" s="623" t="s">
        <v>326</v>
      </c>
      <c r="S52" s="717" t="s">
        <v>1170</v>
      </c>
      <c r="T52" s="703" t="s">
        <v>1325</v>
      </c>
      <c r="U52" s="709" t="s">
        <v>1190</v>
      </c>
      <c r="V52" s="709">
        <v>1</v>
      </c>
      <c r="W52" s="710">
        <v>1285000</v>
      </c>
      <c r="X52" s="714" t="s">
        <v>1212</v>
      </c>
      <c r="Y52" s="715" t="s">
        <v>1213</v>
      </c>
      <c r="Z52" s="701">
        <f t="shared" si="0"/>
        <v>1285000</v>
      </c>
    </row>
    <row r="53" spans="15:26" x14ac:dyDescent="0.3">
      <c r="O53" s="313">
        <v>51</v>
      </c>
      <c r="P53" s="314" t="s">
        <v>311</v>
      </c>
      <c r="Q53" s="314">
        <v>2024</v>
      </c>
      <c r="R53" s="623" t="s">
        <v>326</v>
      </c>
      <c r="S53" s="717" t="s">
        <v>1170</v>
      </c>
      <c r="T53" s="703" t="s">
        <v>1326</v>
      </c>
      <c r="U53" s="709" t="s">
        <v>1190</v>
      </c>
      <c r="V53" s="709">
        <v>1</v>
      </c>
      <c r="W53" s="710">
        <v>2300000</v>
      </c>
      <c r="X53" s="714" t="s">
        <v>1212</v>
      </c>
      <c r="Y53" s="715" t="s">
        <v>1213</v>
      </c>
      <c r="Z53" s="701">
        <f t="shared" si="0"/>
        <v>2300000</v>
      </c>
    </row>
    <row r="54" spans="15:26" x14ac:dyDescent="0.3">
      <c r="O54" s="313">
        <v>52</v>
      </c>
      <c r="P54" s="314" t="s">
        <v>311</v>
      </c>
      <c r="Q54" s="314">
        <v>2024</v>
      </c>
      <c r="R54" s="623" t="s">
        <v>326</v>
      </c>
      <c r="S54" s="717" t="s">
        <v>1170</v>
      </c>
      <c r="T54" s="703" t="s">
        <v>1327</v>
      </c>
      <c r="U54" s="709" t="s">
        <v>1187</v>
      </c>
      <c r="V54" s="709">
        <v>15</v>
      </c>
      <c r="W54" s="701">
        <v>8000</v>
      </c>
      <c r="X54" s="718" t="s">
        <v>1328</v>
      </c>
      <c r="Y54" s="715" t="s">
        <v>1213</v>
      </c>
      <c r="Z54" s="701">
        <f t="shared" si="0"/>
        <v>120000</v>
      </c>
    </row>
    <row r="55" spans="15:26" x14ac:dyDescent="0.3">
      <c r="O55" s="313">
        <v>53</v>
      </c>
      <c r="P55" s="314" t="s">
        <v>311</v>
      </c>
      <c r="Q55" s="314">
        <v>2024</v>
      </c>
      <c r="R55" s="623" t="s">
        <v>326</v>
      </c>
      <c r="S55" s="717" t="s">
        <v>1170</v>
      </c>
      <c r="T55" s="703" t="s">
        <v>1329</v>
      </c>
      <c r="U55" s="709" t="s">
        <v>1172</v>
      </c>
      <c r="V55" s="709">
        <v>6</v>
      </c>
      <c r="W55" s="701">
        <v>30000</v>
      </c>
      <c r="X55" s="718" t="s">
        <v>1328</v>
      </c>
      <c r="Y55" s="715" t="s">
        <v>1213</v>
      </c>
      <c r="Z55" s="701">
        <f t="shared" si="0"/>
        <v>180000</v>
      </c>
    </row>
    <row r="56" spans="15:26" x14ac:dyDescent="0.3">
      <c r="O56" s="313">
        <v>54</v>
      </c>
      <c r="P56" s="314" t="s">
        <v>311</v>
      </c>
      <c r="Q56" s="314">
        <v>2024</v>
      </c>
      <c r="R56" s="623" t="s">
        <v>326</v>
      </c>
      <c r="S56" s="717" t="s">
        <v>1170</v>
      </c>
      <c r="T56" s="703" t="s">
        <v>1330</v>
      </c>
      <c r="U56" s="709" t="s">
        <v>1259</v>
      </c>
      <c r="V56" s="709">
        <v>12</v>
      </c>
      <c r="W56" s="701">
        <v>15000</v>
      </c>
      <c r="X56" s="718" t="s">
        <v>1328</v>
      </c>
      <c r="Y56" s="715" t="s">
        <v>1213</v>
      </c>
      <c r="Z56" s="701">
        <f t="shared" si="0"/>
        <v>180000</v>
      </c>
    </row>
    <row r="57" spans="15:26" x14ac:dyDescent="0.3">
      <c r="O57" s="313">
        <v>55</v>
      </c>
      <c r="P57" s="314" t="s">
        <v>311</v>
      </c>
      <c r="Q57" s="314">
        <v>2024</v>
      </c>
      <c r="R57" s="623" t="s">
        <v>326</v>
      </c>
      <c r="S57" s="717" t="s">
        <v>1170</v>
      </c>
      <c r="T57" s="719" t="s">
        <v>1331</v>
      </c>
      <c r="U57" s="709" t="s">
        <v>1172</v>
      </c>
      <c r="V57" s="709">
        <v>2000</v>
      </c>
      <c r="W57" s="705">
        <v>475</v>
      </c>
      <c r="X57" s="718" t="s">
        <v>1328</v>
      </c>
      <c r="Y57" s="715" t="s">
        <v>1213</v>
      </c>
      <c r="Z57" s="701">
        <f t="shared" si="0"/>
        <v>950000</v>
      </c>
    </row>
    <row r="58" spans="15:26" x14ac:dyDescent="0.3">
      <c r="O58" s="313">
        <v>56</v>
      </c>
      <c r="P58" s="314" t="s">
        <v>311</v>
      </c>
      <c r="Q58" s="314">
        <v>2024</v>
      </c>
      <c r="R58" s="623" t="s">
        <v>326</v>
      </c>
      <c r="S58" s="717" t="s">
        <v>1170</v>
      </c>
      <c r="T58" s="719" t="s">
        <v>1332</v>
      </c>
      <c r="U58" s="709" t="s">
        <v>1172</v>
      </c>
      <c r="V58" s="709">
        <v>2000</v>
      </c>
      <c r="W58" s="705">
        <v>475</v>
      </c>
      <c r="X58" s="718" t="s">
        <v>1328</v>
      </c>
      <c r="Y58" s="715" t="s">
        <v>1213</v>
      </c>
      <c r="Z58" s="701">
        <f t="shared" si="0"/>
        <v>950000</v>
      </c>
    </row>
    <row r="59" spans="15:26" ht="28.8" x14ac:dyDescent="0.3">
      <c r="O59" s="313">
        <v>57</v>
      </c>
      <c r="P59" s="314" t="s">
        <v>311</v>
      </c>
      <c r="Q59" s="314">
        <v>2024</v>
      </c>
      <c r="R59" s="623" t="s">
        <v>324</v>
      </c>
      <c r="S59" s="712" t="s">
        <v>1226</v>
      </c>
      <c r="T59" s="713" t="s">
        <v>1227</v>
      </c>
      <c r="U59" s="704" t="s">
        <v>1172</v>
      </c>
      <c r="V59" s="704">
        <v>60</v>
      </c>
      <c r="W59" s="701">
        <v>162556</v>
      </c>
      <c r="X59" s="718" t="s">
        <v>1217</v>
      </c>
      <c r="Y59" s="715" t="s">
        <v>1210</v>
      </c>
      <c r="Z59" s="720">
        <f t="shared" si="0"/>
        <v>9753360</v>
      </c>
    </row>
    <row r="60" spans="15:26" ht="28.8" x14ac:dyDescent="0.3">
      <c r="O60" s="313">
        <v>58</v>
      </c>
      <c r="P60" s="314" t="s">
        <v>311</v>
      </c>
      <c r="Q60" s="314">
        <v>2024</v>
      </c>
      <c r="R60" s="623" t="s">
        <v>324</v>
      </c>
      <c r="S60" s="712" t="s">
        <v>1333</v>
      </c>
      <c r="T60" s="713" t="s">
        <v>1334</v>
      </c>
      <c r="U60" s="704" t="s">
        <v>1190</v>
      </c>
      <c r="V60" s="704">
        <v>1</v>
      </c>
      <c r="W60" s="701">
        <v>1200000</v>
      </c>
      <c r="X60" s="718" t="s">
        <v>1217</v>
      </c>
      <c r="Y60" s="715" t="s">
        <v>1210</v>
      </c>
      <c r="Z60" s="720">
        <f t="shared" si="0"/>
        <v>1200000</v>
      </c>
    </row>
    <row r="61" spans="15:26" ht="28.8" x14ac:dyDescent="0.3">
      <c r="O61" s="313">
        <v>59</v>
      </c>
      <c r="P61" s="314" t="s">
        <v>311</v>
      </c>
      <c r="Q61" s="314">
        <v>2024</v>
      </c>
      <c r="R61" s="623" t="s">
        <v>324</v>
      </c>
      <c r="S61" s="712" t="s">
        <v>1234</v>
      </c>
      <c r="T61" s="713" t="s">
        <v>1235</v>
      </c>
      <c r="U61" s="704" t="s">
        <v>1172</v>
      </c>
      <c r="V61" s="704">
        <v>60</v>
      </c>
      <c r="W61" s="701">
        <v>5000</v>
      </c>
      <c r="X61" s="718" t="s">
        <v>1217</v>
      </c>
      <c r="Y61" s="715" t="s">
        <v>1210</v>
      </c>
      <c r="Z61" s="720">
        <f t="shared" si="0"/>
        <v>300000</v>
      </c>
    </row>
    <row r="62" spans="15:26" ht="28.8" x14ac:dyDescent="0.3">
      <c r="O62" s="313">
        <v>60</v>
      </c>
      <c r="P62" s="314" t="s">
        <v>311</v>
      </c>
      <c r="Q62" s="314">
        <v>2024</v>
      </c>
      <c r="R62" s="623" t="s">
        <v>324</v>
      </c>
      <c r="S62" s="712" t="s">
        <v>1238</v>
      </c>
      <c r="T62" s="713" t="s">
        <v>1239</v>
      </c>
      <c r="U62" s="704" t="s">
        <v>1172</v>
      </c>
      <c r="V62" s="704">
        <v>4</v>
      </c>
      <c r="W62" s="701">
        <v>5000</v>
      </c>
      <c r="X62" s="718" t="s">
        <v>1217</v>
      </c>
      <c r="Y62" s="715" t="s">
        <v>1210</v>
      </c>
      <c r="Z62" s="720">
        <f t="shared" si="0"/>
        <v>20000</v>
      </c>
    </row>
    <row r="63" spans="15:26" ht="28.8" x14ac:dyDescent="0.3">
      <c r="O63" s="313">
        <v>61</v>
      </c>
      <c r="P63" s="314" t="s">
        <v>311</v>
      </c>
      <c r="Q63" s="314">
        <v>2024</v>
      </c>
      <c r="R63" s="623" t="s">
        <v>324</v>
      </c>
      <c r="S63" s="712" t="s">
        <v>1335</v>
      </c>
      <c r="T63" s="713" t="s">
        <v>1336</v>
      </c>
      <c r="U63" s="704" t="s">
        <v>1172</v>
      </c>
      <c r="V63" s="704">
        <v>300</v>
      </c>
      <c r="W63" s="701">
        <v>550</v>
      </c>
      <c r="X63" s="718" t="s">
        <v>1217</v>
      </c>
      <c r="Y63" s="715" t="s">
        <v>1210</v>
      </c>
      <c r="Z63" s="720">
        <f t="shared" si="0"/>
        <v>165000</v>
      </c>
    </row>
    <row r="64" spans="15:26" ht="28.8" x14ac:dyDescent="0.3">
      <c r="O64" s="313">
        <v>62</v>
      </c>
      <c r="P64" s="314" t="s">
        <v>311</v>
      </c>
      <c r="Q64" s="314">
        <v>2024</v>
      </c>
      <c r="R64" s="623" t="s">
        <v>324</v>
      </c>
      <c r="S64" s="712" t="s">
        <v>1337</v>
      </c>
      <c r="T64" s="713" t="s">
        <v>1338</v>
      </c>
      <c r="U64" s="704" t="s">
        <v>1259</v>
      </c>
      <c r="V64" s="704">
        <v>10</v>
      </c>
      <c r="W64" s="710">
        <v>455000</v>
      </c>
      <c r="X64" s="718" t="s">
        <v>1217</v>
      </c>
      <c r="Y64" s="715" t="s">
        <v>1210</v>
      </c>
      <c r="Z64" s="720">
        <f t="shared" si="0"/>
        <v>4550000</v>
      </c>
    </row>
    <row r="65" spans="15:26" ht="28.8" x14ac:dyDescent="0.3">
      <c r="O65" s="313">
        <v>63</v>
      </c>
      <c r="P65" s="314" t="s">
        <v>311</v>
      </c>
      <c r="Q65" s="314">
        <v>2024</v>
      </c>
      <c r="R65" s="623" t="s">
        <v>324</v>
      </c>
      <c r="S65" s="712" t="s">
        <v>1339</v>
      </c>
      <c r="T65" s="713" t="s">
        <v>1340</v>
      </c>
      <c r="U65" s="704" t="s">
        <v>1172</v>
      </c>
      <c r="V65" s="704">
        <v>2</v>
      </c>
      <c r="W65" s="701">
        <v>197000</v>
      </c>
      <c r="X65" s="718" t="s">
        <v>1217</v>
      </c>
      <c r="Y65" s="715" t="s">
        <v>1210</v>
      </c>
      <c r="Z65" s="720">
        <f t="shared" si="0"/>
        <v>394000</v>
      </c>
    </row>
    <row r="66" spans="15:26" x14ac:dyDescent="0.3">
      <c r="O66" s="313">
        <v>64</v>
      </c>
      <c r="P66" s="314" t="s">
        <v>311</v>
      </c>
      <c r="Q66" s="314">
        <v>2024</v>
      </c>
      <c r="R66" s="623" t="s">
        <v>324</v>
      </c>
      <c r="S66" s="712" t="s">
        <v>1341</v>
      </c>
      <c r="T66" s="713" t="s">
        <v>1342</v>
      </c>
      <c r="U66" s="704" t="s">
        <v>1172</v>
      </c>
      <c r="V66" s="704">
        <v>10</v>
      </c>
      <c r="W66" s="710">
        <v>187245</v>
      </c>
      <c r="X66" s="718" t="s">
        <v>1244</v>
      </c>
      <c r="Y66" s="715" t="s">
        <v>1210</v>
      </c>
      <c r="Z66" s="720">
        <f t="shared" si="0"/>
        <v>1872450</v>
      </c>
    </row>
    <row r="67" spans="15:26" x14ac:dyDescent="0.3">
      <c r="O67" s="313">
        <v>65</v>
      </c>
      <c r="P67" s="314" t="s">
        <v>311</v>
      </c>
      <c r="Q67" s="314">
        <v>2024</v>
      </c>
      <c r="R67" s="623" t="s">
        <v>324</v>
      </c>
      <c r="S67" s="712" t="s">
        <v>1343</v>
      </c>
      <c r="T67" s="713" t="s">
        <v>1344</v>
      </c>
      <c r="U67" s="704" t="s">
        <v>1172</v>
      </c>
      <c r="V67" s="704">
        <v>50</v>
      </c>
      <c r="W67" s="710">
        <v>1250</v>
      </c>
      <c r="X67" s="718" t="s">
        <v>1244</v>
      </c>
      <c r="Y67" s="715" t="s">
        <v>1210</v>
      </c>
      <c r="Z67" s="720">
        <f t="shared" ref="Z67:Z84" si="5">V67*W67</f>
        <v>62500</v>
      </c>
    </row>
    <row r="68" spans="15:26" x14ac:dyDescent="0.3">
      <c r="O68" s="313">
        <v>66</v>
      </c>
      <c r="P68" s="314" t="s">
        <v>311</v>
      </c>
      <c r="Q68" s="314">
        <v>2024</v>
      </c>
      <c r="R68" s="623" t="s">
        <v>324</v>
      </c>
      <c r="S68" s="712" t="s">
        <v>1345</v>
      </c>
      <c r="T68" s="713" t="s">
        <v>1346</v>
      </c>
      <c r="U68" s="704" t="s">
        <v>1172</v>
      </c>
      <c r="V68" s="704">
        <v>10</v>
      </c>
      <c r="W68" s="710">
        <v>22500</v>
      </c>
      <c r="X68" s="718" t="s">
        <v>1244</v>
      </c>
      <c r="Y68" s="715" t="s">
        <v>1210</v>
      </c>
      <c r="Z68" s="720">
        <f t="shared" si="5"/>
        <v>225000</v>
      </c>
    </row>
    <row r="69" spans="15:26" x14ac:dyDescent="0.3">
      <c r="O69" s="313">
        <v>67</v>
      </c>
      <c r="P69" s="314" t="s">
        <v>311</v>
      </c>
      <c r="Q69" s="314">
        <v>2024</v>
      </c>
      <c r="R69" s="623" t="s">
        <v>324</v>
      </c>
      <c r="S69" s="712" t="s">
        <v>1345</v>
      </c>
      <c r="T69" s="713" t="s">
        <v>1347</v>
      </c>
      <c r="U69" s="704" t="s">
        <v>1172</v>
      </c>
      <c r="V69" s="704">
        <v>10</v>
      </c>
      <c r="W69" s="710">
        <v>22500</v>
      </c>
      <c r="X69" s="718" t="s">
        <v>1244</v>
      </c>
      <c r="Y69" s="715" t="s">
        <v>1210</v>
      </c>
      <c r="Z69" s="720">
        <f t="shared" si="5"/>
        <v>225000</v>
      </c>
    </row>
    <row r="70" spans="15:26" x14ac:dyDescent="0.3">
      <c r="O70" s="313">
        <v>68</v>
      </c>
      <c r="P70" s="314" t="s">
        <v>311</v>
      </c>
      <c r="Q70" s="314">
        <v>2024</v>
      </c>
      <c r="R70" s="623" t="s">
        <v>324</v>
      </c>
      <c r="S70" s="712" t="s">
        <v>1348</v>
      </c>
      <c r="T70" s="713" t="s">
        <v>1349</v>
      </c>
      <c r="U70" s="704" t="s">
        <v>1172</v>
      </c>
      <c r="V70" s="704">
        <v>10</v>
      </c>
      <c r="W70" s="721">
        <v>159885</v>
      </c>
      <c r="X70" s="718" t="s">
        <v>1244</v>
      </c>
      <c r="Y70" s="715" t="s">
        <v>1210</v>
      </c>
      <c r="Z70" s="720">
        <f t="shared" si="5"/>
        <v>1598850</v>
      </c>
    </row>
    <row r="71" spans="15:26" x14ac:dyDescent="0.3">
      <c r="O71" s="313">
        <v>69</v>
      </c>
      <c r="P71" s="314" t="s">
        <v>311</v>
      </c>
      <c r="Q71" s="314">
        <v>2024</v>
      </c>
      <c r="R71" s="623" t="s">
        <v>324</v>
      </c>
      <c r="S71" s="712" t="s">
        <v>1348</v>
      </c>
      <c r="T71" s="713" t="s">
        <v>1350</v>
      </c>
      <c r="U71" s="704" t="s">
        <v>1172</v>
      </c>
      <c r="V71" s="704">
        <v>10</v>
      </c>
      <c r="W71" s="721">
        <v>186200</v>
      </c>
      <c r="X71" s="718" t="s">
        <v>1244</v>
      </c>
      <c r="Y71" s="715" t="s">
        <v>1210</v>
      </c>
      <c r="Z71" s="720">
        <f t="shared" si="5"/>
        <v>1862000</v>
      </c>
    </row>
    <row r="72" spans="15:26" x14ac:dyDescent="0.3">
      <c r="O72" s="313">
        <v>70</v>
      </c>
      <c r="P72" s="314" t="s">
        <v>311</v>
      </c>
      <c r="Q72" s="314">
        <v>2024</v>
      </c>
      <c r="R72" s="623" t="s">
        <v>324</v>
      </c>
      <c r="S72" s="712" t="s">
        <v>1348</v>
      </c>
      <c r="T72" s="713" t="s">
        <v>1351</v>
      </c>
      <c r="U72" s="704" t="s">
        <v>1172</v>
      </c>
      <c r="V72" s="704">
        <v>10</v>
      </c>
      <c r="W72" s="721">
        <v>208050</v>
      </c>
      <c r="X72" s="718" t="s">
        <v>1244</v>
      </c>
      <c r="Y72" s="715" t="s">
        <v>1210</v>
      </c>
      <c r="Z72" s="720">
        <f t="shared" si="5"/>
        <v>2080500</v>
      </c>
    </row>
    <row r="73" spans="15:26" x14ac:dyDescent="0.3">
      <c r="O73" s="313">
        <v>71</v>
      </c>
      <c r="P73" s="314" t="s">
        <v>311</v>
      </c>
      <c r="Q73" s="314">
        <v>2024</v>
      </c>
      <c r="R73" s="623" t="s">
        <v>1365</v>
      </c>
      <c r="S73" s="717" t="s">
        <v>1170</v>
      </c>
      <c r="T73" s="719" t="s">
        <v>1352</v>
      </c>
      <c r="U73" s="704" t="s">
        <v>1172</v>
      </c>
      <c r="V73" s="709">
        <v>20</v>
      </c>
      <c r="W73" s="721">
        <v>1000</v>
      </c>
      <c r="X73" s="718" t="s">
        <v>1353</v>
      </c>
      <c r="Y73" s="715" t="s">
        <v>1213</v>
      </c>
      <c r="Z73" s="720">
        <f t="shared" si="5"/>
        <v>20000</v>
      </c>
    </row>
    <row r="74" spans="15:26" x14ac:dyDescent="0.3">
      <c r="O74" s="313">
        <v>72</v>
      </c>
      <c r="P74" s="314" t="s">
        <v>311</v>
      </c>
      <c r="Q74" s="314">
        <v>2024</v>
      </c>
      <c r="R74" s="623" t="s">
        <v>1365</v>
      </c>
      <c r="S74" s="717" t="s">
        <v>1170</v>
      </c>
      <c r="T74" s="719" t="s">
        <v>1354</v>
      </c>
      <c r="U74" s="704" t="s">
        <v>1172</v>
      </c>
      <c r="V74" s="709">
        <v>3</v>
      </c>
      <c r="W74" s="721">
        <v>9000</v>
      </c>
      <c r="X74" s="718" t="s">
        <v>1353</v>
      </c>
      <c r="Y74" s="715" t="s">
        <v>1213</v>
      </c>
      <c r="Z74" s="720">
        <f t="shared" si="5"/>
        <v>27000</v>
      </c>
    </row>
    <row r="75" spans="15:26" x14ac:dyDescent="0.3">
      <c r="O75" s="313">
        <v>73</v>
      </c>
      <c r="P75" s="314" t="s">
        <v>311</v>
      </c>
      <c r="Q75" s="314">
        <v>2024</v>
      </c>
      <c r="R75" s="623" t="s">
        <v>1365</v>
      </c>
      <c r="S75" s="717" t="s">
        <v>1170</v>
      </c>
      <c r="T75" s="719" t="s">
        <v>1355</v>
      </c>
      <c r="U75" s="704" t="s">
        <v>1172</v>
      </c>
      <c r="V75" s="709">
        <v>10</v>
      </c>
      <c r="W75" s="721">
        <v>2000</v>
      </c>
      <c r="X75" s="718" t="s">
        <v>1353</v>
      </c>
      <c r="Y75" s="715" t="s">
        <v>1213</v>
      </c>
      <c r="Z75" s="720">
        <f t="shared" si="5"/>
        <v>20000</v>
      </c>
    </row>
    <row r="76" spans="15:26" x14ac:dyDescent="0.3">
      <c r="O76" s="313">
        <v>74</v>
      </c>
      <c r="P76" s="314" t="s">
        <v>311</v>
      </c>
      <c r="Q76" s="314">
        <v>2024</v>
      </c>
      <c r="R76" s="623" t="s">
        <v>1365</v>
      </c>
      <c r="S76" s="717" t="s">
        <v>1170</v>
      </c>
      <c r="T76" s="719" t="s">
        <v>1356</v>
      </c>
      <c r="U76" s="704" t="s">
        <v>1172</v>
      </c>
      <c r="V76" s="709">
        <v>4</v>
      </c>
      <c r="W76" s="721">
        <v>8500</v>
      </c>
      <c r="X76" s="718" t="s">
        <v>1353</v>
      </c>
      <c r="Y76" s="715" t="s">
        <v>1213</v>
      </c>
      <c r="Z76" s="720">
        <f t="shared" si="5"/>
        <v>34000</v>
      </c>
    </row>
    <row r="77" spans="15:26" x14ac:dyDescent="0.3">
      <c r="O77" s="313">
        <v>75</v>
      </c>
      <c r="P77" s="314" t="s">
        <v>311</v>
      </c>
      <c r="Q77" s="314">
        <v>2024</v>
      </c>
      <c r="R77" s="623" t="s">
        <v>1365</v>
      </c>
      <c r="S77" s="717" t="s">
        <v>1170</v>
      </c>
      <c r="T77" s="719" t="s">
        <v>1357</v>
      </c>
      <c r="U77" s="704" t="s">
        <v>1172</v>
      </c>
      <c r="V77" s="709">
        <v>3</v>
      </c>
      <c r="W77" s="721">
        <v>7500</v>
      </c>
      <c r="X77" s="718" t="s">
        <v>1353</v>
      </c>
      <c r="Y77" s="715" t="s">
        <v>1213</v>
      </c>
      <c r="Z77" s="720">
        <f t="shared" si="5"/>
        <v>22500</v>
      </c>
    </row>
    <row r="78" spans="15:26" x14ac:dyDescent="0.3">
      <c r="O78" s="313">
        <v>76</v>
      </c>
      <c r="P78" s="314" t="s">
        <v>311</v>
      </c>
      <c r="Q78" s="314">
        <v>2024</v>
      </c>
      <c r="R78" s="623" t="s">
        <v>1365</v>
      </c>
      <c r="S78" s="717" t="s">
        <v>1170</v>
      </c>
      <c r="T78" s="719" t="s">
        <v>1358</v>
      </c>
      <c r="U78" s="704" t="s">
        <v>1172</v>
      </c>
      <c r="V78" s="709">
        <v>10</v>
      </c>
      <c r="W78" s="721">
        <v>3500</v>
      </c>
      <c r="X78" s="718" t="s">
        <v>1353</v>
      </c>
      <c r="Y78" s="715" t="s">
        <v>1213</v>
      </c>
      <c r="Z78" s="720">
        <f t="shared" si="5"/>
        <v>35000</v>
      </c>
    </row>
    <row r="79" spans="15:26" x14ac:dyDescent="0.3">
      <c r="O79" s="313">
        <v>77</v>
      </c>
      <c r="P79" s="314" t="s">
        <v>311</v>
      </c>
      <c r="Q79" s="314">
        <v>2024</v>
      </c>
      <c r="R79" s="623" t="s">
        <v>1365</v>
      </c>
      <c r="S79" s="717" t="s">
        <v>1170</v>
      </c>
      <c r="T79" s="719" t="s">
        <v>1359</v>
      </c>
      <c r="U79" s="704" t="s">
        <v>1172</v>
      </c>
      <c r="V79" s="709">
        <v>2</v>
      </c>
      <c r="W79" s="721">
        <v>15000</v>
      </c>
      <c r="X79" s="718" t="s">
        <v>1353</v>
      </c>
      <c r="Y79" s="715" t="s">
        <v>1213</v>
      </c>
      <c r="Z79" s="720">
        <f t="shared" si="5"/>
        <v>30000</v>
      </c>
    </row>
    <row r="80" spans="15:26" x14ac:dyDescent="0.3">
      <c r="O80" s="313">
        <v>78</v>
      </c>
      <c r="P80" s="314" t="s">
        <v>311</v>
      </c>
      <c r="Q80" s="314">
        <v>2024</v>
      </c>
      <c r="R80" s="623" t="s">
        <v>1365</v>
      </c>
      <c r="S80" s="717" t="s">
        <v>1170</v>
      </c>
      <c r="T80" s="719" t="s">
        <v>1360</v>
      </c>
      <c r="U80" s="704" t="s">
        <v>1172</v>
      </c>
      <c r="V80" s="709">
        <v>5</v>
      </c>
      <c r="W80" s="721">
        <v>5500</v>
      </c>
      <c r="X80" s="718" t="s">
        <v>1353</v>
      </c>
      <c r="Y80" s="715" t="s">
        <v>1213</v>
      </c>
      <c r="Z80" s="720">
        <f t="shared" si="5"/>
        <v>27500</v>
      </c>
    </row>
    <row r="81" spans="15:26" x14ac:dyDescent="0.3">
      <c r="O81" s="313">
        <v>79</v>
      </c>
      <c r="P81" s="314" t="s">
        <v>311</v>
      </c>
      <c r="Q81" s="314">
        <v>2024</v>
      </c>
      <c r="R81" s="623" t="s">
        <v>1365</v>
      </c>
      <c r="S81" s="717" t="s">
        <v>1170</v>
      </c>
      <c r="T81" s="719" t="s">
        <v>1361</v>
      </c>
      <c r="U81" s="704" t="s">
        <v>1172</v>
      </c>
      <c r="V81" s="709">
        <v>5</v>
      </c>
      <c r="W81" s="721">
        <v>12000</v>
      </c>
      <c r="X81" s="718" t="s">
        <v>1353</v>
      </c>
      <c r="Y81" s="715" t="s">
        <v>1213</v>
      </c>
      <c r="Z81" s="720">
        <f t="shared" si="5"/>
        <v>60000</v>
      </c>
    </row>
    <row r="82" spans="15:26" x14ac:dyDescent="0.3">
      <c r="O82" s="313">
        <v>80</v>
      </c>
      <c r="P82" s="314" t="s">
        <v>311</v>
      </c>
      <c r="Q82" s="314">
        <v>2024</v>
      </c>
      <c r="R82" s="623" t="s">
        <v>1365</v>
      </c>
      <c r="S82" s="717" t="s">
        <v>1170</v>
      </c>
      <c r="T82" s="719" t="s">
        <v>1362</v>
      </c>
      <c r="U82" s="704" t="s">
        <v>1172</v>
      </c>
      <c r="V82" s="709">
        <v>100</v>
      </c>
      <c r="W82" s="721">
        <v>1500</v>
      </c>
      <c r="X82" s="718" t="s">
        <v>1353</v>
      </c>
      <c r="Y82" s="715" t="s">
        <v>1213</v>
      </c>
      <c r="Z82" s="720">
        <f t="shared" si="5"/>
        <v>150000</v>
      </c>
    </row>
    <row r="83" spans="15:26" x14ac:dyDescent="0.3">
      <c r="O83" s="313">
        <v>81</v>
      </c>
      <c r="P83" s="314" t="s">
        <v>311</v>
      </c>
      <c r="Q83" s="314">
        <v>2024</v>
      </c>
      <c r="R83" s="623" t="s">
        <v>1365</v>
      </c>
      <c r="S83" s="717" t="s">
        <v>1170</v>
      </c>
      <c r="T83" s="719" t="s">
        <v>1363</v>
      </c>
      <c r="U83" s="704" t="s">
        <v>1172</v>
      </c>
      <c r="V83" s="709">
        <v>2</v>
      </c>
      <c r="W83" s="721">
        <v>19000</v>
      </c>
      <c r="X83" s="718" t="s">
        <v>1353</v>
      </c>
      <c r="Y83" s="715" t="s">
        <v>1213</v>
      </c>
      <c r="Z83" s="720">
        <f t="shared" si="5"/>
        <v>38000</v>
      </c>
    </row>
    <row r="84" spans="15:26" x14ac:dyDescent="0.3">
      <c r="O84" s="313">
        <v>82</v>
      </c>
      <c r="P84" s="314" t="s">
        <v>311</v>
      </c>
      <c r="Q84" s="314">
        <v>2024</v>
      </c>
      <c r="R84" s="623" t="s">
        <v>1365</v>
      </c>
      <c r="S84" s="717" t="s">
        <v>1170</v>
      </c>
      <c r="T84" s="719" t="s">
        <v>1364</v>
      </c>
      <c r="U84" s="704" t="s">
        <v>1172</v>
      </c>
      <c r="V84" s="709">
        <v>2</v>
      </c>
      <c r="W84" s="721">
        <v>11000</v>
      </c>
      <c r="X84" s="718" t="s">
        <v>1353</v>
      </c>
      <c r="Y84" s="715" t="s">
        <v>1213</v>
      </c>
      <c r="Z84" s="720">
        <f t="shared" si="5"/>
        <v>22000</v>
      </c>
    </row>
    <row r="85" spans="15:26" ht="28.8" x14ac:dyDescent="0.3">
      <c r="O85" s="313">
        <v>83</v>
      </c>
      <c r="P85" s="314" t="s">
        <v>312</v>
      </c>
      <c r="Q85" s="314">
        <v>2024</v>
      </c>
      <c r="R85" s="623" t="s">
        <v>326</v>
      </c>
      <c r="S85" s="623" t="s">
        <v>1153</v>
      </c>
      <c r="T85" s="716" t="s">
        <v>1171</v>
      </c>
      <c r="U85" s="709" t="s">
        <v>1172</v>
      </c>
      <c r="V85" s="709">
        <v>50</v>
      </c>
      <c r="W85" s="698">
        <v>1000</v>
      </c>
      <c r="X85" s="699" t="s">
        <v>1214</v>
      </c>
      <c r="Y85" s="700" t="s">
        <v>1210</v>
      </c>
      <c r="Z85" s="722">
        <f>V85*W85</f>
        <v>50000</v>
      </c>
    </row>
    <row r="86" spans="15:26" ht="28.8" x14ac:dyDescent="0.3">
      <c r="O86" s="313">
        <v>84</v>
      </c>
      <c r="P86" s="314" t="s">
        <v>312</v>
      </c>
      <c r="Q86" s="314">
        <v>2024</v>
      </c>
      <c r="R86" s="623" t="s">
        <v>326</v>
      </c>
      <c r="S86" s="623" t="s">
        <v>1154</v>
      </c>
      <c r="T86" s="723" t="s">
        <v>1173</v>
      </c>
      <c r="U86" s="709" t="s">
        <v>1172</v>
      </c>
      <c r="V86" s="709">
        <v>100</v>
      </c>
      <c r="W86" s="698">
        <v>3300</v>
      </c>
      <c r="X86" s="699" t="s">
        <v>1214</v>
      </c>
      <c r="Y86" s="700" t="s">
        <v>1210</v>
      </c>
      <c r="Z86" s="722">
        <f t="shared" ref="Z86:Z149" si="6">V86*W86</f>
        <v>330000</v>
      </c>
    </row>
    <row r="87" spans="15:26" ht="28.8" x14ac:dyDescent="0.3">
      <c r="O87" s="313">
        <v>85</v>
      </c>
      <c r="P87" s="314" t="s">
        <v>312</v>
      </c>
      <c r="Q87" s="314">
        <v>2024</v>
      </c>
      <c r="R87" s="623" t="s">
        <v>326</v>
      </c>
      <c r="S87" s="623" t="s">
        <v>1155</v>
      </c>
      <c r="T87" s="723" t="s">
        <v>1174</v>
      </c>
      <c r="U87" s="709" t="s">
        <v>1172</v>
      </c>
      <c r="V87" s="709">
        <v>200</v>
      </c>
      <c r="W87" s="698">
        <v>11000</v>
      </c>
      <c r="X87" s="699" t="s">
        <v>1214</v>
      </c>
      <c r="Y87" s="700" t="s">
        <v>1210</v>
      </c>
      <c r="Z87" s="722">
        <f t="shared" si="6"/>
        <v>2200000</v>
      </c>
    </row>
    <row r="88" spans="15:26" ht="28.8" x14ac:dyDescent="0.3">
      <c r="O88" s="313">
        <v>86</v>
      </c>
      <c r="P88" s="314" t="s">
        <v>312</v>
      </c>
      <c r="Q88" s="314">
        <v>2024</v>
      </c>
      <c r="R88" s="623" t="s">
        <v>326</v>
      </c>
      <c r="S88" s="623" t="s">
        <v>1155</v>
      </c>
      <c r="T88" s="723" t="s">
        <v>1175</v>
      </c>
      <c r="U88" s="709" t="s">
        <v>1172</v>
      </c>
      <c r="V88" s="709">
        <v>100</v>
      </c>
      <c r="W88" s="698">
        <v>15500</v>
      </c>
      <c r="X88" s="699" t="s">
        <v>1214</v>
      </c>
      <c r="Y88" s="700" t="s">
        <v>1210</v>
      </c>
      <c r="Z88" s="722">
        <f t="shared" si="6"/>
        <v>1550000</v>
      </c>
    </row>
    <row r="89" spans="15:26" ht="28.8" x14ac:dyDescent="0.3">
      <c r="O89" s="313">
        <v>87</v>
      </c>
      <c r="P89" s="314" t="s">
        <v>312</v>
      </c>
      <c r="Q89" s="314">
        <v>2024</v>
      </c>
      <c r="R89" s="623" t="s">
        <v>326</v>
      </c>
      <c r="S89" s="623" t="s">
        <v>1156</v>
      </c>
      <c r="T89" s="723" t="s">
        <v>1176</v>
      </c>
      <c r="U89" s="709" t="s">
        <v>1172</v>
      </c>
      <c r="V89" s="709">
        <v>20</v>
      </c>
      <c r="W89" s="705">
        <v>5000</v>
      </c>
      <c r="X89" s="699" t="s">
        <v>1214</v>
      </c>
      <c r="Y89" s="700" t="s">
        <v>1210</v>
      </c>
      <c r="Z89" s="722">
        <f t="shared" si="6"/>
        <v>100000</v>
      </c>
    </row>
    <row r="90" spans="15:26" ht="28.8" x14ac:dyDescent="0.3">
      <c r="O90" s="313">
        <v>88</v>
      </c>
      <c r="P90" s="314" t="s">
        <v>312</v>
      </c>
      <c r="Q90" s="314">
        <v>2024</v>
      </c>
      <c r="R90" s="623" t="s">
        <v>326</v>
      </c>
      <c r="S90" s="623" t="s">
        <v>1157</v>
      </c>
      <c r="T90" s="723" t="s">
        <v>1177</v>
      </c>
      <c r="U90" s="709" t="s">
        <v>1172</v>
      </c>
      <c r="V90" s="709">
        <v>1</v>
      </c>
      <c r="W90" s="698">
        <v>1500000</v>
      </c>
      <c r="X90" s="699" t="s">
        <v>1214</v>
      </c>
      <c r="Y90" s="700" t="s">
        <v>1210</v>
      </c>
      <c r="Z90" s="722">
        <f t="shared" si="6"/>
        <v>1500000</v>
      </c>
    </row>
    <row r="91" spans="15:26" ht="28.8" x14ac:dyDescent="0.3">
      <c r="O91" s="313">
        <v>89</v>
      </c>
      <c r="P91" s="314" t="s">
        <v>312</v>
      </c>
      <c r="Q91" s="314">
        <v>2024</v>
      </c>
      <c r="R91" s="623" t="s">
        <v>326</v>
      </c>
      <c r="S91" s="623" t="s">
        <v>1157</v>
      </c>
      <c r="T91" s="723" t="s">
        <v>1178</v>
      </c>
      <c r="U91" s="709" t="s">
        <v>1172</v>
      </c>
      <c r="V91" s="709">
        <v>1</v>
      </c>
      <c r="W91" s="698">
        <v>3000000</v>
      </c>
      <c r="X91" s="699" t="s">
        <v>1214</v>
      </c>
      <c r="Y91" s="700" t="s">
        <v>1210</v>
      </c>
      <c r="Z91" s="722">
        <f t="shared" si="6"/>
        <v>3000000</v>
      </c>
    </row>
    <row r="92" spans="15:26" ht="28.8" x14ac:dyDescent="0.3">
      <c r="O92" s="313">
        <v>90</v>
      </c>
      <c r="P92" s="314" t="s">
        <v>312</v>
      </c>
      <c r="Q92" s="314">
        <v>2024</v>
      </c>
      <c r="R92" s="623" t="s">
        <v>326</v>
      </c>
      <c r="S92" s="623" t="s">
        <v>1158</v>
      </c>
      <c r="T92" s="716" t="s">
        <v>1179</v>
      </c>
      <c r="U92" s="709" t="s">
        <v>1172</v>
      </c>
      <c r="V92" s="709">
        <v>5</v>
      </c>
      <c r="W92" s="705">
        <v>20000</v>
      </c>
      <c r="X92" s="699" t="s">
        <v>1214</v>
      </c>
      <c r="Y92" s="700" t="s">
        <v>1210</v>
      </c>
      <c r="Z92" s="722">
        <f t="shared" si="6"/>
        <v>100000</v>
      </c>
    </row>
    <row r="93" spans="15:26" ht="28.8" x14ac:dyDescent="0.3">
      <c r="O93" s="313">
        <v>91</v>
      </c>
      <c r="P93" s="314" t="s">
        <v>312</v>
      </c>
      <c r="Q93" s="314">
        <v>2024</v>
      </c>
      <c r="R93" s="623" t="s">
        <v>326</v>
      </c>
      <c r="S93" s="623" t="s">
        <v>1159</v>
      </c>
      <c r="T93" s="723" t="s">
        <v>1180</v>
      </c>
      <c r="U93" s="709" t="s">
        <v>1172</v>
      </c>
      <c r="V93" s="709">
        <v>10</v>
      </c>
      <c r="W93" s="705">
        <v>25000</v>
      </c>
      <c r="X93" s="699" t="s">
        <v>1214</v>
      </c>
      <c r="Y93" s="700" t="s">
        <v>1210</v>
      </c>
      <c r="Z93" s="722">
        <f t="shared" si="6"/>
        <v>250000</v>
      </c>
    </row>
    <row r="94" spans="15:26" ht="28.8" x14ac:dyDescent="0.3">
      <c r="O94" s="313">
        <v>92</v>
      </c>
      <c r="P94" s="314" t="s">
        <v>312</v>
      </c>
      <c r="Q94" s="314">
        <v>2024</v>
      </c>
      <c r="R94" s="623" t="s">
        <v>326</v>
      </c>
      <c r="S94" s="623" t="s">
        <v>1160</v>
      </c>
      <c r="T94" s="716" t="s">
        <v>1181</v>
      </c>
      <c r="U94" s="709" t="s">
        <v>1172</v>
      </c>
      <c r="V94" s="709">
        <v>30</v>
      </c>
      <c r="W94" s="706">
        <v>1500</v>
      </c>
      <c r="X94" s="699" t="s">
        <v>1214</v>
      </c>
      <c r="Y94" s="700" t="s">
        <v>1210</v>
      </c>
      <c r="Z94" s="722">
        <f t="shared" si="6"/>
        <v>45000</v>
      </c>
    </row>
    <row r="95" spans="15:26" ht="28.8" x14ac:dyDescent="0.3">
      <c r="O95" s="313">
        <v>93</v>
      </c>
      <c r="P95" s="314" t="s">
        <v>312</v>
      </c>
      <c r="Q95" s="314">
        <v>2024</v>
      </c>
      <c r="R95" s="623" t="s">
        <v>326</v>
      </c>
      <c r="S95" s="623" t="s">
        <v>1161</v>
      </c>
      <c r="T95" s="716" t="s">
        <v>1182</v>
      </c>
      <c r="U95" s="709" t="s">
        <v>1172</v>
      </c>
      <c r="V95" s="709">
        <v>10</v>
      </c>
      <c r="W95" s="705">
        <v>20000</v>
      </c>
      <c r="X95" s="699" t="s">
        <v>1214</v>
      </c>
      <c r="Y95" s="700" t="s">
        <v>1210</v>
      </c>
      <c r="Z95" s="722">
        <f t="shared" si="6"/>
        <v>200000</v>
      </c>
    </row>
    <row r="96" spans="15:26" ht="28.8" x14ac:dyDescent="0.3">
      <c r="O96" s="313">
        <v>94</v>
      </c>
      <c r="P96" s="314" t="s">
        <v>312</v>
      </c>
      <c r="Q96" s="314">
        <v>2024</v>
      </c>
      <c r="R96" s="623" t="s">
        <v>326</v>
      </c>
      <c r="S96" s="623" t="s">
        <v>1162</v>
      </c>
      <c r="T96" s="716" t="s">
        <v>1183</v>
      </c>
      <c r="U96" s="709" t="s">
        <v>1172</v>
      </c>
      <c r="V96" s="709">
        <v>10</v>
      </c>
      <c r="W96" s="705">
        <v>5000</v>
      </c>
      <c r="X96" s="699" t="s">
        <v>1214</v>
      </c>
      <c r="Y96" s="700" t="s">
        <v>1210</v>
      </c>
      <c r="Z96" s="722">
        <f t="shared" si="6"/>
        <v>50000</v>
      </c>
    </row>
    <row r="97" spans="15:26" ht="28.8" x14ac:dyDescent="0.3">
      <c r="O97" s="313">
        <v>95</v>
      </c>
      <c r="P97" s="314" t="s">
        <v>312</v>
      </c>
      <c r="Q97" s="314">
        <v>2024</v>
      </c>
      <c r="R97" s="623" t="s">
        <v>326</v>
      </c>
      <c r="S97" s="623" t="s">
        <v>1163</v>
      </c>
      <c r="T97" s="716" t="s">
        <v>1184</v>
      </c>
      <c r="U97" s="709" t="s">
        <v>1172</v>
      </c>
      <c r="V97" s="709">
        <v>10</v>
      </c>
      <c r="W97" s="705">
        <v>5000</v>
      </c>
      <c r="X97" s="699" t="s">
        <v>1214</v>
      </c>
      <c r="Y97" s="700" t="s">
        <v>1210</v>
      </c>
      <c r="Z97" s="722">
        <f t="shared" si="6"/>
        <v>50000</v>
      </c>
    </row>
    <row r="98" spans="15:26" ht="28.8" x14ac:dyDescent="0.3">
      <c r="O98" s="313">
        <v>96</v>
      </c>
      <c r="P98" s="314" t="s">
        <v>312</v>
      </c>
      <c r="Q98" s="314">
        <v>2024</v>
      </c>
      <c r="R98" s="623" t="s">
        <v>326</v>
      </c>
      <c r="S98" s="623" t="s">
        <v>1157</v>
      </c>
      <c r="T98" s="723" t="s">
        <v>1185</v>
      </c>
      <c r="U98" s="709" t="s">
        <v>1172</v>
      </c>
      <c r="V98" s="709">
        <v>6</v>
      </c>
      <c r="W98" s="707">
        <v>55000</v>
      </c>
      <c r="X98" s="699" t="s">
        <v>1214</v>
      </c>
      <c r="Y98" s="700" t="s">
        <v>1210</v>
      </c>
      <c r="Z98" s="722">
        <f t="shared" si="6"/>
        <v>330000</v>
      </c>
    </row>
    <row r="99" spans="15:26" ht="28.8" x14ac:dyDescent="0.3">
      <c r="O99" s="313">
        <v>97</v>
      </c>
      <c r="P99" s="314" t="s">
        <v>312</v>
      </c>
      <c r="Q99" s="314">
        <v>2024</v>
      </c>
      <c r="R99" s="623" t="s">
        <v>326</v>
      </c>
      <c r="S99" s="623" t="s">
        <v>1164</v>
      </c>
      <c r="T99" s="716" t="s">
        <v>1186</v>
      </c>
      <c r="U99" s="709" t="s">
        <v>1187</v>
      </c>
      <c r="V99" s="709">
        <v>3</v>
      </c>
      <c r="W99" s="706">
        <v>35000</v>
      </c>
      <c r="X99" s="699" t="s">
        <v>1214</v>
      </c>
      <c r="Y99" s="700" t="s">
        <v>1210</v>
      </c>
      <c r="Z99" s="722">
        <f t="shared" si="6"/>
        <v>105000</v>
      </c>
    </row>
    <row r="100" spans="15:26" ht="28.8" x14ac:dyDescent="0.3">
      <c r="O100" s="313">
        <v>98</v>
      </c>
      <c r="P100" s="314" t="s">
        <v>312</v>
      </c>
      <c r="Q100" s="314">
        <v>2024</v>
      </c>
      <c r="R100" s="623" t="s">
        <v>326</v>
      </c>
      <c r="S100" s="623" t="s">
        <v>1165</v>
      </c>
      <c r="T100" s="723" t="s">
        <v>1188</v>
      </c>
      <c r="U100" s="709" t="s">
        <v>1172</v>
      </c>
      <c r="V100" s="709">
        <v>1</v>
      </c>
      <c r="W100" s="724">
        <v>400000</v>
      </c>
      <c r="X100" s="699" t="s">
        <v>1214</v>
      </c>
      <c r="Y100" s="700" t="s">
        <v>1210</v>
      </c>
      <c r="Z100" s="722">
        <f t="shared" si="6"/>
        <v>400000</v>
      </c>
    </row>
    <row r="101" spans="15:26" ht="28.8" x14ac:dyDescent="0.3">
      <c r="O101" s="313">
        <v>99</v>
      </c>
      <c r="P101" s="314" t="s">
        <v>312</v>
      </c>
      <c r="Q101" s="314">
        <v>2024</v>
      </c>
      <c r="R101" s="623" t="s">
        <v>326</v>
      </c>
      <c r="S101" s="623" t="s">
        <v>1166</v>
      </c>
      <c r="T101" s="723" t="s">
        <v>1189</v>
      </c>
      <c r="U101" s="709" t="s">
        <v>1190</v>
      </c>
      <c r="V101" s="709">
        <v>1</v>
      </c>
      <c r="W101" s="725">
        <v>1200000</v>
      </c>
      <c r="X101" s="699" t="s">
        <v>1214</v>
      </c>
      <c r="Y101" s="700" t="s">
        <v>1210</v>
      </c>
      <c r="Z101" s="722">
        <f t="shared" si="6"/>
        <v>1200000</v>
      </c>
    </row>
    <row r="102" spans="15:26" x14ac:dyDescent="0.3">
      <c r="O102" s="313">
        <v>100</v>
      </c>
      <c r="P102" s="314" t="s">
        <v>312</v>
      </c>
      <c r="Q102" s="314">
        <v>2024</v>
      </c>
      <c r="R102" s="623" t="s">
        <v>326</v>
      </c>
      <c r="S102" s="623" t="s">
        <v>1167</v>
      </c>
      <c r="T102" s="723" t="s">
        <v>1191</v>
      </c>
      <c r="U102" s="709" t="s">
        <v>1192</v>
      </c>
      <c r="V102" s="709">
        <v>40</v>
      </c>
      <c r="W102" s="705">
        <v>55000</v>
      </c>
      <c r="X102" s="714" t="s">
        <v>1211</v>
      </c>
      <c r="Y102" s="700" t="s">
        <v>1210</v>
      </c>
      <c r="Z102" s="722">
        <f t="shared" si="6"/>
        <v>2200000</v>
      </c>
    </row>
    <row r="103" spans="15:26" x14ac:dyDescent="0.3">
      <c r="O103" s="313">
        <v>101</v>
      </c>
      <c r="P103" s="314" t="s">
        <v>312</v>
      </c>
      <c r="Q103" s="314">
        <v>2024</v>
      </c>
      <c r="R103" s="623" t="s">
        <v>326</v>
      </c>
      <c r="S103" s="623" t="s">
        <v>1168</v>
      </c>
      <c r="T103" s="723" t="s">
        <v>1193</v>
      </c>
      <c r="U103" s="709" t="s">
        <v>1192</v>
      </c>
      <c r="V103" s="709">
        <v>80</v>
      </c>
      <c r="W103" s="705">
        <v>135000</v>
      </c>
      <c r="X103" s="714" t="s">
        <v>1211</v>
      </c>
      <c r="Y103" s="700" t="s">
        <v>1210</v>
      </c>
      <c r="Z103" s="722">
        <f t="shared" si="6"/>
        <v>10800000</v>
      </c>
    </row>
    <row r="104" spans="15:26" x14ac:dyDescent="0.3">
      <c r="O104" s="313">
        <v>102</v>
      </c>
      <c r="P104" s="314" t="s">
        <v>312</v>
      </c>
      <c r="Q104" s="314">
        <v>2024</v>
      </c>
      <c r="R104" s="623" t="s">
        <v>326</v>
      </c>
      <c r="S104" s="623" t="s">
        <v>1169</v>
      </c>
      <c r="T104" s="723" t="s">
        <v>1194</v>
      </c>
      <c r="U104" s="709" t="s">
        <v>1195</v>
      </c>
      <c r="V104" s="709">
        <v>36</v>
      </c>
      <c r="W104" s="705">
        <v>196000</v>
      </c>
      <c r="X104" s="714" t="s">
        <v>1211</v>
      </c>
      <c r="Y104" s="700" t="s">
        <v>1210</v>
      </c>
      <c r="Z104" s="722">
        <f t="shared" si="6"/>
        <v>7056000</v>
      </c>
    </row>
    <row r="105" spans="15:26" x14ac:dyDescent="0.3">
      <c r="O105" s="313">
        <v>103</v>
      </c>
      <c r="P105" s="314" t="s">
        <v>312</v>
      </c>
      <c r="Q105" s="314">
        <v>2024</v>
      </c>
      <c r="R105" s="623" t="s">
        <v>326</v>
      </c>
      <c r="S105" s="717" t="s">
        <v>1170</v>
      </c>
      <c r="T105" s="716" t="s">
        <v>1196</v>
      </c>
      <c r="U105" s="709" t="s">
        <v>1197</v>
      </c>
      <c r="V105" s="709">
        <v>2</v>
      </c>
      <c r="W105" s="726">
        <v>200000</v>
      </c>
      <c r="X105" s="714" t="s">
        <v>1212</v>
      </c>
      <c r="Y105" s="715" t="s">
        <v>1213</v>
      </c>
      <c r="Z105" s="722">
        <f t="shared" si="6"/>
        <v>400000</v>
      </c>
    </row>
    <row r="106" spans="15:26" x14ac:dyDescent="0.3">
      <c r="O106" s="313">
        <v>104</v>
      </c>
      <c r="P106" s="314" t="s">
        <v>312</v>
      </c>
      <c r="Q106" s="314">
        <v>2024</v>
      </c>
      <c r="R106" s="623" t="s">
        <v>326</v>
      </c>
      <c r="S106" s="717" t="s">
        <v>1170</v>
      </c>
      <c r="T106" s="716" t="s">
        <v>1198</v>
      </c>
      <c r="U106" s="709" t="s">
        <v>1172</v>
      </c>
      <c r="V106" s="709">
        <v>6</v>
      </c>
      <c r="W106" s="726">
        <v>1400000</v>
      </c>
      <c r="X106" s="714" t="s">
        <v>1212</v>
      </c>
      <c r="Y106" s="715" t="s">
        <v>1213</v>
      </c>
      <c r="Z106" s="722">
        <f t="shared" si="6"/>
        <v>8400000</v>
      </c>
    </row>
    <row r="107" spans="15:26" x14ac:dyDescent="0.3">
      <c r="O107" s="313">
        <v>105</v>
      </c>
      <c r="P107" s="314" t="s">
        <v>312</v>
      </c>
      <c r="Q107" s="314">
        <v>2024</v>
      </c>
      <c r="R107" s="623" t="s">
        <v>326</v>
      </c>
      <c r="S107" s="717" t="s">
        <v>1170</v>
      </c>
      <c r="T107" s="716" t="s">
        <v>1199</v>
      </c>
      <c r="U107" s="709" t="s">
        <v>1172</v>
      </c>
      <c r="V107" s="709">
        <v>2</v>
      </c>
      <c r="W107" s="726">
        <v>2300000</v>
      </c>
      <c r="X107" s="714" t="s">
        <v>1212</v>
      </c>
      <c r="Y107" s="715" t="s">
        <v>1213</v>
      </c>
      <c r="Z107" s="722">
        <f t="shared" si="6"/>
        <v>4600000</v>
      </c>
    </row>
    <row r="108" spans="15:26" x14ac:dyDescent="0.3">
      <c r="O108" s="313">
        <v>106</v>
      </c>
      <c r="P108" s="314" t="s">
        <v>312</v>
      </c>
      <c r="Q108" s="314">
        <v>2024</v>
      </c>
      <c r="R108" s="623" t="s">
        <v>326</v>
      </c>
      <c r="S108" s="717" t="s">
        <v>1170</v>
      </c>
      <c r="T108" s="716" t="s">
        <v>1200</v>
      </c>
      <c r="U108" s="709" t="s">
        <v>1172</v>
      </c>
      <c r="V108" s="709">
        <v>2</v>
      </c>
      <c r="W108" s="722">
        <v>40000</v>
      </c>
      <c r="X108" s="714" t="s">
        <v>1212</v>
      </c>
      <c r="Y108" s="715" t="s">
        <v>1213</v>
      </c>
      <c r="Z108" s="722">
        <f t="shared" si="6"/>
        <v>80000</v>
      </c>
    </row>
    <row r="109" spans="15:26" x14ac:dyDescent="0.3">
      <c r="O109" s="313">
        <v>107</v>
      </c>
      <c r="P109" s="314" t="s">
        <v>312</v>
      </c>
      <c r="Q109" s="314">
        <v>2024</v>
      </c>
      <c r="R109" s="623" t="s">
        <v>326</v>
      </c>
      <c r="S109" s="717" t="s">
        <v>1170</v>
      </c>
      <c r="T109" s="716" t="s">
        <v>1201</v>
      </c>
      <c r="U109" s="709" t="s">
        <v>1172</v>
      </c>
      <c r="V109" s="709">
        <v>5</v>
      </c>
      <c r="W109" s="722">
        <v>340000</v>
      </c>
      <c r="X109" s="714" t="s">
        <v>1212</v>
      </c>
      <c r="Y109" s="715" t="s">
        <v>1213</v>
      </c>
      <c r="Z109" s="722">
        <f t="shared" si="6"/>
        <v>1700000</v>
      </c>
    </row>
    <row r="110" spans="15:26" x14ac:dyDescent="0.3">
      <c r="O110" s="313">
        <v>108</v>
      </c>
      <c r="P110" s="314" t="s">
        <v>312</v>
      </c>
      <c r="Q110" s="314">
        <v>2024</v>
      </c>
      <c r="R110" s="623" t="s">
        <v>326</v>
      </c>
      <c r="S110" s="717" t="s">
        <v>1170</v>
      </c>
      <c r="T110" s="716" t="s">
        <v>1202</v>
      </c>
      <c r="U110" s="709" t="s">
        <v>1172</v>
      </c>
      <c r="V110" s="709">
        <v>20</v>
      </c>
      <c r="W110" s="722">
        <v>211200</v>
      </c>
      <c r="X110" s="714" t="s">
        <v>1212</v>
      </c>
      <c r="Y110" s="715" t="s">
        <v>1213</v>
      </c>
      <c r="Z110" s="722">
        <f t="shared" si="6"/>
        <v>4224000</v>
      </c>
    </row>
    <row r="111" spans="15:26" x14ac:dyDescent="0.3">
      <c r="O111" s="313">
        <v>109</v>
      </c>
      <c r="P111" s="314" t="s">
        <v>312</v>
      </c>
      <c r="Q111" s="314">
        <v>2024</v>
      </c>
      <c r="R111" s="623" t="s">
        <v>326</v>
      </c>
      <c r="S111" s="717" t="s">
        <v>1170</v>
      </c>
      <c r="T111" s="703" t="s">
        <v>1203</v>
      </c>
      <c r="U111" s="709" t="s">
        <v>1172</v>
      </c>
      <c r="V111" s="709">
        <v>3</v>
      </c>
      <c r="W111" s="722">
        <v>195000</v>
      </c>
      <c r="X111" s="714" t="s">
        <v>1212</v>
      </c>
      <c r="Y111" s="715" t="s">
        <v>1213</v>
      </c>
      <c r="Z111" s="722">
        <f t="shared" si="6"/>
        <v>585000</v>
      </c>
    </row>
    <row r="112" spans="15:26" x14ac:dyDescent="0.3">
      <c r="O112" s="313">
        <v>110</v>
      </c>
      <c r="P112" s="314" t="s">
        <v>312</v>
      </c>
      <c r="Q112" s="314">
        <v>2024</v>
      </c>
      <c r="R112" s="623" t="s">
        <v>326</v>
      </c>
      <c r="S112" s="717" t="s">
        <v>1170</v>
      </c>
      <c r="T112" s="716" t="s">
        <v>1204</v>
      </c>
      <c r="U112" s="709" t="s">
        <v>853</v>
      </c>
      <c r="V112" s="709">
        <v>2</v>
      </c>
      <c r="W112" s="722">
        <v>650000</v>
      </c>
      <c r="X112" s="714" t="s">
        <v>1212</v>
      </c>
      <c r="Y112" s="715" t="s">
        <v>1213</v>
      </c>
      <c r="Z112" s="722">
        <f t="shared" si="6"/>
        <v>1300000</v>
      </c>
    </row>
    <row r="113" spans="15:26" x14ac:dyDescent="0.3">
      <c r="O113" s="313">
        <v>111</v>
      </c>
      <c r="P113" s="314" t="s">
        <v>312</v>
      </c>
      <c r="Q113" s="314">
        <v>2024</v>
      </c>
      <c r="R113" s="623" t="s">
        <v>326</v>
      </c>
      <c r="S113" s="717" t="s">
        <v>1170</v>
      </c>
      <c r="T113" s="716" t="s">
        <v>1205</v>
      </c>
      <c r="U113" s="709" t="s">
        <v>1022</v>
      </c>
      <c r="V113" s="709">
        <v>1</v>
      </c>
      <c r="W113" s="722">
        <v>2800000</v>
      </c>
      <c r="X113" s="714" t="s">
        <v>1212</v>
      </c>
      <c r="Y113" s="715" t="s">
        <v>1213</v>
      </c>
      <c r="Z113" s="722">
        <f t="shared" si="6"/>
        <v>2800000</v>
      </c>
    </row>
    <row r="114" spans="15:26" x14ac:dyDescent="0.3">
      <c r="O114" s="313">
        <v>112</v>
      </c>
      <c r="P114" s="314" t="s">
        <v>312</v>
      </c>
      <c r="Q114" s="314">
        <v>2024</v>
      </c>
      <c r="R114" s="623" t="s">
        <v>326</v>
      </c>
      <c r="S114" s="717" t="s">
        <v>1170</v>
      </c>
      <c r="T114" s="716" t="s">
        <v>1206</v>
      </c>
      <c r="U114" s="709" t="s">
        <v>853</v>
      </c>
      <c r="V114" s="709">
        <v>4</v>
      </c>
      <c r="W114" s="722">
        <v>118600</v>
      </c>
      <c r="X114" s="714" t="s">
        <v>1212</v>
      </c>
      <c r="Y114" s="715" t="s">
        <v>1213</v>
      </c>
      <c r="Z114" s="722">
        <f t="shared" si="6"/>
        <v>474400</v>
      </c>
    </row>
    <row r="115" spans="15:26" x14ac:dyDescent="0.3">
      <c r="O115" s="313">
        <v>113</v>
      </c>
      <c r="P115" s="314" t="s">
        <v>312</v>
      </c>
      <c r="Q115" s="314">
        <v>2024</v>
      </c>
      <c r="R115" s="623" t="s">
        <v>326</v>
      </c>
      <c r="S115" s="717" t="s">
        <v>1170</v>
      </c>
      <c r="T115" s="716" t="s">
        <v>1207</v>
      </c>
      <c r="U115" s="709" t="s">
        <v>853</v>
      </c>
      <c r="V115" s="709">
        <v>3</v>
      </c>
      <c r="W115" s="722">
        <v>275500</v>
      </c>
      <c r="X115" s="714" t="s">
        <v>1212</v>
      </c>
      <c r="Y115" s="715" t="s">
        <v>1213</v>
      </c>
      <c r="Z115" s="722">
        <f t="shared" si="6"/>
        <v>826500</v>
      </c>
    </row>
    <row r="116" spans="15:26" x14ac:dyDescent="0.3">
      <c r="O116" s="313">
        <v>114</v>
      </c>
      <c r="P116" s="314" t="s">
        <v>312</v>
      </c>
      <c r="Q116" s="314">
        <v>2024</v>
      </c>
      <c r="R116" s="623" t="s">
        <v>326</v>
      </c>
      <c r="S116" s="717" t="s">
        <v>1170</v>
      </c>
      <c r="T116" s="716" t="s">
        <v>1208</v>
      </c>
      <c r="U116" s="709" t="s">
        <v>853</v>
      </c>
      <c r="V116" s="709">
        <v>3</v>
      </c>
      <c r="W116" s="722">
        <v>475750</v>
      </c>
      <c r="X116" s="714" t="s">
        <v>1212</v>
      </c>
      <c r="Y116" s="715" t="s">
        <v>1213</v>
      </c>
      <c r="Z116" s="722">
        <f t="shared" si="6"/>
        <v>1427250</v>
      </c>
    </row>
    <row r="117" spans="15:26" ht="28.8" x14ac:dyDescent="0.3">
      <c r="O117" s="313">
        <v>115</v>
      </c>
      <c r="P117" s="314" t="s">
        <v>312</v>
      </c>
      <c r="Q117" s="314">
        <v>2024</v>
      </c>
      <c r="R117" s="623" t="s">
        <v>324</v>
      </c>
      <c r="S117" s="708" t="s">
        <v>1215</v>
      </c>
      <c r="T117" s="727" t="s">
        <v>1216</v>
      </c>
      <c r="U117" s="709" t="s">
        <v>1172</v>
      </c>
      <c r="V117" s="709">
        <v>10</v>
      </c>
      <c r="W117" s="701">
        <v>7500</v>
      </c>
      <c r="X117" s="718" t="s">
        <v>1217</v>
      </c>
      <c r="Y117" s="715" t="s">
        <v>1210</v>
      </c>
      <c r="Z117" s="720">
        <f t="shared" si="6"/>
        <v>75000</v>
      </c>
    </row>
    <row r="118" spans="15:26" ht="28.8" x14ac:dyDescent="0.3">
      <c r="O118" s="313">
        <v>116</v>
      </c>
      <c r="P118" s="314" t="s">
        <v>312</v>
      </c>
      <c r="Q118" s="314">
        <v>2024</v>
      </c>
      <c r="R118" s="623" t="s">
        <v>324</v>
      </c>
      <c r="S118" s="708" t="s">
        <v>1218</v>
      </c>
      <c r="T118" s="727" t="s">
        <v>1219</v>
      </c>
      <c r="U118" s="709" t="s">
        <v>1195</v>
      </c>
      <c r="V118" s="709">
        <v>3</v>
      </c>
      <c r="W118" s="701">
        <v>75000</v>
      </c>
      <c r="X118" s="718" t="s">
        <v>1217</v>
      </c>
      <c r="Y118" s="715" t="s">
        <v>1210</v>
      </c>
      <c r="Z118" s="720">
        <f t="shared" si="6"/>
        <v>225000</v>
      </c>
    </row>
    <row r="119" spans="15:26" ht="28.8" x14ac:dyDescent="0.3">
      <c r="O119" s="313">
        <v>117</v>
      </c>
      <c r="P119" s="314" t="s">
        <v>312</v>
      </c>
      <c r="Q119" s="314">
        <v>2024</v>
      </c>
      <c r="R119" s="623" t="s">
        <v>324</v>
      </c>
      <c r="S119" s="708" t="s">
        <v>1220</v>
      </c>
      <c r="T119" s="727" t="s">
        <v>1221</v>
      </c>
      <c r="U119" s="709" t="s">
        <v>1195</v>
      </c>
      <c r="V119" s="709">
        <v>3</v>
      </c>
      <c r="W119" s="701">
        <v>75000</v>
      </c>
      <c r="X119" s="718" t="s">
        <v>1217</v>
      </c>
      <c r="Y119" s="715" t="s">
        <v>1210</v>
      </c>
      <c r="Z119" s="720">
        <f t="shared" si="6"/>
        <v>225000</v>
      </c>
    </row>
    <row r="120" spans="15:26" ht="28.8" x14ac:dyDescent="0.3">
      <c r="O120" s="313">
        <v>118</v>
      </c>
      <c r="P120" s="314" t="s">
        <v>312</v>
      </c>
      <c r="Q120" s="314">
        <v>2024</v>
      </c>
      <c r="R120" s="623" t="s">
        <v>324</v>
      </c>
      <c r="S120" s="708" t="s">
        <v>1222</v>
      </c>
      <c r="T120" s="727" t="s">
        <v>1223</v>
      </c>
      <c r="U120" s="709" t="s">
        <v>1195</v>
      </c>
      <c r="V120" s="709">
        <v>3</v>
      </c>
      <c r="W120" s="701">
        <v>75000</v>
      </c>
      <c r="X120" s="718" t="s">
        <v>1217</v>
      </c>
      <c r="Y120" s="715" t="s">
        <v>1210</v>
      </c>
      <c r="Z120" s="720">
        <f t="shared" si="6"/>
        <v>225000</v>
      </c>
    </row>
    <row r="121" spans="15:26" ht="28.8" x14ac:dyDescent="0.3">
      <c r="O121" s="313">
        <v>119</v>
      </c>
      <c r="P121" s="314" t="s">
        <v>312</v>
      </c>
      <c r="Q121" s="314">
        <v>2024</v>
      </c>
      <c r="R121" s="623" t="s">
        <v>324</v>
      </c>
      <c r="S121" s="708" t="s">
        <v>1224</v>
      </c>
      <c r="T121" s="727" t="s">
        <v>1225</v>
      </c>
      <c r="U121" s="709" t="s">
        <v>1195</v>
      </c>
      <c r="V121" s="709">
        <v>3</v>
      </c>
      <c r="W121" s="724">
        <v>75000</v>
      </c>
      <c r="X121" s="718" t="s">
        <v>1217</v>
      </c>
      <c r="Y121" s="715" t="s">
        <v>1210</v>
      </c>
      <c r="Z121" s="720">
        <f t="shared" si="6"/>
        <v>225000</v>
      </c>
    </row>
    <row r="122" spans="15:26" ht="28.8" x14ac:dyDescent="0.3">
      <c r="O122" s="313">
        <v>120</v>
      </c>
      <c r="P122" s="314" t="s">
        <v>312</v>
      </c>
      <c r="Q122" s="314">
        <v>2024</v>
      </c>
      <c r="R122" s="623" t="s">
        <v>324</v>
      </c>
      <c r="S122" s="708" t="s">
        <v>1226</v>
      </c>
      <c r="T122" s="727" t="s">
        <v>1227</v>
      </c>
      <c r="U122" s="709" t="s">
        <v>1195</v>
      </c>
      <c r="V122" s="709">
        <v>40</v>
      </c>
      <c r="W122" s="728">
        <v>162556</v>
      </c>
      <c r="X122" s="718" t="s">
        <v>1217</v>
      </c>
      <c r="Y122" s="715" t="s">
        <v>1210</v>
      </c>
      <c r="Z122" s="720">
        <f t="shared" si="6"/>
        <v>6502240</v>
      </c>
    </row>
    <row r="123" spans="15:26" ht="28.8" x14ac:dyDescent="0.3">
      <c r="O123" s="313">
        <v>121</v>
      </c>
      <c r="P123" s="314" t="s">
        <v>312</v>
      </c>
      <c r="Q123" s="314">
        <v>2024</v>
      </c>
      <c r="R123" s="623" t="s">
        <v>324</v>
      </c>
      <c r="S123" s="708" t="s">
        <v>1228</v>
      </c>
      <c r="T123" s="727" t="s">
        <v>1229</v>
      </c>
      <c r="U123" s="709" t="s">
        <v>1172</v>
      </c>
      <c r="V123" s="709">
        <v>10</v>
      </c>
      <c r="W123" s="728">
        <v>175000</v>
      </c>
      <c r="X123" s="718" t="s">
        <v>1217</v>
      </c>
      <c r="Y123" s="715" t="s">
        <v>1210</v>
      </c>
      <c r="Z123" s="720">
        <f t="shared" si="6"/>
        <v>1750000</v>
      </c>
    </row>
    <row r="124" spans="15:26" ht="28.8" x14ac:dyDescent="0.3">
      <c r="O124" s="313">
        <v>122</v>
      </c>
      <c r="P124" s="314" t="s">
        <v>312</v>
      </c>
      <c r="Q124" s="314">
        <v>2024</v>
      </c>
      <c r="R124" s="623" t="s">
        <v>324</v>
      </c>
      <c r="S124" s="708" t="s">
        <v>1230</v>
      </c>
      <c r="T124" s="727" t="s">
        <v>1231</v>
      </c>
      <c r="U124" s="709" t="s">
        <v>1172</v>
      </c>
      <c r="V124" s="709">
        <v>10</v>
      </c>
      <c r="W124" s="728">
        <v>185000</v>
      </c>
      <c r="X124" s="718" t="s">
        <v>1217</v>
      </c>
      <c r="Y124" s="715" t="s">
        <v>1210</v>
      </c>
      <c r="Z124" s="720">
        <f t="shared" si="6"/>
        <v>1850000</v>
      </c>
    </row>
    <row r="125" spans="15:26" ht="28.8" x14ac:dyDescent="0.3">
      <c r="O125" s="313">
        <v>123</v>
      </c>
      <c r="P125" s="314" t="s">
        <v>312</v>
      </c>
      <c r="Q125" s="314">
        <v>2024</v>
      </c>
      <c r="R125" s="623" t="s">
        <v>324</v>
      </c>
      <c r="S125" s="708" t="s">
        <v>1232</v>
      </c>
      <c r="T125" s="727" t="s">
        <v>1233</v>
      </c>
      <c r="U125" s="709" t="s">
        <v>1172</v>
      </c>
      <c r="V125" s="709">
        <v>3</v>
      </c>
      <c r="W125" s="728">
        <v>193694</v>
      </c>
      <c r="X125" s="718" t="s">
        <v>1217</v>
      </c>
      <c r="Y125" s="715" t="s">
        <v>1210</v>
      </c>
      <c r="Z125" s="720">
        <f t="shared" si="6"/>
        <v>581082</v>
      </c>
    </row>
    <row r="126" spans="15:26" ht="28.8" x14ac:dyDescent="0.3">
      <c r="O126" s="313">
        <v>124</v>
      </c>
      <c r="P126" s="314" t="s">
        <v>312</v>
      </c>
      <c r="Q126" s="314">
        <v>2024</v>
      </c>
      <c r="R126" s="623" t="s">
        <v>324</v>
      </c>
      <c r="S126" s="708" t="s">
        <v>1234</v>
      </c>
      <c r="T126" s="727" t="s">
        <v>1235</v>
      </c>
      <c r="U126" s="709" t="s">
        <v>1172</v>
      </c>
      <c r="V126" s="709">
        <v>60</v>
      </c>
      <c r="W126" s="724">
        <v>5000</v>
      </c>
      <c r="X126" s="718" t="s">
        <v>1217</v>
      </c>
      <c r="Y126" s="715" t="s">
        <v>1210</v>
      </c>
      <c r="Z126" s="720">
        <f t="shared" si="6"/>
        <v>300000</v>
      </c>
    </row>
    <row r="127" spans="15:26" ht="28.8" x14ac:dyDescent="0.3">
      <c r="O127" s="313">
        <v>125</v>
      </c>
      <c r="P127" s="314" t="s">
        <v>312</v>
      </c>
      <c r="Q127" s="314">
        <v>2024</v>
      </c>
      <c r="R127" s="623" t="s">
        <v>324</v>
      </c>
      <c r="S127" s="708" t="s">
        <v>1236</v>
      </c>
      <c r="T127" s="713" t="s">
        <v>1237</v>
      </c>
      <c r="U127" s="709" t="s">
        <v>1172</v>
      </c>
      <c r="V127" s="709">
        <v>10</v>
      </c>
      <c r="W127" s="728">
        <v>14000</v>
      </c>
      <c r="X127" s="718" t="s">
        <v>1217</v>
      </c>
      <c r="Y127" s="715" t="s">
        <v>1210</v>
      </c>
      <c r="Z127" s="720">
        <f t="shared" si="6"/>
        <v>140000</v>
      </c>
    </row>
    <row r="128" spans="15:26" ht="28.8" x14ac:dyDescent="0.3">
      <c r="O128" s="313">
        <v>126</v>
      </c>
      <c r="P128" s="314" t="s">
        <v>312</v>
      </c>
      <c r="Q128" s="314">
        <v>2024</v>
      </c>
      <c r="R128" s="623" t="s">
        <v>324</v>
      </c>
      <c r="S128" s="708" t="s">
        <v>1238</v>
      </c>
      <c r="T128" s="713" t="s">
        <v>1239</v>
      </c>
      <c r="U128" s="709" t="s">
        <v>1172</v>
      </c>
      <c r="V128" s="709">
        <v>4</v>
      </c>
      <c r="W128" s="728">
        <v>67500</v>
      </c>
      <c r="X128" s="718" t="s">
        <v>1217</v>
      </c>
      <c r="Y128" s="715" t="s">
        <v>1210</v>
      </c>
      <c r="Z128" s="720">
        <f t="shared" si="6"/>
        <v>270000</v>
      </c>
    </row>
    <row r="129" spans="15:26" ht="28.8" x14ac:dyDescent="0.3">
      <c r="O129" s="313">
        <v>127</v>
      </c>
      <c r="P129" s="314" t="s">
        <v>312</v>
      </c>
      <c r="Q129" s="314">
        <v>2024</v>
      </c>
      <c r="R129" s="623" t="s">
        <v>324</v>
      </c>
      <c r="S129" s="708" t="s">
        <v>1240</v>
      </c>
      <c r="T129" s="727" t="s">
        <v>1241</v>
      </c>
      <c r="U129" s="709" t="s">
        <v>1190</v>
      </c>
      <c r="V129" s="709">
        <v>2</v>
      </c>
      <c r="W129" s="724">
        <v>35000</v>
      </c>
      <c r="X129" s="718" t="s">
        <v>1217</v>
      </c>
      <c r="Y129" s="715" t="s">
        <v>1210</v>
      </c>
      <c r="Z129" s="720">
        <f t="shared" si="6"/>
        <v>70000</v>
      </c>
    </row>
    <row r="130" spans="15:26" x14ac:dyDescent="0.3">
      <c r="O130" s="313">
        <v>128</v>
      </c>
      <c r="P130" s="314" t="s">
        <v>312</v>
      </c>
      <c r="Q130" s="314">
        <v>2024</v>
      </c>
      <c r="R130" s="623" t="s">
        <v>324</v>
      </c>
      <c r="S130" s="708" t="s">
        <v>1242</v>
      </c>
      <c r="T130" s="727" t="s">
        <v>1243</v>
      </c>
      <c r="U130" s="709" t="s">
        <v>1172</v>
      </c>
      <c r="V130" s="709">
        <v>10</v>
      </c>
      <c r="W130" s="728">
        <v>84645</v>
      </c>
      <c r="X130" s="718" t="s">
        <v>1244</v>
      </c>
      <c r="Y130" s="715" t="s">
        <v>1210</v>
      </c>
      <c r="Z130" s="720">
        <f t="shared" si="6"/>
        <v>846450</v>
      </c>
    </row>
    <row r="131" spans="15:26" x14ac:dyDescent="0.3">
      <c r="O131" s="313">
        <v>129</v>
      </c>
      <c r="P131" s="314" t="s">
        <v>312</v>
      </c>
      <c r="Q131" s="314">
        <v>2024</v>
      </c>
      <c r="R131" s="623" t="s">
        <v>324</v>
      </c>
      <c r="S131" s="708" t="s">
        <v>1245</v>
      </c>
      <c r="T131" s="727" t="s">
        <v>1246</v>
      </c>
      <c r="U131" s="709" t="s">
        <v>1190</v>
      </c>
      <c r="V131" s="709">
        <v>1</v>
      </c>
      <c r="W131" s="728">
        <v>550000</v>
      </c>
      <c r="X131" s="718" t="s">
        <v>1244</v>
      </c>
      <c r="Y131" s="715" t="s">
        <v>1210</v>
      </c>
      <c r="Z131" s="720">
        <f t="shared" si="6"/>
        <v>550000</v>
      </c>
    </row>
    <row r="132" spans="15:26" x14ac:dyDescent="0.3">
      <c r="O132" s="313">
        <v>130</v>
      </c>
      <c r="P132" s="314" t="s">
        <v>312</v>
      </c>
      <c r="Q132" s="314">
        <v>2024</v>
      </c>
      <c r="R132" s="623" t="s">
        <v>324</v>
      </c>
      <c r="S132" s="708" t="s">
        <v>1247</v>
      </c>
      <c r="T132" s="713" t="s">
        <v>1248</v>
      </c>
      <c r="U132" s="709" t="s">
        <v>1172</v>
      </c>
      <c r="V132" s="709">
        <v>1</v>
      </c>
      <c r="W132" s="724">
        <v>1030000</v>
      </c>
      <c r="X132" s="718" t="s">
        <v>1244</v>
      </c>
      <c r="Y132" s="715" t="s">
        <v>1210</v>
      </c>
      <c r="Z132" s="720">
        <f t="shared" si="6"/>
        <v>1030000</v>
      </c>
    </row>
    <row r="133" spans="15:26" x14ac:dyDescent="0.3">
      <c r="O133" s="313">
        <v>131</v>
      </c>
      <c r="P133" s="314" t="s">
        <v>312</v>
      </c>
      <c r="Q133" s="314">
        <v>2024</v>
      </c>
      <c r="R133" s="623" t="s">
        <v>324</v>
      </c>
      <c r="S133" s="708" t="s">
        <v>1249</v>
      </c>
      <c r="T133" s="727" t="s">
        <v>1250</v>
      </c>
      <c r="U133" s="709" t="s">
        <v>1172</v>
      </c>
      <c r="V133" s="709">
        <v>20</v>
      </c>
      <c r="W133" s="724">
        <v>60000</v>
      </c>
      <c r="X133" s="718" t="s">
        <v>1244</v>
      </c>
      <c r="Y133" s="715" t="s">
        <v>1210</v>
      </c>
      <c r="Z133" s="720">
        <f t="shared" si="6"/>
        <v>1200000</v>
      </c>
    </row>
    <row r="134" spans="15:26" x14ac:dyDescent="0.3">
      <c r="O134" s="313">
        <v>132</v>
      </c>
      <c r="P134" s="314" t="s">
        <v>312</v>
      </c>
      <c r="Q134" s="314">
        <v>2024</v>
      </c>
      <c r="R134" s="623" t="s">
        <v>324</v>
      </c>
      <c r="S134" s="729" t="s">
        <v>1170</v>
      </c>
      <c r="T134" s="713" t="s">
        <v>1251</v>
      </c>
      <c r="U134" s="709" t="s">
        <v>1172</v>
      </c>
      <c r="V134" s="709">
        <v>30</v>
      </c>
      <c r="W134" s="724">
        <v>870000</v>
      </c>
      <c r="X134" s="718" t="s">
        <v>1252</v>
      </c>
      <c r="Y134" s="715" t="s">
        <v>1213</v>
      </c>
      <c r="Z134" s="720">
        <f t="shared" si="6"/>
        <v>26100000</v>
      </c>
    </row>
    <row r="135" spans="15:26" ht="28.8" x14ac:dyDescent="0.3">
      <c r="O135" s="313">
        <v>133</v>
      </c>
      <c r="P135" s="314" t="s">
        <v>313</v>
      </c>
      <c r="Q135" s="314">
        <v>2024</v>
      </c>
      <c r="R135" s="623" t="s">
        <v>326</v>
      </c>
      <c r="S135" s="623" t="s">
        <v>1321</v>
      </c>
      <c r="T135" s="319" t="s">
        <v>1322</v>
      </c>
      <c r="U135" s="314" t="s">
        <v>1172</v>
      </c>
      <c r="V135" s="314">
        <v>3</v>
      </c>
      <c r="W135" s="730">
        <v>571500</v>
      </c>
      <c r="X135" s="623" t="s">
        <v>1214</v>
      </c>
      <c r="Y135" s="314" t="s">
        <v>1210</v>
      </c>
      <c r="Z135" s="720">
        <f t="shared" si="6"/>
        <v>1714500</v>
      </c>
    </row>
    <row r="136" spans="15:26" ht="28.8" x14ac:dyDescent="0.3">
      <c r="O136" s="313">
        <v>134</v>
      </c>
      <c r="P136" s="314" t="s">
        <v>313</v>
      </c>
      <c r="Q136" s="314">
        <v>2024</v>
      </c>
      <c r="R136" s="623" t="s">
        <v>326</v>
      </c>
      <c r="S136" s="623" t="s">
        <v>1427</v>
      </c>
      <c r="T136" s="319" t="s">
        <v>1428</v>
      </c>
      <c r="U136" s="314" t="s">
        <v>1172</v>
      </c>
      <c r="V136" s="314">
        <v>2</v>
      </c>
      <c r="W136" s="730">
        <v>4450000</v>
      </c>
      <c r="X136" s="623" t="s">
        <v>1214</v>
      </c>
      <c r="Y136" s="314" t="s">
        <v>1210</v>
      </c>
      <c r="Z136" s="720">
        <f t="shared" si="6"/>
        <v>8900000</v>
      </c>
    </row>
    <row r="137" spans="15:26" ht="28.8" x14ac:dyDescent="0.3">
      <c r="O137" s="313">
        <v>135</v>
      </c>
      <c r="P137" s="314" t="s">
        <v>313</v>
      </c>
      <c r="Q137" s="314">
        <v>2024</v>
      </c>
      <c r="R137" s="623" t="s">
        <v>326</v>
      </c>
      <c r="S137" s="623" t="s">
        <v>1429</v>
      </c>
      <c r="T137" s="319" t="s">
        <v>1430</v>
      </c>
      <c r="U137" s="314" t="s">
        <v>1172</v>
      </c>
      <c r="V137" s="314">
        <v>2</v>
      </c>
      <c r="W137" s="730">
        <v>97500</v>
      </c>
      <c r="X137" s="623" t="s">
        <v>1214</v>
      </c>
      <c r="Y137" s="314" t="s">
        <v>1210</v>
      </c>
      <c r="Z137" s="720">
        <f t="shared" si="6"/>
        <v>195000</v>
      </c>
    </row>
    <row r="138" spans="15:26" ht="28.8" x14ac:dyDescent="0.3">
      <c r="O138" s="313">
        <v>136</v>
      </c>
      <c r="P138" s="314" t="s">
        <v>313</v>
      </c>
      <c r="Q138" s="314">
        <v>2024</v>
      </c>
      <c r="R138" s="623" t="s">
        <v>326</v>
      </c>
      <c r="S138" s="623" t="s">
        <v>1431</v>
      </c>
      <c r="T138" s="319" t="s">
        <v>1432</v>
      </c>
      <c r="U138" s="314" t="s">
        <v>1172</v>
      </c>
      <c r="V138" s="314">
        <v>8</v>
      </c>
      <c r="W138" s="730">
        <v>385000</v>
      </c>
      <c r="X138" s="623" t="s">
        <v>1214</v>
      </c>
      <c r="Y138" s="314" t="s">
        <v>1210</v>
      </c>
      <c r="Z138" s="720">
        <f t="shared" si="6"/>
        <v>3080000</v>
      </c>
    </row>
    <row r="139" spans="15:26" ht="28.8" x14ac:dyDescent="0.3">
      <c r="O139" s="313">
        <v>137</v>
      </c>
      <c r="P139" s="314" t="s">
        <v>313</v>
      </c>
      <c r="Q139" s="314">
        <v>2024</v>
      </c>
      <c r="R139" s="623" t="s">
        <v>326</v>
      </c>
      <c r="S139" s="623" t="s">
        <v>1433</v>
      </c>
      <c r="T139" s="319" t="s">
        <v>1434</v>
      </c>
      <c r="U139" s="314" t="s">
        <v>1172</v>
      </c>
      <c r="V139" s="314">
        <v>8</v>
      </c>
      <c r="W139" s="730">
        <v>35000</v>
      </c>
      <c r="X139" s="623" t="s">
        <v>1214</v>
      </c>
      <c r="Y139" s="314" t="s">
        <v>1210</v>
      </c>
      <c r="Z139" s="720">
        <f t="shared" si="6"/>
        <v>280000</v>
      </c>
    </row>
    <row r="140" spans="15:26" ht="28.8" x14ac:dyDescent="0.3">
      <c r="O140" s="313">
        <v>138</v>
      </c>
      <c r="P140" s="314" t="s">
        <v>313</v>
      </c>
      <c r="Q140" s="314">
        <v>2024</v>
      </c>
      <c r="R140" s="623" t="s">
        <v>326</v>
      </c>
      <c r="S140" s="623" t="s">
        <v>1435</v>
      </c>
      <c r="T140" s="319" t="s">
        <v>1436</v>
      </c>
      <c r="U140" s="314" t="s">
        <v>1172</v>
      </c>
      <c r="V140" s="314">
        <v>4</v>
      </c>
      <c r="W140" s="730">
        <v>580000</v>
      </c>
      <c r="X140" s="623" t="s">
        <v>1214</v>
      </c>
      <c r="Y140" s="314" t="s">
        <v>1210</v>
      </c>
      <c r="Z140" s="720">
        <f t="shared" si="6"/>
        <v>2320000</v>
      </c>
    </row>
    <row r="141" spans="15:26" ht="28.8" x14ac:dyDescent="0.3">
      <c r="O141" s="313">
        <v>139</v>
      </c>
      <c r="P141" s="314" t="s">
        <v>313</v>
      </c>
      <c r="Q141" s="314">
        <v>2024</v>
      </c>
      <c r="R141" s="623" t="s">
        <v>326</v>
      </c>
      <c r="S141" s="623" t="s">
        <v>1437</v>
      </c>
      <c r="T141" s="319" t="s">
        <v>1438</v>
      </c>
      <c r="U141" s="314" t="s">
        <v>1172</v>
      </c>
      <c r="V141" s="314">
        <v>8</v>
      </c>
      <c r="W141" s="730">
        <v>255000</v>
      </c>
      <c r="X141" s="623" t="s">
        <v>1214</v>
      </c>
      <c r="Y141" s="314" t="s">
        <v>1210</v>
      </c>
      <c r="Z141" s="720">
        <f t="shared" si="6"/>
        <v>2040000</v>
      </c>
    </row>
    <row r="142" spans="15:26" ht="28.8" x14ac:dyDescent="0.3">
      <c r="O142" s="313">
        <v>140</v>
      </c>
      <c r="P142" s="314" t="s">
        <v>313</v>
      </c>
      <c r="Q142" s="314">
        <v>2024</v>
      </c>
      <c r="R142" s="623" t="s">
        <v>326</v>
      </c>
      <c r="S142" s="623" t="s">
        <v>1439</v>
      </c>
      <c r="T142" s="319" t="s">
        <v>1440</v>
      </c>
      <c r="U142" s="314" t="s">
        <v>1172</v>
      </c>
      <c r="V142" s="314">
        <v>13</v>
      </c>
      <c r="W142" s="730">
        <v>15000</v>
      </c>
      <c r="X142" s="623" t="s">
        <v>1214</v>
      </c>
      <c r="Y142" s="314" t="s">
        <v>1210</v>
      </c>
      <c r="Z142" s="720">
        <f t="shared" si="6"/>
        <v>195000</v>
      </c>
    </row>
    <row r="143" spans="15:26" ht="28.8" x14ac:dyDescent="0.3">
      <c r="O143" s="313">
        <v>141</v>
      </c>
      <c r="P143" s="314" t="s">
        <v>313</v>
      </c>
      <c r="Q143" s="314">
        <v>2024</v>
      </c>
      <c r="R143" s="623" t="s">
        <v>326</v>
      </c>
      <c r="S143" s="623" t="s">
        <v>1441</v>
      </c>
      <c r="T143" s="319" t="s">
        <v>1442</v>
      </c>
      <c r="U143" s="314" t="s">
        <v>1172</v>
      </c>
      <c r="V143" s="314">
        <v>12</v>
      </c>
      <c r="W143" s="730">
        <v>16500</v>
      </c>
      <c r="X143" s="623" t="s">
        <v>1214</v>
      </c>
      <c r="Y143" s="314" t="s">
        <v>1210</v>
      </c>
      <c r="Z143" s="720">
        <f t="shared" si="6"/>
        <v>198000</v>
      </c>
    </row>
    <row r="144" spans="15:26" x14ac:dyDescent="0.3">
      <c r="O144" s="313">
        <v>142</v>
      </c>
      <c r="P144" s="314" t="s">
        <v>313</v>
      </c>
      <c r="Q144" s="314">
        <v>2024</v>
      </c>
      <c r="R144" s="623" t="s">
        <v>326</v>
      </c>
      <c r="S144" s="623" t="s">
        <v>1170</v>
      </c>
      <c r="T144" s="319" t="s">
        <v>1443</v>
      </c>
      <c r="U144" s="314" t="s">
        <v>1190</v>
      </c>
      <c r="V144" s="314">
        <v>1</v>
      </c>
      <c r="W144" s="730">
        <v>7666680</v>
      </c>
      <c r="X144" s="623" t="s">
        <v>1212</v>
      </c>
      <c r="Y144" s="314" t="s">
        <v>1213</v>
      </c>
      <c r="Z144" s="720">
        <f t="shared" si="6"/>
        <v>7666680</v>
      </c>
    </row>
    <row r="145" spans="15:26" x14ac:dyDescent="0.3">
      <c r="O145" s="313">
        <v>143</v>
      </c>
      <c r="P145" s="314" t="s">
        <v>313</v>
      </c>
      <c r="Q145" s="314">
        <v>2024</v>
      </c>
      <c r="R145" s="623" t="s">
        <v>326</v>
      </c>
      <c r="S145" s="623" t="s">
        <v>1170</v>
      </c>
      <c r="T145" s="319" t="s">
        <v>1444</v>
      </c>
      <c r="U145" s="314" t="s">
        <v>1172</v>
      </c>
      <c r="V145" s="314">
        <v>5</v>
      </c>
      <c r="W145" s="730">
        <v>55000</v>
      </c>
      <c r="X145" s="623" t="s">
        <v>1212</v>
      </c>
      <c r="Y145" s="314" t="s">
        <v>1213</v>
      </c>
      <c r="Z145" s="720">
        <f t="shared" si="6"/>
        <v>275000</v>
      </c>
    </row>
    <row r="146" spans="15:26" x14ac:dyDescent="0.3">
      <c r="O146" s="313">
        <v>144</v>
      </c>
      <c r="P146" s="314" t="s">
        <v>313</v>
      </c>
      <c r="Q146" s="314">
        <v>2024</v>
      </c>
      <c r="R146" s="623" t="s">
        <v>326</v>
      </c>
      <c r="S146" s="623" t="s">
        <v>1170</v>
      </c>
      <c r="T146" s="319" t="s">
        <v>1445</v>
      </c>
      <c r="U146" s="314" t="s">
        <v>1172</v>
      </c>
      <c r="V146" s="314">
        <v>2</v>
      </c>
      <c r="W146" s="730">
        <v>280000</v>
      </c>
      <c r="X146" s="623" t="s">
        <v>1212</v>
      </c>
      <c r="Y146" s="314" t="s">
        <v>1213</v>
      </c>
      <c r="Z146" s="720">
        <f t="shared" si="6"/>
        <v>560000</v>
      </c>
    </row>
    <row r="147" spans="15:26" x14ac:dyDescent="0.3">
      <c r="O147" s="313">
        <v>145</v>
      </c>
      <c r="P147" s="314" t="s">
        <v>313</v>
      </c>
      <c r="Q147" s="314">
        <v>2024</v>
      </c>
      <c r="R147" s="623" t="s">
        <v>326</v>
      </c>
      <c r="S147" s="623" t="s">
        <v>1170</v>
      </c>
      <c r="T147" s="319" t="s">
        <v>1446</v>
      </c>
      <c r="U147" s="314" t="s">
        <v>1190</v>
      </c>
      <c r="V147" s="314">
        <v>1</v>
      </c>
      <c r="W147" s="730">
        <v>4458000</v>
      </c>
      <c r="X147" s="623" t="s">
        <v>1212</v>
      </c>
      <c r="Y147" s="314" t="s">
        <v>1213</v>
      </c>
      <c r="Z147" s="720">
        <f t="shared" si="6"/>
        <v>4458000</v>
      </c>
    </row>
    <row r="148" spans="15:26" x14ac:dyDescent="0.3">
      <c r="O148" s="313">
        <v>146</v>
      </c>
      <c r="P148" s="314" t="s">
        <v>313</v>
      </c>
      <c r="Q148" s="314">
        <v>2024</v>
      </c>
      <c r="R148" s="623" t="s">
        <v>326</v>
      </c>
      <c r="S148" s="623" t="s">
        <v>1170</v>
      </c>
      <c r="T148" s="319" t="s">
        <v>1447</v>
      </c>
      <c r="U148" s="314" t="s">
        <v>1190</v>
      </c>
      <c r="V148" s="314">
        <v>1</v>
      </c>
      <c r="W148" s="730">
        <v>800000</v>
      </c>
      <c r="X148" s="623" t="s">
        <v>1212</v>
      </c>
      <c r="Y148" s="314" t="s">
        <v>1213</v>
      </c>
      <c r="Z148" s="720">
        <f t="shared" si="6"/>
        <v>800000</v>
      </c>
    </row>
    <row r="149" spans="15:26" x14ac:dyDescent="0.3">
      <c r="O149" s="313">
        <v>147</v>
      </c>
      <c r="P149" s="314" t="s">
        <v>313</v>
      </c>
      <c r="Q149" s="314">
        <v>2024</v>
      </c>
      <c r="R149" s="623" t="s">
        <v>326</v>
      </c>
      <c r="S149" s="623" t="s">
        <v>1170</v>
      </c>
      <c r="T149" s="319" t="s">
        <v>1448</v>
      </c>
      <c r="U149" s="314" t="s">
        <v>1172</v>
      </c>
      <c r="V149" s="314">
        <v>2</v>
      </c>
      <c r="W149" s="730">
        <v>350000</v>
      </c>
      <c r="X149" s="623" t="s">
        <v>1212</v>
      </c>
      <c r="Y149" s="314" t="s">
        <v>1213</v>
      </c>
      <c r="Z149" s="720">
        <f t="shared" si="6"/>
        <v>700000</v>
      </c>
    </row>
    <row r="150" spans="15:26" x14ac:dyDescent="0.3">
      <c r="O150" s="313">
        <v>148</v>
      </c>
      <c r="P150" s="314" t="s">
        <v>313</v>
      </c>
      <c r="Q150" s="314">
        <v>2024</v>
      </c>
      <c r="R150" s="623" t="s">
        <v>326</v>
      </c>
      <c r="S150" s="623" t="s">
        <v>1170</v>
      </c>
      <c r="T150" s="319" t="s">
        <v>1449</v>
      </c>
      <c r="U150" s="314" t="s">
        <v>1172</v>
      </c>
      <c r="V150" s="314">
        <v>4</v>
      </c>
      <c r="W150" s="730">
        <v>300000</v>
      </c>
      <c r="X150" s="623" t="s">
        <v>1212</v>
      </c>
      <c r="Y150" s="314" t="s">
        <v>1213</v>
      </c>
      <c r="Z150" s="720">
        <f t="shared" ref="Z150:Z213" si="7">V150*W150</f>
        <v>1200000</v>
      </c>
    </row>
    <row r="151" spans="15:26" x14ac:dyDescent="0.3">
      <c r="O151" s="313">
        <v>149</v>
      </c>
      <c r="P151" s="314" t="s">
        <v>313</v>
      </c>
      <c r="Q151" s="314">
        <v>2024</v>
      </c>
      <c r="R151" s="623" t="s">
        <v>326</v>
      </c>
      <c r="S151" s="623" t="s">
        <v>1170</v>
      </c>
      <c r="T151" s="319" t="s">
        <v>1450</v>
      </c>
      <c r="U151" s="314" t="s">
        <v>1172</v>
      </c>
      <c r="V151" s="314">
        <v>1</v>
      </c>
      <c r="W151" s="730">
        <v>2500000</v>
      </c>
      <c r="X151" s="623" t="s">
        <v>1212</v>
      </c>
      <c r="Y151" s="314" t="s">
        <v>1213</v>
      </c>
      <c r="Z151" s="720">
        <f t="shared" si="7"/>
        <v>2500000</v>
      </c>
    </row>
    <row r="152" spans="15:26" x14ac:dyDescent="0.3">
      <c r="O152" s="313">
        <v>150</v>
      </c>
      <c r="P152" s="314" t="s">
        <v>313</v>
      </c>
      <c r="Q152" s="314">
        <v>2024</v>
      </c>
      <c r="R152" s="623" t="s">
        <v>326</v>
      </c>
      <c r="S152" s="623" t="s">
        <v>1170</v>
      </c>
      <c r="T152" s="319" t="s">
        <v>1451</v>
      </c>
      <c r="U152" s="314" t="s">
        <v>1296</v>
      </c>
      <c r="V152" s="314">
        <v>2</v>
      </c>
      <c r="W152" s="730">
        <v>550000</v>
      </c>
      <c r="X152" s="623" t="s">
        <v>1212</v>
      </c>
      <c r="Y152" s="314" t="s">
        <v>1213</v>
      </c>
      <c r="Z152" s="720">
        <f t="shared" si="7"/>
        <v>1100000</v>
      </c>
    </row>
    <row r="153" spans="15:26" x14ac:dyDescent="0.3">
      <c r="O153" s="313">
        <v>151</v>
      </c>
      <c r="P153" s="314" t="s">
        <v>313</v>
      </c>
      <c r="Q153" s="314">
        <v>2024</v>
      </c>
      <c r="R153" s="623" t="s">
        <v>326</v>
      </c>
      <c r="S153" s="623" t="s">
        <v>1170</v>
      </c>
      <c r="T153" s="319" t="s">
        <v>1452</v>
      </c>
      <c r="U153" s="314" t="s">
        <v>1172</v>
      </c>
      <c r="V153" s="314">
        <v>1</v>
      </c>
      <c r="W153" s="730">
        <v>250000</v>
      </c>
      <c r="X153" s="623" t="s">
        <v>1212</v>
      </c>
      <c r="Y153" s="314" t="s">
        <v>1213</v>
      </c>
      <c r="Z153" s="720">
        <f t="shared" si="7"/>
        <v>250000</v>
      </c>
    </row>
    <row r="154" spans="15:26" x14ac:dyDescent="0.3">
      <c r="O154" s="313">
        <v>152</v>
      </c>
      <c r="P154" s="314" t="s">
        <v>313</v>
      </c>
      <c r="Q154" s="314">
        <v>2024</v>
      </c>
      <c r="R154" s="623" t="s">
        <v>326</v>
      </c>
      <c r="S154" s="623" t="s">
        <v>1170</v>
      </c>
      <c r="T154" s="319" t="s">
        <v>1453</v>
      </c>
      <c r="U154" s="314" t="s">
        <v>1172</v>
      </c>
      <c r="V154" s="314">
        <v>1</v>
      </c>
      <c r="W154" s="730">
        <v>450000</v>
      </c>
      <c r="X154" s="623" t="s">
        <v>1212</v>
      </c>
      <c r="Y154" s="314" t="s">
        <v>1213</v>
      </c>
      <c r="Z154" s="720">
        <f t="shared" si="7"/>
        <v>450000</v>
      </c>
    </row>
    <row r="155" spans="15:26" x14ac:dyDescent="0.3">
      <c r="O155" s="313">
        <v>153</v>
      </c>
      <c r="P155" s="314" t="s">
        <v>313</v>
      </c>
      <c r="Q155" s="314">
        <v>2024</v>
      </c>
      <c r="R155" s="623" t="s">
        <v>326</v>
      </c>
      <c r="S155" s="623" t="s">
        <v>1170</v>
      </c>
      <c r="T155" s="319" t="s">
        <v>1454</v>
      </c>
      <c r="U155" s="314" t="s">
        <v>1172</v>
      </c>
      <c r="V155" s="314">
        <v>1</v>
      </c>
      <c r="W155" s="730">
        <v>450000</v>
      </c>
      <c r="X155" s="623" t="s">
        <v>1212</v>
      </c>
      <c r="Y155" s="314" t="s">
        <v>1213</v>
      </c>
      <c r="Z155" s="720">
        <f t="shared" si="7"/>
        <v>450000</v>
      </c>
    </row>
    <row r="156" spans="15:26" x14ac:dyDescent="0.3">
      <c r="O156" s="313">
        <v>154</v>
      </c>
      <c r="P156" s="314" t="s">
        <v>313</v>
      </c>
      <c r="Q156" s="314">
        <v>2024</v>
      </c>
      <c r="R156" s="623" t="s">
        <v>326</v>
      </c>
      <c r="S156" s="623" t="s">
        <v>1170</v>
      </c>
      <c r="T156" s="319" t="s">
        <v>1455</v>
      </c>
      <c r="U156" s="314" t="s">
        <v>1172</v>
      </c>
      <c r="V156" s="314">
        <v>1</v>
      </c>
      <c r="W156" s="730">
        <v>450000</v>
      </c>
      <c r="X156" s="623" t="s">
        <v>1212</v>
      </c>
      <c r="Y156" s="314" t="s">
        <v>1213</v>
      </c>
      <c r="Z156" s="720">
        <f t="shared" si="7"/>
        <v>450000</v>
      </c>
    </row>
    <row r="157" spans="15:26" x14ac:dyDescent="0.3">
      <c r="O157" s="313">
        <v>155</v>
      </c>
      <c r="P157" s="314" t="s">
        <v>313</v>
      </c>
      <c r="Q157" s="314">
        <v>2024</v>
      </c>
      <c r="R157" s="623" t="s">
        <v>326</v>
      </c>
      <c r="S157" s="623" t="s">
        <v>1170</v>
      </c>
      <c r="T157" s="319" t="s">
        <v>1456</v>
      </c>
      <c r="U157" s="314" t="s">
        <v>1192</v>
      </c>
      <c r="V157" s="314">
        <v>12</v>
      </c>
      <c r="W157" s="730">
        <v>62000</v>
      </c>
      <c r="X157" s="623" t="s">
        <v>1212</v>
      </c>
      <c r="Y157" s="314" t="s">
        <v>1213</v>
      </c>
      <c r="Z157" s="720">
        <f t="shared" si="7"/>
        <v>744000</v>
      </c>
    </row>
    <row r="158" spans="15:26" x14ac:dyDescent="0.3">
      <c r="O158" s="313">
        <v>156</v>
      </c>
      <c r="P158" s="314" t="s">
        <v>313</v>
      </c>
      <c r="Q158" s="314">
        <v>2024</v>
      </c>
      <c r="R158" s="623" t="s">
        <v>326</v>
      </c>
      <c r="S158" s="623" t="s">
        <v>1170</v>
      </c>
      <c r="T158" s="319" t="s">
        <v>1457</v>
      </c>
      <c r="U158" s="314" t="s">
        <v>1190</v>
      </c>
      <c r="V158" s="314">
        <v>1</v>
      </c>
      <c r="W158" s="730">
        <v>1500000</v>
      </c>
      <c r="X158" s="623" t="s">
        <v>1212</v>
      </c>
      <c r="Y158" s="314" t="s">
        <v>1213</v>
      </c>
      <c r="Z158" s="720">
        <f t="shared" si="7"/>
        <v>1500000</v>
      </c>
    </row>
    <row r="159" spans="15:26" x14ac:dyDescent="0.3">
      <c r="O159" s="313">
        <v>157</v>
      </c>
      <c r="P159" s="314" t="s">
        <v>313</v>
      </c>
      <c r="Q159" s="314">
        <v>2024</v>
      </c>
      <c r="R159" s="623" t="s">
        <v>326</v>
      </c>
      <c r="S159" s="623" t="s">
        <v>1170</v>
      </c>
      <c r="T159" s="319" t="s">
        <v>1458</v>
      </c>
      <c r="U159" s="314" t="s">
        <v>1190</v>
      </c>
      <c r="V159" s="314">
        <v>1</v>
      </c>
      <c r="W159" s="730">
        <v>11530000</v>
      </c>
      <c r="X159" s="623" t="s">
        <v>1212</v>
      </c>
      <c r="Y159" s="314" t="s">
        <v>1213</v>
      </c>
      <c r="Z159" s="720">
        <f t="shared" si="7"/>
        <v>11530000</v>
      </c>
    </row>
    <row r="160" spans="15:26" x14ac:dyDescent="0.3">
      <c r="O160" s="313">
        <v>158</v>
      </c>
      <c r="P160" s="314" t="s">
        <v>313</v>
      </c>
      <c r="Q160" s="314">
        <v>2024</v>
      </c>
      <c r="R160" s="623" t="s">
        <v>326</v>
      </c>
      <c r="S160" s="623" t="s">
        <v>1170</v>
      </c>
      <c r="T160" s="319" t="s">
        <v>1459</v>
      </c>
      <c r="U160" s="314" t="s">
        <v>1190</v>
      </c>
      <c r="V160" s="314">
        <v>1</v>
      </c>
      <c r="W160" s="730">
        <v>1750000</v>
      </c>
      <c r="X160" s="623" t="s">
        <v>1212</v>
      </c>
      <c r="Y160" s="314" t="s">
        <v>1213</v>
      </c>
      <c r="Z160" s="720">
        <f t="shared" si="7"/>
        <v>1750000</v>
      </c>
    </row>
    <row r="161" spans="15:26" x14ac:dyDescent="0.3">
      <c r="O161" s="313">
        <v>159</v>
      </c>
      <c r="P161" s="314" t="s">
        <v>313</v>
      </c>
      <c r="Q161" s="314">
        <v>2024</v>
      </c>
      <c r="R161" s="623" t="s">
        <v>326</v>
      </c>
      <c r="S161" s="623" t="s">
        <v>1170</v>
      </c>
      <c r="T161" s="319" t="s">
        <v>1460</v>
      </c>
      <c r="U161" s="314" t="s">
        <v>1461</v>
      </c>
      <c r="V161" s="314">
        <v>1</v>
      </c>
      <c r="W161" s="730">
        <v>2562560</v>
      </c>
      <c r="X161" s="623" t="s">
        <v>1212</v>
      </c>
      <c r="Y161" s="314" t="s">
        <v>1213</v>
      </c>
      <c r="Z161" s="720">
        <f t="shared" si="7"/>
        <v>2562560</v>
      </c>
    </row>
    <row r="162" spans="15:26" x14ac:dyDescent="0.3">
      <c r="O162" s="313">
        <v>160</v>
      </c>
      <c r="P162" s="314" t="s">
        <v>313</v>
      </c>
      <c r="Q162" s="314">
        <v>2024</v>
      </c>
      <c r="R162" s="623" t="s">
        <v>326</v>
      </c>
      <c r="S162" s="623" t="s">
        <v>1170</v>
      </c>
      <c r="T162" s="319" t="s">
        <v>1462</v>
      </c>
      <c r="U162" s="314" t="s">
        <v>1172</v>
      </c>
      <c r="V162" s="314">
        <v>1</v>
      </c>
      <c r="W162" s="730">
        <v>259600</v>
      </c>
      <c r="X162" s="623" t="s">
        <v>1212</v>
      </c>
      <c r="Y162" s="314" t="s">
        <v>1213</v>
      </c>
      <c r="Z162" s="720">
        <f t="shared" si="7"/>
        <v>259600</v>
      </c>
    </row>
    <row r="163" spans="15:26" x14ac:dyDescent="0.3">
      <c r="O163" s="313">
        <v>161</v>
      </c>
      <c r="P163" s="314" t="s">
        <v>313</v>
      </c>
      <c r="Q163" s="314">
        <v>2024</v>
      </c>
      <c r="R163" s="623" t="s">
        <v>326</v>
      </c>
      <c r="S163" s="623" t="s">
        <v>1170</v>
      </c>
      <c r="T163" s="319" t="s">
        <v>1463</v>
      </c>
      <c r="U163" s="314" t="s">
        <v>1172</v>
      </c>
      <c r="V163" s="314">
        <v>1</v>
      </c>
      <c r="W163" s="730">
        <v>479600</v>
      </c>
      <c r="X163" s="623" t="s">
        <v>1212</v>
      </c>
      <c r="Y163" s="314" t="s">
        <v>1213</v>
      </c>
      <c r="Z163" s="720">
        <f t="shared" si="7"/>
        <v>479600</v>
      </c>
    </row>
    <row r="164" spans="15:26" x14ac:dyDescent="0.3">
      <c r="O164" s="313">
        <v>162</v>
      </c>
      <c r="P164" s="314" t="s">
        <v>313</v>
      </c>
      <c r="Q164" s="314">
        <v>2024</v>
      </c>
      <c r="R164" s="623" t="s">
        <v>326</v>
      </c>
      <c r="S164" s="623" t="s">
        <v>1170</v>
      </c>
      <c r="T164" s="319" t="s">
        <v>1464</v>
      </c>
      <c r="U164" s="314" t="s">
        <v>1172</v>
      </c>
      <c r="V164" s="314">
        <v>1</v>
      </c>
      <c r="W164" s="730">
        <v>8935520</v>
      </c>
      <c r="X164" s="623" t="s">
        <v>1212</v>
      </c>
      <c r="Y164" s="314" t="s">
        <v>1213</v>
      </c>
      <c r="Z164" s="720">
        <f t="shared" si="7"/>
        <v>8935520</v>
      </c>
    </row>
    <row r="165" spans="15:26" x14ac:dyDescent="0.3">
      <c r="O165" s="313">
        <v>163</v>
      </c>
      <c r="P165" s="314" t="s">
        <v>313</v>
      </c>
      <c r="Q165" s="314">
        <v>2024</v>
      </c>
      <c r="R165" s="623" t="s">
        <v>326</v>
      </c>
      <c r="S165" s="623" t="s">
        <v>1170</v>
      </c>
      <c r="T165" s="319" t="s">
        <v>1465</v>
      </c>
      <c r="U165" s="314" t="s">
        <v>1172</v>
      </c>
      <c r="V165" s="314">
        <v>1</v>
      </c>
      <c r="W165" s="730">
        <v>790560</v>
      </c>
      <c r="X165" s="623" t="s">
        <v>1212</v>
      </c>
      <c r="Y165" s="314" t="s">
        <v>1213</v>
      </c>
      <c r="Z165" s="720">
        <f t="shared" si="7"/>
        <v>790560</v>
      </c>
    </row>
    <row r="166" spans="15:26" x14ac:dyDescent="0.3">
      <c r="O166" s="313">
        <v>164</v>
      </c>
      <c r="P166" s="314" t="s">
        <v>313</v>
      </c>
      <c r="Q166" s="314">
        <v>2024</v>
      </c>
      <c r="R166" s="623" t="s">
        <v>326</v>
      </c>
      <c r="S166" s="623" t="s">
        <v>1170</v>
      </c>
      <c r="T166" s="319" t="s">
        <v>1466</v>
      </c>
      <c r="U166" s="314" t="s">
        <v>1172</v>
      </c>
      <c r="V166" s="314">
        <v>1</v>
      </c>
      <c r="W166" s="730">
        <v>1540880</v>
      </c>
      <c r="X166" s="623" t="s">
        <v>1212</v>
      </c>
      <c r="Y166" s="314" t="s">
        <v>1213</v>
      </c>
      <c r="Z166" s="720">
        <f t="shared" si="7"/>
        <v>1540880</v>
      </c>
    </row>
    <row r="167" spans="15:26" x14ac:dyDescent="0.3">
      <c r="O167" s="313">
        <v>165</v>
      </c>
      <c r="P167" s="314" t="s">
        <v>313</v>
      </c>
      <c r="Q167" s="314">
        <v>2024</v>
      </c>
      <c r="R167" s="623" t="s">
        <v>326</v>
      </c>
      <c r="S167" s="623" t="s">
        <v>1170</v>
      </c>
      <c r="T167" s="319" t="s">
        <v>1467</v>
      </c>
      <c r="U167" s="314" t="s">
        <v>1172</v>
      </c>
      <c r="V167" s="314">
        <v>1</v>
      </c>
      <c r="W167" s="730">
        <v>765600</v>
      </c>
      <c r="X167" s="623" t="s">
        <v>1212</v>
      </c>
      <c r="Y167" s="314" t="s">
        <v>1213</v>
      </c>
      <c r="Z167" s="720">
        <f t="shared" si="7"/>
        <v>765600</v>
      </c>
    </row>
    <row r="168" spans="15:26" x14ac:dyDescent="0.3">
      <c r="O168" s="313">
        <v>166</v>
      </c>
      <c r="P168" s="314" t="s">
        <v>313</v>
      </c>
      <c r="Q168" s="314">
        <v>2024</v>
      </c>
      <c r="R168" s="623" t="s">
        <v>326</v>
      </c>
      <c r="S168" s="623" t="s">
        <v>1170</v>
      </c>
      <c r="T168" s="319" t="s">
        <v>1468</v>
      </c>
      <c r="U168" s="314" t="s">
        <v>1190</v>
      </c>
      <c r="V168" s="314">
        <v>1</v>
      </c>
      <c r="W168" s="730">
        <v>1500000</v>
      </c>
      <c r="X168" s="623" t="s">
        <v>1212</v>
      </c>
      <c r="Y168" s="314" t="s">
        <v>1213</v>
      </c>
      <c r="Z168" s="720">
        <f t="shared" si="7"/>
        <v>1500000</v>
      </c>
    </row>
    <row r="169" spans="15:26" x14ac:dyDescent="0.3">
      <c r="O169" s="313">
        <v>167</v>
      </c>
      <c r="P169" s="314" t="s">
        <v>313</v>
      </c>
      <c r="Q169" s="314">
        <v>2024</v>
      </c>
      <c r="R169" s="623" t="s">
        <v>326</v>
      </c>
      <c r="S169" s="623" t="s">
        <v>1170</v>
      </c>
      <c r="T169" s="319" t="s">
        <v>1469</v>
      </c>
      <c r="U169" s="314" t="s">
        <v>1470</v>
      </c>
      <c r="V169" s="314">
        <v>3</v>
      </c>
      <c r="W169" s="730">
        <v>55000</v>
      </c>
      <c r="X169" s="623" t="s">
        <v>1212</v>
      </c>
      <c r="Y169" s="314" t="s">
        <v>1213</v>
      </c>
      <c r="Z169" s="720">
        <f t="shared" si="7"/>
        <v>165000</v>
      </c>
    </row>
    <row r="170" spans="15:26" x14ac:dyDescent="0.3">
      <c r="O170" s="313">
        <v>168</v>
      </c>
      <c r="P170" s="314" t="s">
        <v>313</v>
      </c>
      <c r="Q170" s="314">
        <v>2024</v>
      </c>
      <c r="R170" s="623" t="s">
        <v>326</v>
      </c>
      <c r="S170" s="623" t="s">
        <v>1170</v>
      </c>
      <c r="T170" s="319" t="s">
        <v>1471</v>
      </c>
      <c r="U170" s="314" t="s">
        <v>1172</v>
      </c>
      <c r="V170" s="314">
        <v>1</v>
      </c>
      <c r="W170" s="730">
        <v>2200000</v>
      </c>
      <c r="X170" s="623" t="s">
        <v>1212</v>
      </c>
      <c r="Y170" s="314" t="s">
        <v>1213</v>
      </c>
      <c r="Z170" s="720">
        <f t="shared" si="7"/>
        <v>2200000</v>
      </c>
    </row>
    <row r="171" spans="15:26" x14ac:dyDescent="0.3">
      <c r="O171" s="313">
        <v>169</v>
      </c>
      <c r="P171" s="314" t="s">
        <v>313</v>
      </c>
      <c r="Q171" s="314">
        <v>2024</v>
      </c>
      <c r="R171" s="623" t="s">
        <v>326</v>
      </c>
      <c r="S171" s="623" t="s">
        <v>1170</v>
      </c>
      <c r="T171" s="319" t="s">
        <v>1472</v>
      </c>
      <c r="U171" s="314" t="s">
        <v>1172</v>
      </c>
      <c r="V171" s="314">
        <v>2</v>
      </c>
      <c r="W171" s="730">
        <v>3500000</v>
      </c>
      <c r="X171" s="623" t="s">
        <v>1212</v>
      </c>
      <c r="Y171" s="314" t="s">
        <v>1213</v>
      </c>
      <c r="Z171" s="720">
        <f t="shared" si="7"/>
        <v>7000000</v>
      </c>
    </row>
    <row r="172" spans="15:26" x14ac:dyDescent="0.3">
      <c r="O172" s="313">
        <v>170</v>
      </c>
      <c r="P172" s="314" t="s">
        <v>313</v>
      </c>
      <c r="Q172" s="314">
        <v>2024</v>
      </c>
      <c r="R172" s="623" t="s">
        <v>326</v>
      </c>
      <c r="S172" s="623" t="s">
        <v>1170</v>
      </c>
      <c r="T172" s="319" t="s">
        <v>1473</v>
      </c>
      <c r="U172" s="314" t="s">
        <v>1474</v>
      </c>
      <c r="V172" s="314">
        <v>4</v>
      </c>
      <c r="W172" s="730">
        <v>50000</v>
      </c>
      <c r="X172" s="623" t="s">
        <v>1212</v>
      </c>
      <c r="Y172" s="314" t="s">
        <v>1213</v>
      </c>
      <c r="Z172" s="720">
        <f t="shared" si="7"/>
        <v>200000</v>
      </c>
    </row>
    <row r="173" spans="15:26" x14ac:dyDescent="0.3">
      <c r="O173" s="313">
        <v>171</v>
      </c>
      <c r="P173" s="314" t="s">
        <v>313</v>
      </c>
      <c r="Q173" s="314">
        <v>2024</v>
      </c>
      <c r="R173" s="623" t="s">
        <v>324</v>
      </c>
      <c r="S173" s="623" t="s">
        <v>1335</v>
      </c>
      <c r="T173" s="319" t="s">
        <v>1336</v>
      </c>
      <c r="U173" s="314" t="s">
        <v>1172</v>
      </c>
      <c r="V173" s="314">
        <v>300</v>
      </c>
      <c r="W173" s="730">
        <v>550</v>
      </c>
      <c r="X173" s="623" t="s">
        <v>1217</v>
      </c>
      <c r="Y173" s="314" t="s">
        <v>1210</v>
      </c>
      <c r="Z173" s="720">
        <f t="shared" si="7"/>
        <v>165000</v>
      </c>
    </row>
    <row r="174" spans="15:26" x14ac:dyDescent="0.3">
      <c r="O174" s="313">
        <v>172</v>
      </c>
      <c r="P174" s="314" t="s">
        <v>313</v>
      </c>
      <c r="Q174" s="314">
        <v>2024</v>
      </c>
      <c r="R174" s="623" t="s">
        <v>324</v>
      </c>
      <c r="S174" s="623" t="s">
        <v>1218</v>
      </c>
      <c r="T174" s="319" t="s">
        <v>1219</v>
      </c>
      <c r="U174" s="314" t="s">
        <v>1195</v>
      </c>
      <c r="V174" s="314">
        <v>10</v>
      </c>
      <c r="W174" s="730">
        <v>75000</v>
      </c>
      <c r="X174" s="623" t="s">
        <v>1217</v>
      </c>
      <c r="Y174" s="314" t="s">
        <v>1210</v>
      </c>
      <c r="Z174" s="720">
        <f t="shared" si="7"/>
        <v>750000</v>
      </c>
    </row>
    <row r="175" spans="15:26" x14ac:dyDescent="0.3">
      <c r="O175" s="313">
        <v>173</v>
      </c>
      <c r="P175" s="314" t="s">
        <v>313</v>
      </c>
      <c r="Q175" s="314">
        <v>2024</v>
      </c>
      <c r="R175" s="623" t="s">
        <v>324</v>
      </c>
      <c r="S175" s="623" t="s">
        <v>1226</v>
      </c>
      <c r="T175" s="319" t="s">
        <v>1227</v>
      </c>
      <c r="U175" s="314" t="s">
        <v>1195</v>
      </c>
      <c r="V175" s="314">
        <v>40</v>
      </c>
      <c r="W175" s="730">
        <v>162556</v>
      </c>
      <c r="X175" s="623" t="s">
        <v>1217</v>
      </c>
      <c r="Y175" s="314" t="s">
        <v>1210</v>
      </c>
      <c r="Z175" s="720">
        <f t="shared" si="7"/>
        <v>6502240</v>
      </c>
    </row>
    <row r="176" spans="15:26" x14ac:dyDescent="0.3">
      <c r="O176" s="313">
        <v>174</v>
      </c>
      <c r="P176" s="314" t="s">
        <v>313</v>
      </c>
      <c r="Q176" s="314">
        <v>2024</v>
      </c>
      <c r="R176" s="623" t="s">
        <v>324</v>
      </c>
      <c r="S176" s="623" t="s">
        <v>1475</v>
      </c>
      <c r="T176" s="319" t="s">
        <v>1476</v>
      </c>
      <c r="U176" s="314" t="s">
        <v>1172</v>
      </c>
      <c r="V176" s="314">
        <v>1</v>
      </c>
      <c r="W176" s="730">
        <v>415000</v>
      </c>
      <c r="X176" s="623" t="s">
        <v>1217</v>
      </c>
      <c r="Y176" s="314" t="s">
        <v>1210</v>
      </c>
      <c r="Z176" s="720">
        <f t="shared" si="7"/>
        <v>415000</v>
      </c>
    </row>
    <row r="177" spans="15:26" x14ac:dyDescent="0.3">
      <c r="O177" s="313">
        <v>175</v>
      </c>
      <c r="P177" s="314" t="s">
        <v>313</v>
      </c>
      <c r="Q177" s="314">
        <v>2024</v>
      </c>
      <c r="R177" s="623" t="s">
        <v>324</v>
      </c>
      <c r="S177" s="623" t="s">
        <v>1477</v>
      </c>
      <c r="T177" s="319" t="s">
        <v>1478</v>
      </c>
      <c r="U177" s="314" t="s">
        <v>1172</v>
      </c>
      <c r="V177" s="314">
        <v>50</v>
      </c>
      <c r="W177" s="730">
        <v>15500</v>
      </c>
      <c r="X177" s="623" t="s">
        <v>1217</v>
      </c>
      <c r="Y177" s="314" t="s">
        <v>1210</v>
      </c>
      <c r="Z177" s="720">
        <f t="shared" si="7"/>
        <v>775000</v>
      </c>
    </row>
    <row r="178" spans="15:26" x14ac:dyDescent="0.3">
      <c r="O178" s="313">
        <v>176</v>
      </c>
      <c r="P178" s="314" t="s">
        <v>313</v>
      </c>
      <c r="Q178" s="314">
        <v>2024</v>
      </c>
      <c r="R178" s="623" t="s">
        <v>324</v>
      </c>
      <c r="S178" s="623" t="s">
        <v>1234</v>
      </c>
      <c r="T178" s="319" t="s">
        <v>1235</v>
      </c>
      <c r="U178" s="314" t="s">
        <v>1172</v>
      </c>
      <c r="V178" s="314">
        <v>40</v>
      </c>
      <c r="W178" s="730">
        <v>5000</v>
      </c>
      <c r="X178" s="623" t="s">
        <v>1217</v>
      </c>
      <c r="Y178" s="314" t="s">
        <v>1210</v>
      </c>
      <c r="Z178" s="720">
        <f t="shared" si="7"/>
        <v>200000</v>
      </c>
    </row>
    <row r="179" spans="15:26" x14ac:dyDescent="0.3">
      <c r="O179" s="313">
        <v>177</v>
      </c>
      <c r="P179" s="314" t="s">
        <v>313</v>
      </c>
      <c r="Q179" s="314">
        <v>2024</v>
      </c>
      <c r="R179" s="623" t="s">
        <v>324</v>
      </c>
      <c r="S179" s="623" t="s">
        <v>1479</v>
      </c>
      <c r="T179" s="319" t="s">
        <v>1480</v>
      </c>
      <c r="U179" s="314" t="s">
        <v>1172</v>
      </c>
      <c r="V179" s="314">
        <v>5</v>
      </c>
      <c r="W179" s="730">
        <v>45000</v>
      </c>
      <c r="X179" s="623" t="s">
        <v>1217</v>
      </c>
      <c r="Y179" s="314" t="s">
        <v>1210</v>
      </c>
      <c r="Z179" s="720">
        <f t="shared" si="7"/>
        <v>225000</v>
      </c>
    </row>
    <row r="180" spans="15:26" x14ac:dyDescent="0.3">
      <c r="O180" s="313">
        <v>178</v>
      </c>
      <c r="P180" s="314" t="s">
        <v>313</v>
      </c>
      <c r="Q180" s="314">
        <v>2024</v>
      </c>
      <c r="R180" s="623" t="s">
        <v>324</v>
      </c>
      <c r="S180" s="623" t="s">
        <v>1481</v>
      </c>
      <c r="T180" s="319" t="s">
        <v>1482</v>
      </c>
      <c r="U180" s="314" t="s">
        <v>1172</v>
      </c>
      <c r="V180" s="314">
        <v>10</v>
      </c>
      <c r="W180" s="730">
        <v>112000</v>
      </c>
      <c r="X180" s="623" t="s">
        <v>1217</v>
      </c>
      <c r="Y180" s="314" t="s">
        <v>1210</v>
      </c>
      <c r="Z180" s="720">
        <f t="shared" si="7"/>
        <v>1120000</v>
      </c>
    </row>
    <row r="181" spans="15:26" x14ac:dyDescent="0.3">
      <c r="O181" s="313">
        <v>179</v>
      </c>
      <c r="P181" s="314" t="s">
        <v>313</v>
      </c>
      <c r="Q181" s="314">
        <v>2024</v>
      </c>
      <c r="R181" s="623" t="s">
        <v>324</v>
      </c>
      <c r="S181" s="623" t="s">
        <v>1483</v>
      </c>
      <c r="T181" s="319" t="s">
        <v>1484</v>
      </c>
      <c r="U181" s="314" t="s">
        <v>1172</v>
      </c>
      <c r="V181" s="314">
        <v>2</v>
      </c>
      <c r="W181" s="730">
        <v>2400000</v>
      </c>
      <c r="X181" s="623" t="s">
        <v>1217</v>
      </c>
      <c r="Y181" s="314" t="s">
        <v>1210</v>
      </c>
      <c r="Z181" s="720">
        <f t="shared" si="7"/>
        <v>4800000</v>
      </c>
    </row>
    <row r="182" spans="15:26" x14ac:dyDescent="0.3">
      <c r="O182" s="313">
        <v>180</v>
      </c>
      <c r="P182" s="314" t="s">
        <v>313</v>
      </c>
      <c r="Q182" s="314">
        <v>2024</v>
      </c>
      <c r="R182" s="623" t="s">
        <v>324</v>
      </c>
      <c r="S182" s="623" t="s">
        <v>1485</v>
      </c>
      <c r="T182" s="319" t="s">
        <v>1486</v>
      </c>
      <c r="U182" s="314" t="s">
        <v>1172</v>
      </c>
      <c r="V182" s="314">
        <v>10</v>
      </c>
      <c r="W182" s="730">
        <v>175000</v>
      </c>
      <c r="X182" s="623" t="s">
        <v>1217</v>
      </c>
      <c r="Y182" s="314" t="s">
        <v>1210</v>
      </c>
      <c r="Z182" s="720">
        <f t="shared" si="7"/>
        <v>1750000</v>
      </c>
    </row>
    <row r="183" spans="15:26" x14ac:dyDescent="0.3">
      <c r="O183" s="313">
        <v>181</v>
      </c>
      <c r="P183" s="314" t="s">
        <v>313</v>
      </c>
      <c r="Q183" s="314">
        <v>2024</v>
      </c>
      <c r="R183" s="623" t="s">
        <v>324</v>
      </c>
      <c r="S183" s="623" t="s">
        <v>1487</v>
      </c>
      <c r="T183" s="319" t="s">
        <v>1488</v>
      </c>
      <c r="U183" s="314" t="s">
        <v>1172</v>
      </c>
      <c r="V183" s="314">
        <v>10</v>
      </c>
      <c r="W183" s="730">
        <v>185000</v>
      </c>
      <c r="X183" s="623" t="s">
        <v>1217</v>
      </c>
      <c r="Y183" s="314" t="s">
        <v>1210</v>
      </c>
      <c r="Z183" s="720">
        <f t="shared" si="7"/>
        <v>1850000</v>
      </c>
    </row>
    <row r="184" spans="15:26" x14ac:dyDescent="0.3">
      <c r="O184" s="313">
        <v>182</v>
      </c>
      <c r="P184" s="314" t="s">
        <v>313</v>
      </c>
      <c r="Q184" s="314">
        <v>2024</v>
      </c>
      <c r="R184" s="623" t="s">
        <v>324</v>
      </c>
      <c r="S184" s="623" t="s">
        <v>1228</v>
      </c>
      <c r="T184" s="319" t="s">
        <v>1229</v>
      </c>
      <c r="U184" s="314" t="s">
        <v>1172</v>
      </c>
      <c r="V184" s="314">
        <v>10</v>
      </c>
      <c r="W184" s="730">
        <v>150000</v>
      </c>
      <c r="X184" s="623" t="s">
        <v>1217</v>
      </c>
      <c r="Y184" s="314" t="s">
        <v>1210</v>
      </c>
      <c r="Z184" s="720">
        <f t="shared" si="7"/>
        <v>1500000</v>
      </c>
    </row>
    <row r="185" spans="15:26" x14ac:dyDescent="0.3">
      <c r="O185" s="313">
        <v>183</v>
      </c>
      <c r="P185" s="314" t="s">
        <v>313</v>
      </c>
      <c r="Q185" s="314">
        <v>2024</v>
      </c>
      <c r="R185" s="623" t="s">
        <v>324</v>
      </c>
      <c r="S185" s="623" t="s">
        <v>1230</v>
      </c>
      <c r="T185" s="319" t="s">
        <v>1231</v>
      </c>
      <c r="U185" s="314" t="s">
        <v>1172</v>
      </c>
      <c r="V185" s="314">
        <v>10</v>
      </c>
      <c r="W185" s="730">
        <v>160000</v>
      </c>
      <c r="X185" s="623" t="s">
        <v>1217</v>
      </c>
      <c r="Y185" s="314" t="s">
        <v>1210</v>
      </c>
      <c r="Z185" s="720">
        <f t="shared" si="7"/>
        <v>1600000</v>
      </c>
    </row>
    <row r="186" spans="15:26" x14ac:dyDescent="0.3">
      <c r="O186" s="313">
        <v>184</v>
      </c>
      <c r="P186" s="314" t="s">
        <v>313</v>
      </c>
      <c r="Q186" s="314">
        <v>2024</v>
      </c>
      <c r="R186" s="623" t="s">
        <v>324</v>
      </c>
      <c r="S186" s="623" t="s">
        <v>1489</v>
      </c>
      <c r="T186" s="319" t="s">
        <v>1490</v>
      </c>
      <c r="U186" s="314" t="s">
        <v>1172</v>
      </c>
      <c r="V186" s="314">
        <v>1</v>
      </c>
      <c r="W186" s="730">
        <v>380000</v>
      </c>
      <c r="X186" s="623" t="s">
        <v>1244</v>
      </c>
      <c r="Y186" s="314" t="s">
        <v>1210</v>
      </c>
      <c r="Z186" s="720">
        <f t="shared" si="7"/>
        <v>380000</v>
      </c>
    </row>
    <row r="187" spans="15:26" x14ac:dyDescent="0.3">
      <c r="O187" s="313">
        <v>185</v>
      </c>
      <c r="P187" s="314" t="s">
        <v>313</v>
      </c>
      <c r="Q187" s="314">
        <v>2024</v>
      </c>
      <c r="R187" s="623" t="s">
        <v>324</v>
      </c>
      <c r="S187" s="623" t="s">
        <v>1491</v>
      </c>
      <c r="T187" s="319" t="s">
        <v>1492</v>
      </c>
      <c r="U187" s="314" t="s">
        <v>1172</v>
      </c>
      <c r="V187" s="314">
        <v>2</v>
      </c>
      <c r="W187" s="730">
        <v>1375000</v>
      </c>
      <c r="X187" s="623" t="s">
        <v>1244</v>
      </c>
      <c r="Y187" s="314" t="s">
        <v>1210</v>
      </c>
      <c r="Z187" s="720">
        <f t="shared" si="7"/>
        <v>2750000</v>
      </c>
    </row>
    <row r="188" spans="15:26" x14ac:dyDescent="0.3">
      <c r="O188" s="313">
        <v>186</v>
      </c>
      <c r="P188" s="314" t="s">
        <v>313</v>
      </c>
      <c r="Q188" s="314">
        <v>2024</v>
      </c>
      <c r="R188" s="623" t="s">
        <v>324</v>
      </c>
      <c r="S188" s="623" t="s">
        <v>1493</v>
      </c>
      <c r="T188" s="319" t="s">
        <v>1494</v>
      </c>
      <c r="U188" s="314" t="s">
        <v>1172</v>
      </c>
      <c r="V188" s="314">
        <v>2</v>
      </c>
      <c r="W188" s="730">
        <v>1375000</v>
      </c>
      <c r="X188" s="623" t="s">
        <v>1244</v>
      </c>
      <c r="Y188" s="314" t="s">
        <v>1210</v>
      </c>
      <c r="Z188" s="720">
        <f t="shared" si="7"/>
        <v>2750000</v>
      </c>
    </row>
    <row r="189" spans="15:26" x14ac:dyDescent="0.3">
      <c r="O189" s="313">
        <v>187</v>
      </c>
      <c r="P189" s="314" t="s">
        <v>313</v>
      </c>
      <c r="Q189" s="314">
        <v>2024</v>
      </c>
      <c r="R189" s="623" t="s">
        <v>324</v>
      </c>
      <c r="S189" s="623" t="s">
        <v>1495</v>
      </c>
      <c r="T189" s="319" t="s">
        <v>1496</v>
      </c>
      <c r="U189" s="314" t="s">
        <v>1172</v>
      </c>
      <c r="V189" s="314">
        <v>12</v>
      </c>
      <c r="W189" s="730">
        <v>21000</v>
      </c>
      <c r="X189" s="623" t="s">
        <v>1244</v>
      </c>
      <c r="Y189" s="314" t="s">
        <v>1210</v>
      </c>
      <c r="Z189" s="720">
        <f t="shared" si="7"/>
        <v>252000</v>
      </c>
    </row>
    <row r="190" spans="15:26" x14ac:dyDescent="0.3">
      <c r="O190" s="313">
        <v>188</v>
      </c>
      <c r="P190" s="314" t="s">
        <v>313</v>
      </c>
      <c r="Q190" s="314">
        <v>2024</v>
      </c>
      <c r="R190" s="623" t="s">
        <v>324</v>
      </c>
      <c r="S190" s="623" t="s">
        <v>1497</v>
      </c>
      <c r="T190" s="319" t="s">
        <v>1498</v>
      </c>
      <c r="U190" s="314" t="s">
        <v>1172</v>
      </c>
      <c r="V190" s="314">
        <v>12</v>
      </c>
      <c r="W190" s="730">
        <v>30000</v>
      </c>
      <c r="X190" s="623" t="s">
        <v>1244</v>
      </c>
      <c r="Y190" s="314" t="s">
        <v>1210</v>
      </c>
      <c r="Z190" s="720">
        <f t="shared" si="7"/>
        <v>360000</v>
      </c>
    </row>
    <row r="191" spans="15:26" x14ac:dyDescent="0.3">
      <c r="O191" s="313">
        <v>189</v>
      </c>
      <c r="P191" s="314" t="s">
        <v>313</v>
      </c>
      <c r="Q191" s="314">
        <v>2024</v>
      </c>
      <c r="R191" s="623" t="s">
        <v>324</v>
      </c>
      <c r="S191" s="623" t="s">
        <v>1499</v>
      </c>
      <c r="T191" s="319" t="s">
        <v>1500</v>
      </c>
      <c r="U191" s="314" t="s">
        <v>1172</v>
      </c>
      <c r="V191" s="314">
        <v>1</v>
      </c>
      <c r="W191" s="730">
        <v>400000</v>
      </c>
      <c r="X191" s="623" t="s">
        <v>1244</v>
      </c>
      <c r="Y191" s="314" t="s">
        <v>1210</v>
      </c>
      <c r="Z191" s="720">
        <f t="shared" si="7"/>
        <v>400000</v>
      </c>
    </row>
    <row r="192" spans="15:26" x14ac:dyDescent="0.3">
      <c r="O192" s="313">
        <v>190</v>
      </c>
      <c r="P192" s="314" t="s">
        <v>313</v>
      </c>
      <c r="Q192" s="314">
        <v>2024</v>
      </c>
      <c r="R192" s="623" t="s">
        <v>324</v>
      </c>
      <c r="S192" s="623" t="s">
        <v>1341</v>
      </c>
      <c r="T192" s="319" t="s">
        <v>1342</v>
      </c>
      <c r="U192" s="314" t="s">
        <v>1172</v>
      </c>
      <c r="V192" s="314">
        <v>10</v>
      </c>
      <c r="W192" s="730">
        <v>187245</v>
      </c>
      <c r="X192" s="623" t="s">
        <v>1244</v>
      </c>
      <c r="Y192" s="314" t="s">
        <v>1210</v>
      </c>
      <c r="Z192" s="720">
        <f t="shared" si="7"/>
        <v>1872450</v>
      </c>
    </row>
    <row r="193" spans="15:26" x14ac:dyDescent="0.3">
      <c r="O193" s="313">
        <v>191</v>
      </c>
      <c r="P193" s="314" t="s">
        <v>313</v>
      </c>
      <c r="Q193" s="314">
        <v>2024</v>
      </c>
      <c r="R193" s="623" t="s">
        <v>324</v>
      </c>
      <c r="S193" s="623" t="s">
        <v>1501</v>
      </c>
      <c r="T193" s="319" t="s">
        <v>1502</v>
      </c>
      <c r="U193" s="314" t="s">
        <v>1172</v>
      </c>
      <c r="V193" s="314">
        <v>2</v>
      </c>
      <c r="W193" s="730">
        <v>650000</v>
      </c>
      <c r="X193" s="623" t="s">
        <v>1244</v>
      </c>
      <c r="Y193" s="314" t="s">
        <v>1210</v>
      </c>
      <c r="Z193" s="720">
        <f t="shared" si="7"/>
        <v>1300000</v>
      </c>
    </row>
    <row r="194" spans="15:26" x14ac:dyDescent="0.3">
      <c r="O194" s="313">
        <v>192</v>
      </c>
      <c r="P194" s="314" t="s">
        <v>313</v>
      </c>
      <c r="Q194" s="314">
        <v>2024</v>
      </c>
      <c r="R194" s="623" t="s">
        <v>324</v>
      </c>
      <c r="S194" s="623" t="s">
        <v>1503</v>
      </c>
      <c r="T194" s="319" t="s">
        <v>1504</v>
      </c>
      <c r="U194" s="314" t="s">
        <v>1172</v>
      </c>
      <c r="V194" s="314">
        <v>3</v>
      </c>
      <c r="W194" s="730">
        <v>300000</v>
      </c>
      <c r="X194" s="623" t="s">
        <v>1244</v>
      </c>
      <c r="Y194" s="314" t="s">
        <v>1210</v>
      </c>
      <c r="Z194" s="720">
        <f t="shared" si="7"/>
        <v>900000</v>
      </c>
    </row>
    <row r="195" spans="15:26" x14ac:dyDescent="0.3">
      <c r="O195" s="313">
        <v>193</v>
      </c>
      <c r="P195" s="314" t="s">
        <v>313</v>
      </c>
      <c r="Q195" s="314">
        <v>2024</v>
      </c>
      <c r="R195" s="623" t="s">
        <v>324</v>
      </c>
      <c r="S195" s="623" t="s">
        <v>1505</v>
      </c>
      <c r="T195" s="319" t="s">
        <v>1506</v>
      </c>
      <c r="U195" s="314" t="s">
        <v>1474</v>
      </c>
      <c r="V195" s="314">
        <v>3</v>
      </c>
      <c r="W195" s="730">
        <v>50000</v>
      </c>
      <c r="X195" s="623" t="s">
        <v>1244</v>
      </c>
      <c r="Y195" s="314" t="s">
        <v>1210</v>
      </c>
      <c r="Z195" s="720">
        <f t="shared" si="7"/>
        <v>150000</v>
      </c>
    </row>
    <row r="196" spans="15:26" ht="28.8" x14ac:dyDescent="0.3">
      <c r="O196" s="313">
        <v>194</v>
      </c>
      <c r="P196" s="314" t="s">
        <v>314</v>
      </c>
      <c r="Q196" s="314">
        <v>2024</v>
      </c>
      <c r="R196" s="623" t="s">
        <v>326</v>
      </c>
      <c r="S196" s="623" t="s">
        <v>1702</v>
      </c>
      <c r="T196" s="319" t="s">
        <v>1703</v>
      </c>
      <c r="U196" s="314" t="s">
        <v>1172</v>
      </c>
      <c r="V196" s="314">
        <v>2</v>
      </c>
      <c r="W196" s="730">
        <v>65000</v>
      </c>
      <c r="X196" s="623" t="s">
        <v>1214</v>
      </c>
      <c r="Y196" s="314" t="s">
        <v>1210</v>
      </c>
      <c r="Z196" s="720">
        <f t="shared" si="7"/>
        <v>130000</v>
      </c>
    </row>
    <row r="197" spans="15:26" ht="28.8" x14ac:dyDescent="0.3">
      <c r="O197" s="313">
        <v>195</v>
      </c>
      <c r="P197" s="314" t="s">
        <v>314</v>
      </c>
      <c r="Q197" s="314">
        <v>2024</v>
      </c>
      <c r="R197" s="623" t="s">
        <v>326</v>
      </c>
      <c r="S197" s="623" t="s">
        <v>1702</v>
      </c>
      <c r="T197" s="319" t="s">
        <v>1704</v>
      </c>
      <c r="U197" s="314" t="s">
        <v>1172</v>
      </c>
      <c r="V197" s="314">
        <v>2</v>
      </c>
      <c r="W197" s="730">
        <v>20000</v>
      </c>
      <c r="X197" s="623" t="s">
        <v>1214</v>
      </c>
      <c r="Y197" s="314" t="s">
        <v>1210</v>
      </c>
      <c r="Z197" s="720">
        <f t="shared" si="7"/>
        <v>40000</v>
      </c>
    </row>
    <row r="198" spans="15:26" ht="28.8" x14ac:dyDescent="0.3">
      <c r="O198" s="313">
        <v>196</v>
      </c>
      <c r="P198" s="314" t="s">
        <v>314</v>
      </c>
      <c r="Q198" s="314">
        <v>2024</v>
      </c>
      <c r="R198" s="623" t="s">
        <v>326</v>
      </c>
      <c r="S198" s="623" t="s">
        <v>1702</v>
      </c>
      <c r="T198" s="319" t="s">
        <v>1705</v>
      </c>
      <c r="U198" s="314" t="s">
        <v>1172</v>
      </c>
      <c r="V198" s="314">
        <v>2</v>
      </c>
      <c r="W198" s="730">
        <v>25000</v>
      </c>
      <c r="X198" s="623" t="s">
        <v>1214</v>
      </c>
      <c r="Y198" s="314" t="s">
        <v>1210</v>
      </c>
      <c r="Z198" s="720">
        <f t="shared" si="7"/>
        <v>50000</v>
      </c>
    </row>
    <row r="199" spans="15:26" ht="28.8" x14ac:dyDescent="0.3">
      <c r="O199" s="313">
        <v>197</v>
      </c>
      <c r="P199" s="314" t="s">
        <v>314</v>
      </c>
      <c r="Q199" s="314">
        <v>2024</v>
      </c>
      <c r="R199" s="623" t="s">
        <v>326</v>
      </c>
      <c r="S199" s="623" t="s">
        <v>1321</v>
      </c>
      <c r="T199" s="319" t="s">
        <v>1322</v>
      </c>
      <c r="U199" s="314" t="s">
        <v>1172</v>
      </c>
      <c r="V199" s="314">
        <v>3</v>
      </c>
      <c r="W199" s="730">
        <v>571500</v>
      </c>
      <c r="X199" s="623" t="s">
        <v>1214</v>
      </c>
      <c r="Y199" s="314" t="s">
        <v>1210</v>
      </c>
      <c r="Z199" s="720">
        <f t="shared" si="7"/>
        <v>1714500</v>
      </c>
    </row>
    <row r="200" spans="15:26" ht="28.8" x14ac:dyDescent="0.3">
      <c r="O200" s="313">
        <v>198</v>
      </c>
      <c r="P200" s="314" t="s">
        <v>314</v>
      </c>
      <c r="Q200" s="314">
        <v>2024</v>
      </c>
      <c r="R200" s="623" t="s">
        <v>326</v>
      </c>
      <c r="S200" s="623" t="s">
        <v>1706</v>
      </c>
      <c r="T200" s="319" t="s">
        <v>1707</v>
      </c>
      <c r="U200" s="314" t="s">
        <v>1172</v>
      </c>
      <c r="V200" s="314">
        <v>1</v>
      </c>
      <c r="W200" s="730">
        <v>6650000</v>
      </c>
      <c r="X200" s="623" t="s">
        <v>1214</v>
      </c>
      <c r="Y200" s="314" t="s">
        <v>1210</v>
      </c>
      <c r="Z200" s="720">
        <f t="shared" si="7"/>
        <v>6650000</v>
      </c>
    </row>
    <row r="201" spans="15:26" ht="28.8" x14ac:dyDescent="0.3">
      <c r="O201" s="313">
        <v>199</v>
      </c>
      <c r="P201" s="314" t="s">
        <v>314</v>
      </c>
      <c r="Q201" s="314">
        <v>2024</v>
      </c>
      <c r="R201" s="623" t="s">
        <v>326</v>
      </c>
      <c r="S201" s="623" t="s">
        <v>1260</v>
      </c>
      <c r="T201" s="319" t="s">
        <v>1261</v>
      </c>
      <c r="U201" s="314" t="s">
        <v>1172</v>
      </c>
      <c r="V201" s="314">
        <v>15</v>
      </c>
      <c r="W201" s="730">
        <v>10000</v>
      </c>
      <c r="X201" s="623" t="s">
        <v>1214</v>
      </c>
      <c r="Y201" s="314" t="s">
        <v>1210</v>
      </c>
      <c r="Z201" s="720">
        <f t="shared" si="7"/>
        <v>150000</v>
      </c>
    </row>
    <row r="202" spans="15:26" ht="28.8" x14ac:dyDescent="0.3">
      <c r="O202" s="313">
        <v>200</v>
      </c>
      <c r="P202" s="314" t="s">
        <v>314</v>
      </c>
      <c r="Q202" s="314">
        <v>2024</v>
      </c>
      <c r="R202" s="623" t="s">
        <v>326</v>
      </c>
      <c r="S202" s="623" t="s">
        <v>1708</v>
      </c>
      <c r="T202" s="319" t="s">
        <v>1709</v>
      </c>
      <c r="U202" s="314" t="s">
        <v>1172</v>
      </c>
      <c r="V202" s="314">
        <v>50</v>
      </c>
      <c r="W202" s="730">
        <v>9500</v>
      </c>
      <c r="X202" s="623" t="s">
        <v>1214</v>
      </c>
      <c r="Y202" s="314" t="s">
        <v>1210</v>
      </c>
      <c r="Z202" s="720">
        <f t="shared" si="7"/>
        <v>475000</v>
      </c>
    </row>
    <row r="203" spans="15:26" ht="28.8" x14ac:dyDescent="0.3">
      <c r="O203" s="313">
        <v>201</v>
      </c>
      <c r="P203" s="314" t="s">
        <v>314</v>
      </c>
      <c r="Q203" s="314">
        <v>2024</v>
      </c>
      <c r="R203" s="623" t="s">
        <v>326</v>
      </c>
      <c r="S203" s="623" t="s">
        <v>1710</v>
      </c>
      <c r="T203" s="319" t="s">
        <v>1711</v>
      </c>
      <c r="U203" s="314" t="s">
        <v>1172</v>
      </c>
      <c r="V203" s="314">
        <v>6</v>
      </c>
      <c r="W203" s="730">
        <v>27500</v>
      </c>
      <c r="X203" s="623" t="s">
        <v>1214</v>
      </c>
      <c r="Y203" s="314" t="s">
        <v>1210</v>
      </c>
      <c r="Z203" s="720">
        <f t="shared" si="7"/>
        <v>165000</v>
      </c>
    </row>
    <row r="204" spans="15:26" x14ac:dyDescent="0.3">
      <c r="O204" s="313">
        <v>202</v>
      </c>
      <c r="P204" s="314" t="s">
        <v>314</v>
      </c>
      <c r="Q204" s="314">
        <v>2024</v>
      </c>
      <c r="R204" s="623" t="s">
        <v>326</v>
      </c>
      <c r="S204" s="623" t="s">
        <v>1170</v>
      </c>
      <c r="T204" s="319" t="s">
        <v>1712</v>
      </c>
      <c r="U204" s="314" t="s">
        <v>1190</v>
      </c>
      <c r="V204" s="314">
        <v>1</v>
      </c>
      <c r="W204" s="730">
        <v>2500000</v>
      </c>
      <c r="X204" s="623" t="s">
        <v>1212</v>
      </c>
      <c r="Y204" s="314" t="s">
        <v>1213</v>
      </c>
      <c r="Z204" s="720">
        <f t="shared" si="7"/>
        <v>2500000</v>
      </c>
    </row>
    <row r="205" spans="15:26" ht="28.8" x14ac:dyDescent="0.3">
      <c r="O205" s="313">
        <v>203</v>
      </c>
      <c r="P205" s="314" t="s">
        <v>314</v>
      </c>
      <c r="Q205" s="314">
        <v>2024</v>
      </c>
      <c r="R205" s="623" t="s">
        <v>326</v>
      </c>
      <c r="S205" s="623" t="s">
        <v>1170</v>
      </c>
      <c r="T205" s="319" t="s">
        <v>1713</v>
      </c>
      <c r="U205" s="314" t="s">
        <v>1190</v>
      </c>
      <c r="V205" s="314">
        <v>1</v>
      </c>
      <c r="W205" s="730">
        <v>1212000</v>
      </c>
      <c r="X205" s="623" t="s">
        <v>1212</v>
      </c>
      <c r="Y205" s="314" t="s">
        <v>1213</v>
      </c>
      <c r="Z205" s="720">
        <f t="shared" si="7"/>
        <v>1212000</v>
      </c>
    </row>
    <row r="206" spans="15:26" x14ac:dyDescent="0.3">
      <c r="O206" s="313">
        <v>204</v>
      </c>
      <c r="P206" s="314" t="s">
        <v>314</v>
      </c>
      <c r="Q206" s="314">
        <v>2024</v>
      </c>
      <c r="R206" s="623" t="s">
        <v>326</v>
      </c>
      <c r="S206" s="623" t="s">
        <v>1170</v>
      </c>
      <c r="T206" s="319" t="s">
        <v>1714</v>
      </c>
      <c r="U206" s="314" t="s">
        <v>1190</v>
      </c>
      <c r="V206" s="314">
        <v>1</v>
      </c>
      <c r="W206" s="730">
        <v>910361</v>
      </c>
      <c r="X206" s="623" t="s">
        <v>1212</v>
      </c>
      <c r="Y206" s="314" t="s">
        <v>1213</v>
      </c>
      <c r="Z206" s="720">
        <f t="shared" si="7"/>
        <v>910361</v>
      </c>
    </row>
    <row r="207" spans="15:26" x14ac:dyDescent="0.3">
      <c r="O207" s="313">
        <v>205</v>
      </c>
      <c r="P207" s="314" t="s">
        <v>314</v>
      </c>
      <c r="Q207" s="314">
        <v>2024</v>
      </c>
      <c r="R207" s="623" t="s">
        <v>326</v>
      </c>
      <c r="S207" s="623" t="s">
        <v>1170</v>
      </c>
      <c r="T207" s="319" t="s">
        <v>1715</v>
      </c>
      <c r="U207" s="314" t="s">
        <v>1190</v>
      </c>
      <c r="V207" s="314">
        <v>1</v>
      </c>
      <c r="W207" s="730">
        <v>2223000</v>
      </c>
      <c r="X207" s="623" t="s">
        <v>1212</v>
      </c>
      <c r="Y207" s="314" t="s">
        <v>1213</v>
      </c>
      <c r="Z207" s="720">
        <f t="shared" si="7"/>
        <v>2223000</v>
      </c>
    </row>
    <row r="208" spans="15:26" x14ac:dyDescent="0.3">
      <c r="O208" s="313">
        <v>206</v>
      </c>
      <c r="P208" s="314" t="s">
        <v>314</v>
      </c>
      <c r="Q208" s="314">
        <v>2024</v>
      </c>
      <c r="R208" s="623" t="s">
        <v>326</v>
      </c>
      <c r="S208" s="623" t="s">
        <v>1170</v>
      </c>
      <c r="T208" s="319" t="s">
        <v>1716</v>
      </c>
      <c r="U208" s="314" t="s">
        <v>1190</v>
      </c>
      <c r="V208" s="314">
        <v>16</v>
      </c>
      <c r="W208" s="730">
        <v>3000000</v>
      </c>
      <c r="X208" s="623" t="s">
        <v>1212</v>
      </c>
      <c r="Y208" s="314" t="s">
        <v>1213</v>
      </c>
      <c r="Z208" s="720">
        <f t="shared" si="7"/>
        <v>48000000</v>
      </c>
    </row>
    <row r="209" spans="15:26" x14ac:dyDescent="0.3">
      <c r="O209" s="313">
        <v>207</v>
      </c>
      <c r="P209" s="314" t="s">
        <v>314</v>
      </c>
      <c r="Q209" s="314">
        <v>2024</v>
      </c>
      <c r="R209" s="623" t="s">
        <v>326</v>
      </c>
      <c r="S209" s="623" t="s">
        <v>1170</v>
      </c>
      <c r="T209" s="319" t="s">
        <v>1717</v>
      </c>
      <c r="U209" s="314" t="s">
        <v>1172</v>
      </c>
      <c r="V209" s="314">
        <v>2</v>
      </c>
      <c r="W209" s="730">
        <v>171400</v>
      </c>
      <c r="X209" s="623" t="s">
        <v>1212</v>
      </c>
      <c r="Y209" s="314" t="s">
        <v>1213</v>
      </c>
      <c r="Z209" s="720">
        <f t="shared" si="7"/>
        <v>342800</v>
      </c>
    </row>
    <row r="210" spans="15:26" x14ac:dyDescent="0.3">
      <c r="O210" s="313">
        <v>208</v>
      </c>
      <c r="P210" s="314" t="s">
        <v>314</v>
      </c>
      <c r="Q210" s="314">
        <v>2024</v>
      </c>
      <c r="R210" s="623" t="s">
        <v>326</v>
      </c>
      <c r="S210" s="623" t="s">
        <v>1170</v>
      </c>
      <c r="T210" s="319" t="s">
        <v>1718</v>
      </c>
      <c r="U210" s="314" t="s">
        <v>1172</v>
      </c>
      <c r="V210" s="314">
        <v>2</v>
      </c>
      <c r="W210" s="730">
        <v>485000</v>
      </c>
      <c r="X210" s="623" t="s">
        <v>1212</v>
      </c>
      <c r="Y210" s="314" t="s">
        <v>1213</v>
      </c>
      <c r="Z210" s="720">
        <f t="shared" si="7"/>
        <v>970000</v>
      </c>
    </row>
    <row r="211" spans="15:26" x14ac:dyDescent="0.3">
      <c r="O211" s="313">
        <v>209</v>
      </c>
      <c r="P211" s="314" t="s">
        <v>314</v>
      </c>
      <c r="Q211" s="314">
        <v>2024</v>
      </c>
      <c r="R211" s="623" t="s">
        <v>324</v>
      </c>
      <c r="S211" s="623" t="s">
        <v>1477</v>
      </c>
      <c r="T211" s="319" t="s">
        <v>1478</v>
      </c>
      <c r="U211" s="314" t="s">
        <v>1172</v>
      </c>
      <c r="V211" s="314">
        <v>40</v>
      </c>
      <c r="W211" s="730">
        <v>9000</v>
      </c>
      <c r="X211" s="623" t="s">
        <v>1217</v>
      </c>
      <c r="Y211" s="314" t="s">
        <v>1210</v>
      </c>
      <c r="Z211" s="720">
        <f t="shared" si="7"/>
        <v>360000</v>
      </c>
    </row>
    <row r="212" spans="15:26" x14ac:dyDescent="0.3">
      <c r="O212" s="313">
        <v>210</v>
      </c>
      <c r="P212" s="314" t="s">
        <v>314</v>
      </c>
      <c r="Q212" s="314">
        <v>2024</v>
      </c>
      <c r="R212" s="623" t="s">
        <v>324</v>
      </c>
      <c r="S212" s="623" t="s">
        <v>1234</v>
      </c>
      <c r="T212" s="319" t="s">
        <v>1235</v>
      </c>
      <c r="U212" s="314" t="s">
        <v>1172</v>
      </c>
      <c r="V212" s="314">
        <v>40</v>
      </c>
      <c r="W212" s="730">
        <v>5000</v>
      </c>
      <c r="X212" s="623" t="s">
        <v>1217</v>
      </c>
      <c r="Y212" s="314" t="s">
        <v>1210</v>
      </c>
      <c r="Z212" s="720">
        <f t="shared" si="7"/>
        <v>200000</v>
      </c>
    </row>
    <row r="213" spans="15:26" x14ac:dyDescent="0.3">
      <c r="O213" s="313">
        <v>211</v>
      </c>
      <c r="P213" s="314" t="s">
        <v>314</v>
      </c>
      <c r="Q213" s="314">
        <v>2024</v>
      </c>
      <c r="R213" s="623" t="s">
        <v>324</v>
      </c>
      <c r="S213" s="623" t="s">
        <v>1238</v>
      </c>
      <c r="T213" s="319" t="s">
        <v>1239</v>
      </c>
      <c r="U213" s="314" t="s">
        <v>1172</v>
      </c>
      <c r="V213" s="314">
        <v>4</v>
      </c>
      <c r="W213" s="730">
        <v>67500</v>
      </c>
      <c r="X213" s="623" t="s">
        <v>1217</v>
      </c>
      <c r="Y213" s="314" t="s">
        <v>1210</v>
      </c>
      <c r="Z213" s="720">
        <f t="shared" si="7"/>
        <v>270000</v>
      </c>
    </row>
    <row r="214" spans="15:26" x14ac:dyDescent="0.3">
      <c r="O214" s="313">
        <v>212</v>
      </c>
      <c r="P214" s="314" t="s">
        <v>314</v>
      </c>
      <c r="Q214" s="314">
        <v>2024</v>
      </c>
      <c r="R214" s="623" t="s">
        <v>324</v>
      </c>
      <c r="S214" s="623" t="s">
        <v>1719</v>
      </c>
      <c r="T214" s="319" t="s">
        <v>1720</v>
      </c>
      <c r="U214" s="314" t="s">
        <v>1172</v>
      </c>
      <c r="V214" s="314">
        <v>1000</v>
      </c>
      <c r="W214" s="730">
        <v>185</v>
      </c>
      <c r="X214" s="623" t="s">
        <v>1217</v>
      </c>
      <c r="Y214" s="314" t="s">
        <v>1210</v>
      </c>
      <c r="Z214" s="720">
        <f t="shared" ref="Z214:Z277" si="8">V214*W214</f>
        <v>185000</v>
      </c>
    </row>
    <row r="215" spans="15:26" x14ac:dyDescent="0.3">
      <c r="O215" s="313">
        <v>213</v>
      </c>
      <c r="P215" s="314" t="s">
        <v>314</v>
      </c>
      <c r="Q215" s="314">
        <v>2024</v>
      </c>
      <c r="R215" s="623" t="s">
        <v>324</v>
      </c>
      <c r="S215" s="623" t="s">
        <v>1721</v>
      </c>
      <c r="T215" s="319" t="s">
        <v>1722</v>
      </c>
      <c r="U215" s="314" t="s">
        <v>1172</v>
      </c>
      <c r="V215" s="314">
        <v>65</v>
      </c>
      <c r="W215" s="730">
        <v>8000</v>
      </c>
      <c r="X215" s="623" t="s">
        <v>1217</v>
      </c>
      <c r="Y215" s="314" t="s">
        <v>1210</v>
      </c>
      <c r="Z215" s="720">
        <f t="shared" si="8"/>
        <v>520000</v>
      </c>
    </row>
    <row r="216" spans="15:26" x14ac:dyDescent="0.3">
      <c r="O216" s="313">
        <v>214</v>
      </c>
      <c r="P216" s="314" t="s">
        <v>314</v>
      </c>
      <c r="Q216" s="314">
        <v>2024</v>
      </c>
      <c r="R216" s="623" t="s">
        <v>324</v>
      </c>
      <c r="S216" s="623" t="s">
        <v>1218</v>
      </c>
      <c r="T216" s="319" t="s">
        <v>1219</v>
      </c>
      <c r="U216" s="314" t="s">
        <v>1172</v>
      </c>
      <c r="V216" s="314">
        <v>5</v>
      </c>
      <c r="W216" s="730">
        <v>75000</v>
      </c>
      <c r="X216" s="623" t="s">
        <v>1217</v>
      </c>
      <c r="Y216" s="314" t="s">
        <v>1210</v>
      </c>
      <c r="Z216" s="720">
        <f t="shared" si="8"/>
        <v>375000</v>
      </c>
    </row>
    <row r="217" spans="15:26" x14ac:dyDescent="0.3">
      <c r="O217" s="313">
        <v>215</v>
      </c>
      <c r="P217" s="314" t="s">
        <v>314</v>
      </c>
      <c r="Q217" s="314">
        <v>2024</v>
      </c>
      <c r="R217" s="623" t="s">
        <v>324</v>
      </c>
      <c r="S217" s="623" t="s">
        <v>1220</v>
      </c>
      <c r="T217" s="319" t="s">
        <v>1221</v>
      </c>
      <c r="U217" s="314" t="s">
        <v>1172</v>
      </c>
      <c r="V217" s="314">
        <v>5</v>
      </c>
      <c r="W217" s="730">
        <v>75000</v>
      </c>
      <c r="X217" s="623" t="s">
        <v>1217</v>
      </c>
      <c r="Y217" s="314" t="s">
        <v>1210</v>
      </c>
      <c r="Z217" s="720">
        <f t="shared" si="8"/>
        <v>375000</v>
      </c>
    </row>
    <row r="218" spans="15:26" x14ac:dyDescent="0.3">
      <c r="O218" s="313">
        <v>216</v>
      </c>
      <c r="P218" s="314" t="s">
        <v>314</v>
      </c>
      <c r="Q218" s="314">
        <v>2024</v>
      </c>
      <c r="R218" s="623" t="s">
        <v>324</v>
      </c>
      <c r="S218" s="623" t="s">
        <v>1723</v>
      </c>
      <c r="T218" s="319" t="s">
        <v>1724</v>
      </c>
      <c r="U218" s="314" t="s">
        <v>1172</v>
      </c>
      <c r="V218" s="314">
        <v>5</v>
      </c>
      <c r="W218" s="730">
        <v>75000</v>
      </c>
      <c r="X218" s="623" t="s">
        <v>1217</v>
      </c>
      <c r="Y218" s="314" t="s">
        <v>1210</v>
      </c>
      <c r="Z218" s="720">
        <f t="shared" si="8"/>
        <v>375000</v>
      </c>
    </row>
    <row r="219" spans="15:26" x14ac:dyDescent="0.3">
      <c r="O219" s="313">
        <v>217</v>
      </c>
      <c r="P219" s="314" t="s">
        <v>314</v>
      </c>
      <c r="Q219" s="314">
        <v>2024</v>
      </c>
      <c r="R219" s="623" t="s">
        <v>324</v>
      </c>
      <c r="S219" s="623" t="s">
        <v>1725</v>
      </c>
      <c r="T219" s="319" t="s">
        <v>1726</v>
      </c>
      <c r="U219" s="314" t="s">
        <v>1172</v>
      </c>
      <c r="V219" s="314">
        <v>5</v>
      </c>
      <c r="W219" s="730">
        <v>35000</v>
      </c>
      <c r="X219" s="623" t="s">
        <v>1217</v>
      </c>
      <c r="Y219" s="314" t="s">
        <v>1210</v>
      </c>
      <c r="Z219" s="720">
        <f t="shared" si="8"/>
        <v>175000</v>
      </c>
    </row>
    <row r="220" spans="15:26" x14ac:dyDescent="0.3">
      <c r="O220" s="313">
        <v>218</v>
      </c>
      <c r="P220" s="314" t="s">
        <v>314</v>
      </c>
      <c r="Q220" s="314">
        <v>2024</v>
      </c>
      <c r="R220" s="623" t="s">
        <v>324</v>
      </c>
      <c r="S220" s="623" t="s">
        <v>1483</v>
      </c>
      <c r="T220" s="319" t="s">
        <v>1484</v>
      </c>
      <c r="U220" s="314" t="s">
        <v>1172</v>
      </c>
      <c r="V220" s="314">
        <v>2</v>
      </c>
      <c r="W220" s="730">
        <v>2400000</v>
      </c>
      <c r="X220" s="623" t="s">
        <v>1217</v>
      </c>
      <c r="Y220" s="314" t="s">
        <v>1210</v>
      </c>
      <c r="Z220" s="720">
        <f t="shared" si="8"/>
        <v>4800000</v>
      </c>
    </row>
    <row r="221" spans="15:26" x14ac:dyDescent="0.3">
      <c r="O221" s="313">
        <v>219</v>
      </c>
      <c r="P221" s="314" t="s">
        <v>314</v>
      </c>
      <c r="Q221" s="314">
        <v>2024</v>
      </c>
      <c r="R221" s="623" t="s">
        <v>324</v>
      </c>
      <c r="S221" s="623" t="s">
        <v>1727</v>
      </c>
      <c r="T221" s="319" t="s">
        <v>1728</v>
      </c>
      <c r="U221" s="314" t="s">
        <v>1172</v>
      </c>
      <c r="V221" s="314">
        <v>50</v>
      </c>
      <c r="W221" s="730">
        <v>1500</v>
      </c>
      <c r="X221" s="623" t="s">
        <v>1217</v>
      </c>
      <c r="Y221" s="314" t="s">
        <v>1210</v>
      </c>
      <c r="Z221" s="720">
        <f t="shared" si="8"/>
        <v>75000</v>
      </c>
    </row>
    <row r="222" spans="15:26" ht="28.8" x14ac:dyDescent="0.3">
      <c r="O222" s="313">
        <v>220</v>
      </c>
      <c r="P222" s="314" t="s">
        <v>315</v>
      </c>
      <c r="Q222" s="314">
        <v>2024</v>
      </c>
      <c r="R222" s="623" t="s">
        <v>326</v>
      </c>
      <c r="S222" s="623" t="s">
        <v>1745</v>
      </c>
      <c r="T222" s="319" t="s">
        <v>1754</v>
      </c>
      <c r="U222" s="314" t="s">
        <v>1296</v>
      </c>
      <c r="V222" s="314">
        <v>3</v>
      </c>
      <c r="W222" s="730">
        <v>400000</v>
      </c>
      <c r="X222" s="623" t="s">
        <v>1214</v>
      </c>
      <c r="Y222" s="314" t="s">
        <v>1210</v>
      </c>
      <c r="Z222" s="720">
        <f t="shared" si="8"/>
        <v>1200000</v>
      </c>
    </row>
    <row r="223" spans="15:26" ht="28.8" x14ac:dyDescent="0.3">
      <c r="O223" s="313">
        <v>221</v>
      </c>
      <c r="P223" s="314" t="s">
        <v>315</v>
      </c>
      <c r="Q223" s="314">
        <v>2024</v>
      </c>
      <c r="R223" s="623" t="s">
        <v>326</v>
      </c>
      <c r="S223" s="623" t="s">
        <v>1746</v>
      </c>
      <c r="T223" s="319" t="s">
        <v>1755</v>
      </c>
      <c r="U223" s="314" t="s">
        <v>1172</v>
      </c>
      <c r="V223" s="314">
        <v>5</v>
      </c>
      <c r="W223" s="730">
        <v>18000</v>
      </c>
      <c r="X223" s="623" t="s">
        <v>1214</v>
      </c>
      <c r="Y223" s="314" t="s">
        <v>1210</v>
      </c>
      <c r="Z223" s="720">
        <f t="shared" si="8"/>
        <v>90000</v>
      </c>
    </row>
    <row r="224" spans="15:26" ht="28.8" x14ac:dyDescent="0.3">
      <c r="O224" s="313">
        <v>222</v>
      </c>
      <c r="P224" s="314" t="s">
        <v>315</v>
      </c>
      <c r="Q224" s="314">
        <v>2024</v>
      </c>
      <c r="R224" s="623" t="s">
        <v>326</v>
      </c>
      <c r="S224" s="623" t="s">
        <v>1747</v>
      </c>
      <c r="T224" s="319" t="s">
        <v>1756</v>
      </c>
      <c r="U224" s="314" t="s">
        <v>1777</v>
      </c>
      <c r="V224" s="314">
        <v>1</v>
      </c>
      <c r="W224" s="730">
        <v>1580000</v>
      </c>
      <c r="X224" s="623" t="s">
        <v>1214</v>
      </c>
      <c r="Y224" s="314" t="s">
        <v>1210</v>
      </c>
      <c r="Z224" s="720">
        <f t="shared" si="8"/>
        <v>1580000</v>
      </c>
    </row>
    <row r="225" spans="15:26" ht="28.8" x14ac:dyDescent="0.3">
      <c r="O225" s="313">
        <v>223</v>
      </c>
      <c r="P225" s="314" t="s">
        <v>315</v>
      </c>
      <c r="Q225" s="314">
        <v>2024</v>
      </c>
      <c r="R225" s="623" t="s">
        <v>326</v>
      </c>
      <c r="S225" s="623" t="s">
        <v>1748</v>
      </c>
      <c r="T225" s="319" t="s">
        <v>1757</v>
      </c>
      <c r="U225" s="314" t="s">
        <v>1172</v>
      </c>
      <c r="V225" s="314">
        <v>1</v>
      </c>
      <c r="W225" s="730">
        <v>5250000</v>
      </c>
      <c r="X225" s="623" t="s">
        <v>1214</v>
      </c>
      <c r="Y225" s="314" t="s">
        <v>1210</v>
      </c>
      <c r="Z225" s="720">
        <f t="shared" si="8"/>
        <v>5250000</v>
      </c>
    </row>
    <row r="226" spans="15:26" ht="28.8" x14ac:dyDescent="0.3">
      <c r="O226" s="313">
        <v>224</v>
      </c>
      <c r="P226" s="314" t="s">
        <v>315</v>
      </c>
      <c r="Q226" s="314">
        <v>2024</v>
      </c>
      <c r="R226" s="623" t="s">
        <v>326</v>
      </c>
      <c r="S226" s="623" t="s">
        <v>1749</v>
      </c>
      <c r="T226" s="319" t="s">
        <v>1758</v>
      </c>
      <c r="U226" s="314" t="s">
        <v>1190</v>
      </c>
      <c r="V226" s="314">
        <v>1</v>
      </c>
      <c r="W226" s="730">
        <v>4875000</v>
      </c>
      <c r="X226" s="623" t="s">
        <v>1214</v>
      </c>
      <c r="Y226" s="314" t="s">
        <v>1210</v>
      </c>
      <c r="Z226" s="720">
        <f t="shared" si="8"/>
        <v>4875000</v>
      </c>
    </row>
    <row r="227" spans="15:26" ht="28.8" x14ac:dyDescent="0.3">
      <c r="O227" s="313">
        <v>225</v>
      </c>
      <c r="P227" s="314" t="s">
        <v>315</v>
      </c>
      <c r="Q227" s="314">
        <v>2024</v>
      </c>
      <c r="R227" s="623" t="s">
        <v>326</v>
      </c>
      <c r="S227" s="623" t="s">
        <v>1750</v>
      </c>
      <c r="T227" s="319" t="s">
        <v>1759</v>
      </c>
      <c r="U227" s="314" t="s">
        <v>1172</v>
      </c>
      <c r="V227" s="314">
        <v>6</v>
      </c>
      <c r="W227" s="730">
        <v>55000</v>
      </c>
      <c r="X227" s="623" t="s">
        <v>1214</v>
      </c>
      <c r="Y227" s="314" t="s">
        <v>1210</v>
      </c>
      <c r="Z227" s="720">
        <f t="shared" si="8"/>
        <v>330000</v>
      </c>
    </row>
    <row r="228" spans="15:26" ht="28.8" x14ac:dyDescent="0.3">
      <c r="O228" s="313">
        <v>226</v>
      </c>
      <c r="P228" s="314" t="s">
        <v>315</v>
      </c>
      <c r="Q228" s="314">
        <v>2024</v>
      </c>
      <c r="R228" s="623" t="s">
        <v>326</v>
      </c>
      <c r="S228" s="623" t="s">
        <v>1751</v>
      </c>
      <c r="T228" s="319" t="s">
        <v>1760</v>
      </c>
      <c r="U228" s="314" t="s">
        <v>1172</v>
      </c>
      <c r="V228" s="314">
        <v>6</v>
      </c>
      <c r="W228" s="730">
        <v>45000</v>
      </c>
      <c r="X228" s="623" t="s">
        <v>1214</v>
      </c>
      <c r="Y228" s="314" t="s">
        <v>1210</v>
      </c>
      <c r="Z228" s="720">
        <f t="shared" si="8"/>
        <v>270000</v>
      </c>
    </row>
    <row r="229" spans="15:26" ht="28.8" x14ac:dyDescent="0.3">
      <c r="O229" s="313">
        <v>227</v>
      </c>
      <c r="P229" s="314" t="s">
        <v>315</v>
      </c>
      <c r="Q229" s="314">
        <v>2024</v>
      </c>
      <c r="R229" s="623" t="s">
        <v>326</v>
      </c>
      <c r="S229" s="623" t="s">
        <v>1752</v>
      </c>
      <c r="T229" s="319" t="s">
        <v>1761</v>
      </c>
      <c r="U229" s="314" t="s">
        <v>1172</v>
      </c>
      <c r="V229" s="314">
        <v>6</v>
      </c>
      <c r="W229" s="730">
        <v>45000</v>
      </c>
      <c r="X229" s="623" t="s">
        <v>1214</v>
      </c>
      <c r="Y229" s="314" t="s">
        <v>1210</v>
      </c>
      <c r="Z229" s="720">
        <f t="shared" si="8"/>
        <v>270000</v>
      </c>
    </row>
    <row r="230" spans="15:26" ht="28.8" x14ac:dyDescent="0.3">
      <c r="O230" s="313">
        <v>228</v>
      </c>
      <c r="P230" s="314" t="s">
        <v>315</v>
      </c>
      <c r="Q230" s="314">
        <v>2024</v>
      </c>
      <c r="R230" s="623" t="s">
        <v>326</v>
      </c>
      <c r="S230" s="623" t="s">
        <v>1288</v>
      </c>
      <c r="T230" s="319" t="s">
        <v>1289</v>
      </c>
      <c r="U230" s="314" t="s">
        <v>1172</v>
      </c>
      <c r="V230" s="314">
        <v>5</v>
      </c>
      <c r="W230" s="730">
        <v>436000</v>
      </c>
      <c r="X230" s="623" t="s">
        <v>1214</v>
      </c>
      <c r="Y230" s="314" t="s">
        <v>1210</v>
      </c>
      <c r="Z230" s="720">
        <f>V230*W230</f>
        <v>2180000</v>
      </c>
    </row>
    <row r="231" spans="15:26" ht="28.8" x14ac:dyDescent="0.3">
      <c r="O231" s="313">
        <v>229</v>
      </c>
      <c r="P231" s="314" t="s">
        <v>315</v>
      </c>
      <c r="Q231" s="314">
        <v>2024</v>
      </c>
      <c r="R231" s="623" t="s">
        <v>326</v>
      </c>
      <c r="S231" s="623" t="s">
        <v>1753</v>
      </c>
      <c r="T231" s="319" t="s">
        <v>1762</v>
      </c>
      <c r="U231" s="314" t="s">
        <v>1172</v>
      </c>
      <c r="V231" s="314">
        <v>3</v>
      </c>
      <c r="W231" s="730">
        <v>250000</v>
      </c>
      <c r="X231" s="623" t="s">
        <v>1214</v>
      </c>
      <c r="Y231" s="314" t="s">
        <v>1210</v>
      </c>
      <c r="Z231" s="720">
        <f t="shared" si="8"/>
        <v>750000</v>
      </c>
    </row>
    <row r="232" spans="15:26" x14ac:dyDescent="0.3">
      <c r="O232" s="313">
        <v>230</v>
      </c>
      <c r="P232" s="314" t="s">
        <v>315</v>
      </c>
      <c r="Q232" s="314">
        <v>2024</v>
      </c>
      <c r="R232" s="623" t="s">
        <v>326</v>
      </c>
      <c r="S232" s="623" t="s">
        <v>1170</v>
      </c>
      <c r="T232" s="319" t="s">
        <v>1763</v>
      </c>
      <c r="U232" s="314" t="s">
        <v>1190</v>
      </c>
      <c r="V232" s="314">
        <v>1</v>
      </c>
      <c r="W232" s="730">
        <v>2925000</v>
      </c>
      <c r="X232" s="623" t="s">
        <v>1212</v>
      </c>
      <c r="Y232" s="314" t="s">
        <v>1213</v>
      </c>
      <c r="Z232" s="720">
        <f t="shared" si="8"/>
        <v>2925000</v>
      </c>
    </row>
    <row r="233" spans="15:26" x14ac:dyDescent="0.3">
      <c r="O233" s="313">
        <v>231</v>
      </c>
      <c r="P233" s="314" t="s">
        <v>315</v>
      </c>
      <c r="Q233" s="314">
        <v>2024</v>
      </c>
      <c r="R233" s="623" t="s">
        <v>326</v>
      </c>
      <c r="S233" s="623" t="s">
        <v>1170</v>
      </c>
      <c r="T233" s="319" t="s">
        <v>1764</v>
      </c>
      <c r="U233" s="314" t="s">
        <v>1190</v>
      </c>
      <c r="V233" s="314">
        <v>1</v>
      </c>
      <c r="W233" s="730">
        <v>3588000</v>
      </c>
      <c r="X233" s="623" t="s">
        <v>1212</v>
      </c>
      <c r="Y233" s="314" t="s">
        <v>1213</v>
      </c>
      <c r="Z233" s="720">
        <f t="shared" si="8"/>
        <v>3588000</v>
      </c>
    </row>
    <row r="234" spans="15:26" x14ac:dyDescent="0.3">
      <c r="O234" s="313">
        <v>232</v>
      </c>
      <c r="P234" s="314" t="s">
        <v>315</v>
      </c>
      <c r="Q234" s="314">
        <v>2024</v>
      </c>
      <c r="R234" s="623" t="s">
        <v>326</v>
      </c>
      <c r="S234" s="623" t="s">
        <v>1170</v>
      </c>
      <c r="T234" s="319" t="s">
        <v>1765</v>
      </c>
      <c r="U234" s="314" t="s">
        <v>1190</v>
      </c>
      <c r="V234" s="314">
        <v>1</v>
      </c>
      <c r="W234" s="730">
        <v>64200</v>
      </c>
      <c r="X234" s="623" t="s">
        <v>1212</v>
      </c>
      <c r="Y234" s="314" t="s">
        <v>1213</v>
      </c>
      <c r="Z234" s="720">
        <f t="shared" si="8"/>
        <v>64200</v>
      </c>
    </row>
    <row r="235" spans="15:26" x14ac:dyDescent="0.3">
      <c r="O235" s="313">
        <v>233</v>
      </c>
      <c r="P235" s="314" t="s">
        <v>315</v>
      </c>
      <c r="Q235" s="314">
        <v>2024</v>
      </c>
      <c r="R235" s="623" t="s">
        <v>326</v>
      </c>
      <c r="S235" s="623" t="s">
        <v>1170</v>
      </c>
      <c r="T235" s="319" t="s">
        <v>1766</v>
      </c>
      <c r="U235" s="314" t="s">
        <v>1190</v>
      </c>
      <c r="V235" s="314">
        <v>1</v>
      </c>
      <c r="W235" s="730">
        <v>713000</v>
      </c>
      <c r="X235" s="623" t="s">
        <v>1212</v>
      </c>
      <c r="Y235" s="314" t="s">
        <v>1213</v>
      </c>
      <c r="Z235" s="720">
        <f t="shared" si="8"/>
        <v>713000</v>
      </c>
    </row>
    <row r="236" spans="15:26" x14ac:dyDescent="0.3">
      <c r="O236" s="313">
        <v>234</v>
      </c>
      <c r="P236" s="314" t="s">
        <v>315</v>
      </c>
      <c r="Q236" s="314">
        <v>2024</v>
      </c>
      <c r="R236" s="623" t="s">
        <v>326</v>
      </c>
      <c r="S236" s="623" t="s">
        <v>1170</v>
      </c>
      <c r="T236" s="319" t="s">
        <v>1767</v>
      </c>
      <c r="U236" s="314" t="s">
        <v>1172</v>
      </c>
      <c r="V236" s="314">
        <v>1</v>
      </c>
      <c r="W236" s="730">
        <v>3420000</v>
      </c>
      <c r="X236" s="623" t="s">
        <v>1212</v>
      </c>
      <c r="Y236" s="314" t="s">
        <v>1213</v>
      </c>
      <c r="Z236" s="720">
        <f t="shared" si="8"/>
        <v>3420000</v>
      </c>
    </row>
    <row r="237" spans="15:26" x14ac:dyDescent="0.3">
      <c r="O237" s="313">
        <v>235</v>
      </c>
      <c r="P237" s="314" t="s">
        <v>315</v>
      </c>
      <c r="Q237" s="314">
        <v>2024</v>
      </c>
      <c r="R237" s="623" t="s">
        <v>326</v>
      </c>
      <c r="S237" s="623" t="s">
        <v>1170</v>
      </c>
      <c r="T237" s="319" t="s">
        <v>1768</v>
      </c>
      <c r="U237" s="314" t="s">
        <v>1190</v>
      </c>
      <c r="V237" s="314">
        <v>2</v>
      </c>
      <c r="W237" s="730">
        <v>8500000</v>
      </c>
      <c r="X237" s="623" t="s">
        <v>1212</v>
      </c>
      <c r="Y237" s="314" t="s">
        <v>1213</v>
      </c>
      <c r="Z237" s="720">
        <f t="shared" si="8"/>
        <v>17000000</v>
      </c>
    </row>
    <row r="238" spans="15:26" x14ac:dyDescent="0.3">
      <c r="O238" s="313">
        <v>236</v>
      </c>
      <c r="P238" s="314" t="s">
        <v>315</v>
      </c>
      <c r="Q238" s="314">
        <v>2024</v>
      </c>
      <c r="R238" s="623" t="s">
        <v>326</v>
      </c>
      <c r="S238" s="623" t="s">
        <v>1170</v>
      </c>
      <c r="T238" s="319" t="s">
        <v>1769</v>
      </c>
      <c r="U238" s="314" t="s">
        <v>1190</v>
      </c>
      <c r="V238" s="314">
        <v>2</v>
      </c>
      <c r="W238" s="730">
        <v>210000</v>
      </c>
      <c r="X238" s="623" t="s">
        <v>1212</v>
      </c>
      <c r="Y238" s="314" t="s">
        <v>1213</v>
      </c>
      <c r="Z238" s="720">
        <f t="shared" si="8"/>
        <v>420000</v>
      </c>
    </row>
    <row r="239" spans="15:26" x14ac:dyDescent="0.3">
      <c r="O239" s="313">
        <v>237</v>
      </c>
      <c r="P239" s="314" t="s">
        <v>315</v>
      </c>
      <c r="Q239" s="314">
        <v>2024</v>
      </c>
      <c r="R239" s="623" t="s">
        <v>326</v>
      </c>
      <c r="S239" s="623" t="s">
        <v>1170</v>
      </c>
      <c r="T239" s="319" t="s">
        <v>1770</v>
      </c>
      <c r="U239" s="314" t="s">
        <v>1172</v>
      </c>
      <c r="V239" s="314">
        <v>2</v>
      </c>
      <c r="W239" s="730">
        <v>195000</v>
      </c>
      <c r="X239" s="623" t="s">
        <v>1212</v>
      </c>
      <c r="Y239" s="314" t="s">
        <v>1213</v>
      </c>
      <c r="Z239" s="720">
        <f t="shared" si="8"/>
        <v>390000</v>
      </c>
    </row>
    <row r="240" spans="15:26" x14ac:dyDescent="0.3">
      <c r="O240" s="313">
        <v>238</v>
      </c>
      <c r="P240" s="314" t="s">
        <v>315</v>
      </c>
      <c r="Q240" s="314">
        <v>2024</v>
      </c>
      <c r="R240" s="623" t="s">
        <v>326</v>
      </c>
      <c r="S240" s="623" t="s">
        <v>1170</v>
      </c>
      <c r="T240" s="319" t="s">
        <v>1771</v>
      </c>
      <c r="U240" s="314" t="s">
        <v>1778</v>
      </c>
      <c r="V240" s="314">
        <v>2</v>
      </c>
      <c r="W240" s="730">
        <v>1150000</v>
      </c>
      <c r="X240" s="623" t="s">
        <v>1212</v>
      </c>
      <c r="Y240" s="314" t="s">
        <v>1213</v>
      </c>
      <c r="Z240" s="720">
        <f t="shared" si="8"/>
        <v>2300000</v>
      </c>
    </row>
    <row r="241" spans="15:26" x14ac:dyDescent="0.3">
      <c r="O241" s="313">
        <v>239</v>
      </c>
      <c r="P241" s="314" t="s">
        <v>315</v>
      </c>
      <c r="Q241" s="314">
        <v>2024</v>
      </c>
      <c r="R241" s="623" t="s">
        <v>326</v>
      </c>
      <c r="S241" s="623" t="s">
        <v>1170</v>
      </c>
      <c r="T241" s="319" t="s">
        <v>1772</v>
      </c>
      <c r="U241" s="314" t="s">
        <v>1778</v>
      </c>
      <c r="V241" s="314">
        <v>3</v>
      </c>
      <c r="W241" s="730">
        <v>280000</v>
      </c>
      <c r="X241" s="623" t="s">
        <v>1212</v>
      </c>
      <c r="Y241" s="314" t="s">
        <v>1213</v>
      </c>
      <c r="Z241" s="720">
        <f t="shared" si="8"/>
        <v>840000</v>
      </c>
    </row>
    <row r="242" spans="15:26" x14ac:dyDescent="0.3">
      <c r="O242" s="313">
        <v>240</v>
      </c>
      <c r="P242" s="314" t="s">
        <v>315</v>
      </c>
      <c r="Q242" s="314">
        <v>2024</v>
      </c>
      <c r="R242" s="623" t="s">
        <v>326</v>
      </c>
      <c r="S242" s="623" t="s">
        <v>1170</v>
      </c>
      <c r="T242" s="319" t="s">
        <v>1773</v>
      </c>
      <c r="U242" s="314" t="s">
        <v>1778</v>
      </c>
      <c r="V242" s="314">
        <v>2</v>
      </c>
      <c r="W242" s="730">
        <v>725000</v>
      </c>
      <c r="X242" s="623" t="s">
        <v>1212</v>
      </c>
      <c r="Y242" s="314" t="s">
        <v>1213</v>
      </c>
      <c r="Z242" s="720">
        <f t="shared" si="8"/>
        <v>1450000</v>
      </c>
    </row>
    <row r="243" spans="15:26" x14ac:dyDescent="0.3">
      <c r="O243" s="313">
        <v>241</v>
      </c>
      <c r="P243" s="314" t="s">
        <v>315</v>
      </c>
      <c r="Q243" s="314">
        <v>2024</v>
      </c>
      <c r="R243" s="623" t="s">
        <v>326</v>
      </c>
      <c r="S243" s="623" t="s">
        <v>1170</v>
      </c>
      <c r="T243" s="319" t="s">
        <v>1774</v>
      </c>
      <c r="U243" s="314" t="s">
        <v>1172</v>
      </c>
      <c r="V243" s="314">
        <v>1</v>
      </c>
      <c r="W243" s="730">
        <v>450000</v>
      </c>
      <c r="X243" s="623" t="s">
        <v>1212</v>
      </c>
      <c r="Y243" s="314" t="s">
        <v>1213</v>
      </c>
      <c r="Z243" s="720">
        <f t="shared" si="8"/>
        <v>450000</v>
      </c>
    </row>
    <row r="244" spans="15:26" x14ac:dyDescent="0.3">
      <c r="O244" s="313">
        <v>242</v>
      </c>
      <c r="P244" s="314" t="s">
        <v>315</v>
      </c>
      <c r="Q244" s="314">
        <v>2024</v>
      </c>
      <c r="R244" s="623" t="s">
        <v>326</v>
      </c>
      <c r="S244" s="623" t="s">
        <v>1170</v>
      </c>
      <c r="T244" s="319" t="s">
        <v>1775</v>
      </c>
      <c r="U244" s="314" t="s">
        <v>1190</v>
      </c>
      <c r="V244" s="314">
        <v>1</v>
      </c>
      <c r="W244" s="730">
        <v>5334000</v>
      </c>
      <c r="X244" s="623" t="s">
        <v>1212</v>
      </c>
      <c r="Y244" s="314" t="s">
        <v>1213</v>
      </c>
      <c r="Z244" s="720">
        <f t="shared" si="8"/>
        <v>5334000</v>
      </c>
    </row>
    <row r="245" spans="15:26" x14ac:dyDescent="0.3">
      <c r="O245" s="313">
        <v>243</v>
      </c>
      <c r="P245" s="314" t="s">
        <v>315</v>
      </c>
      <c r="Q245" s="314">
        <v>2024</v>
      </c>
      <c r="R245" s="623" t="s">
        <v>326</v>
      </c>
      <c r="S245" s="623" t="s">
        <v>1170</v>
      </c>
      <c r="T245" s="319" t="s">
        <v>1776</v>
      </c>
      <c r="U245" s="314" t="s">
        <v>1190</v>
      </c>
      <c r="V245" s="314">
        <v>1</v>
      </c>
      <c r="W245" s="730">
        <v>1105000</v>
      </c>
      <c r="X245" s="623" t="s">
        <v>1212</v>
      </c>
      <c r="Y245" s="314" t="s">
        <v>1213</v>
      </c>
      <c r="Z245" s="720">
        <f t="shared" si="8"/>
        <v>1105000</v>
      </c>
    </row>
    <row r="246" spans="15:26" x14ac:dyDescent="0.3">
      <c r="O246" s="313">
        <v>244</v>
      </c>
      <c r="P246" s="314" t="s">
        <v>315</v>
      </c>
      <c r="Q246" s="314">
        <v>2024</v>
      </c>
      <c r="R246" s="623" t="s">
        <v>324</v>
      </c>
      <c r="S246" s="623" t="s">
        <v>1779</v>
      </c>
      <c r="T246" s="319" t="s">
        <v>1786</v>
      </c>
      <c r="U246" s="314" t="s">
        <v>1172</v>
      </c>
      <c r="V246" s="314">
        <v>7</v>
      </c>
      <c r="W246" s="730">
        <v>23000</v>
      </c>
      <c r="X246" s="623" t="s">
        <v>1244</v>
      </c>
      <c r="Y246" s="314" t="s">
        <v>1210</v>
      </c>
      <c r="Z246" s="720">
        <f t="shared" si="8"/>
        <v>161000</v>
      </c>
    </row>
    <row r="247" spans="15:26" x14ac:dyDescent="0.3">
      <c r="O247" s="313">
        <v>245</v>
      </c>
      <c r="P247" s="314" t="s">
        <v>315</v>
      </c>
      <c r="Q247" s="314">
        <v>2024</v>
      </c>
      <c r="R247" s="623" t="s">
        <v>324</v>
      </c>
      <c r="S247" s="623" t="s">
        <v>1780</v>
      </c>
      <c r="T247" s="319" t="s">
        <v>1787</v>
      </c>
      <c r="U247" s="314" t="s">
        <v>1172</v>
      </c>
      <c r="V247" s="314">
        <v>3</v>
      </c>
      <c r="W247" s="730">
        <v>329000</v>
      </c>
      <c r="X247" s="623" t="s">
        <v>1244</v>
      </c>
      <c r="Y247" s="314" t="s">
        <v>1210</v>
      </c>
      <c r="Z247" s="720">
        <f t="shared" si="8"/>
        <v>987000</v>
      </c>
    </row>
    <row r="248" spans="15:26" x14ac:dyDescent="0.3">
      <c r="O248" s="313">
        <v>246</v>
      </c>
      <c r="P248" s="314" t="s">
        <v>315</v>
      </c>
      <c r="Q248" s="314">
        <v>2024</v>
      </c>
      <c r="R248" s="623" t="s">
        <v>324</v>
      </c>
      <c r="S248" s="623" t="s">
        <v>1781</v>
      </c>
      <c r="T248" s="319" t="s">
        <v>1250</v>
      </c>
      <c r="U248" s="314" t="s">
        <v>1172</v>
      </c>
      <c r="V248" s="314">
        <v>20</v>
      </c>
      <c r="W248" s="730">
        <v>180000</v>
      </c>
      <c r="X248" s="623" t="s">
        <v>1244</v>
      </c>
      <c r="Y248" s="314" t="s">
        <v>1210</v>
      </c>
      <c r="Z248" s="720">
        <f t="shared" si="8"/>
        <v>3600000</v>
      </c>
    </row>
    <row r="249" spans="15:26" x14ac:dyDescent="0.3">
      <c r="O249" s="313">
        <v>247</v>
      </c>
      <c r="P249" s="314" t="s">
        <v>315</v>
      </c>
      <c r="Q249" s="314">
        <v>2024</v>
      </c>
      <c r="R249" s="623" t="s">
        <v>324</v>
      </c>
      <c r="S249" s="623" t="s">
        <v>1782</v>
      </c>
      <c r="T249" s="319" t="s">
        <v>1788</v>
      </c>
      <c r="U249" s="314" t="s">
        <v>1172</v>
      </c>
      <c r="V249" s="314">
        <v>35</v>
      </c>
      <c r="W249" s="730">
        <v>4200</v>
      </c>
      <c r="X249" s="623" t="s">
        <v>1244</v>
      </c>
      <c r="Y249" s="314" t="s">
        <v>1210</v>
      </c>
      <c r="Z249" s="720">
        <f t="shared" si="8"/>
        <v>147000</v>
      </c>
    </row>
    <row r="250" spans="15:26" x14ac:dyDescent="0.3">
      <c r="O250" s="313">
        <v>248</v>
      </c>
      <c r="P250" s="314" t="s">
        <v>315</v>
      </c>
      <c r="Q250" s="314">
        <v>2024</v>
      </c>
      <c r="R250" s="623" t="s">
        <v>324</v>
      </c>
      <c r="S250" s="623" t="s">
        <v>1234</v>
      </c>
      <c r="T250" s="319" t="s">
        <v>1235</v>
      </c>
      <c r="U250" s="314" t="s">
        <v>1172</v>
      </c>
      <c r="V250" s="314">
        <v>40</v>
      </c>
      <c r="W250" s="730">
        <v>5000</v>
      </c>
      <c r="X250" s="623" t="s">
        <v>1217</v>
      </c>
      <c r="Y250" s="314" t="s">
        <v>1210</v>
      </c>
      <c r="Z250" s="720">
        <f t="shared" si="8"/>
        <v>200000</v>
      </c>
    </row>
    <row r="251" spans="15:26" x14ac:dyDescent="0.3">
      <c r="O251" s="313">
        <v>249</v>
      </c>
      <c r="P251" s="314" t="s">
        <v>315</v>
      </c>
      <c r="Q251" s="314">
        <v>2024</v>
      </c>
      <c r="R251" s="623" t="s">
        <v>324</v>
      </c>
      <c r="S251" s="623" t="s">
        <v>1783</v>
      </c>
      <c r="T251" s="319" t="s">
        <v>1789</v>
      </c>
      <c r="U251" s="314" t="s">
        <v>1172</v>
      </c>
      <c r="V251" s="314">
        <v>2</v>
      </c>
      <c r="W251" s="730">
        <v>290000</v>
      </c>
      <c r="X251" s="623" t="s">
        <v>1217</v>
      </c>
      <c r="Y251" s="314" t="s">
        <v>1210</v>
      </c>
      <c r="Z251" s="720">
        <f t="shared" si="8"/>
        <v>580000</v>
      </c>
    </row>
    <row r="252" spans="15:26" x14ac:dyDescent="0.3">
      <c r="O252" s="313">
        <v>250</v>
      </c>
      <c r="P252" s="314" t="s">
        <v>315</v>
      </c>
      <c r="Q252" s="314">
        <v>2024</v>
      </c>
      <c r="R252" s="623" t="s">
        <v>324</v>
      </c>
      <c r="S252" s="623" t="s">
        <v>1784</v>
      </c>
      <c r="T252" s="319" t="s">
        <v>1790</v>
      </c>
      <c r="U252" s="314" t="s">
        <v>1195</v>
      </c>
      <c r="V252" s="314">
        <v>30</v>
      </c>
      <c r="W252" s="730">
        <v>105000</v>
      </c>
      <c r="X252" s="623" t="s">
        <v>1217</v>
      </c>
      <c r="Y252" s="314" t="s">
        <v>1210</v>
      </c>
      <c r="Z252" s="720">
        <f t="shared" si="8"/>
        <v>3150000</v>
      </c>
    </row>
    <row r="253" spans="15:26" x14ac:dyDescent="0.3">
      <c r="O253" s="313">
        <v>251</v>
      </c>
      <c r="P253" s="314" t="s">
        <v>315</v>
      </c>
      <c r="Q253" s="314">
        <v>2024</v>
      </c>
      <c r="R253" s="623" t="s">
        <v>324</v>
      </c>
      <c r="S253" s="623" t="s">
        <v>1785</v>
      </c>
      <c r="T253" s="319" t="s">
        <v>1791</v>
      </c>
      <c r="U253" s="314" t="s">
        <v>1172</v>
      </c>
      <c r="V253" s="314">
        <v>2</v>
      </c>
      <c r="W253" s="730">
        <v>90000</v>
      </c>
      <c r="X253" s="623" t="s">
        <v>1217</v>
      </c>
      <c r="Y253" s="314" t="s">
        <v>1210</v>
      </c>
      <c r="Z253" s="720">
        <f t="shared" si="8"/>
        <v>180000</v>
      </c>
    </row>
    <row r="254" spans="15:26" x14ac:dyDescent="0.3">
      <c r="O254" s="313">
        <v>252</v>
      </c>
      <c r="P254" s="314" t="s">
        <v>315</v>
      </c>
      <c r="Q254" s="314">
        <v>2024</v>
      </c>
      <c r="R254" s="623" t="s">
        <v>324</v>
      </c>
      <c r="S254" s="623" t="s">
        <v>1170</v>
      </c>
      <c r="T254" s="319" t="s">
        <v>1792</v>
      </c>
      <c r="U254" s="314" t="s">
        <v>1172</v>
      </c>
      <c r="V254" s="314">
        <v>10</v>
      </c>
      <c r="W254" s="730">
        <v>870000</v>
      </c>
      <c r="X254" s="623" t="s">
        <v>1796</v>
      </c>
      <c r="Y254" s="314" t="s">
        <v>1213</v>
      </c>
      <c r="Z254" s="720">
        <f t="shared" si="8"/>
        <v>8700000</v>
      </c>
    </row>
    <row r="255" spans="15:26" x14ac:dyDescent="0.3">
      <c r="O255" s="313">
        <v>253</v>
      </c>
      <c r="P255" s="314" t="s">
        <v>315</v>
      </c>
      <c r="Q255" s="314">
        <v>2024</v>
      </c>
      <c r="R255" s="623" t="s">
        <v>324</v>
      </c>
      <c r="S255" s="623" t="s">
        <v>1170</v>
      </c>
      <c r="T255" s="319" t="s">
        <v>1473</v>
      </c>
      <c r="U255" s="314" t="s">
        <v>1474</v>
      </c>
      <c r="V255" s="314">
        <v>4</v>
      </c>
      <c r="W255" s="730">
        <v>50000</v>
      </c>
      <c r="X255" s="623" t="s">
        <v>1796</v>
      </c>
      <c r="Y255" s="314" t="s">
        <v>1213</v>
      </c>
      <c r="Z255" s="720">
        <f t="shared" si="8"/>
        <v>200000</v>
      </c>
    </row>
    <row r="256" spans="15:26" x14ac:dyDescent="0.3">
      <c r="O256" s="313">
        <v>254</v>
      </c>
      <c r="P256" s="314" t="s">
        <v>315</v>
      </c>
      <c r="Q256" s="314">
        <v>2024</v>
      </c>
      <c r="R256" s="623" t="s">
        <v>324</v>
      </c>
      <c r="S256" s="623" t="s">
        <v>1170</v>
      </c>
      <c r="T256" s="319" t="s">
        <v>1793</v>
      </c>
      <c r="U256" s="314" t="s">
        <v>1190</v>
      </c>
      <c r="V256" s="314">
        <v>1</v>
      </c>
      <c r="W256" s="730">
        <v>826500</v>
      </c>
      <c r="X256" s="623" t="s">
        <v>1796</v>
      </c>
      <c r="Y256" s="314" t="s">
        <v>1213</v>
      </c>
      <c r="Z256" s="720">
        <f t="shared" si="8"/>
        <v>826500</v>
      </c>
    </row>
    <row r="257" spans="15:26" x14ac:dyDescent="0.3">
      <c r="O257" s="313">
        <v>255</v>
      </c>
      <c r="P257" s="314" t="s">
        <v>315</v>
      </c>
      <c r="Q257" s="314">
        <v>2024</v>
      </c>
      <c r="R257" s="623" t="s">
        <v>324</v>
      </c>
      <c r="S257" s="623" t="s">
        <v>1170</v>
      </c>
      <c r="T257" s="319" t="s">
        <v>1794</v>
      </c>
      <c r="U257" s="314" t="s">
        <v>1190</v>
      </c>
      <c r="V257" s="314">
        <v>1</v>
      </c>
      <c r="W257" s="730">
        <v>1140000</v>
      </c>
      <c r="X257" s="623" t="s">
        <v>1796</v>
      </c>
      <c r="Y257" s="314" t="s">
        <v>1213</v>
      </c>
      <c r="Z257" s="720">
        <f t="shared" si="8"/>
        <v>1140000</v>
      </c>
    </row>
    <row r="258" spans="15:26" x14ac:dyDescent="0.3">
      <c r="O258" s="313">
        <v>256</v>
      </c>
      <c r="P258" s="314" t="s">
        <v>315</v>
      </c>
      <c r="Q258" s="314">
        <v>2024</v>
      </c>
      <c r="R258" s="623" t="s">
        <v>324</v>
      </c>
      <c r="S258" s="623" t="s">
        <v>1170</v>
      </c>
      <c r="T258" s="319" t="s">
        <v>1795</v>
      </c>
      <c r="U258" s="314" t="s">
        <v>1190</v>
      </c>
      <c r="V258" s="314">
        <v>2</v>
      </c>
      <c r="W258" s="730">
        <v>36000</v>
      </c>
      <c r="X258" s="623" t="s">
        <v>1796</v>
      </c>
      <c r="Y258" s="314" t="s">
        <v>1213</v>
      </c>
      <c r="Z258" s="720">
        <f t="shared" si="8"/>
        <v>72000</v>
      </c>
    </row>
    <row r="259" spans="15:26" x14ac:dyDescent="0.3">
      <c r="O259" s="313">
        <v>257</v>
      </c>
      <c r="P259" s="314" t="s">
        <v>316</v>
      </c>
      <c r="Q259" s="314">
        <v>2024</v>
      </c>
      <c r="R259" s="623" t="s">
        <v>326</v>
      </c>
      <c r="S259" s="704" t="s">
        <v>1260</v>
      </c>
      <c r="T259" s="731" t="s">
        <v>1261</v>
      </c>
      <c r="U259" s="704" t="s">
        <v>1172</v>
      </c>
      <c r="V259" s="704">
        <v>15</v>
      </c>
      <c r="W259" s="732">
        <v>10000</v>
      </c>
      <c r="X259" s="623" t="s">
        <v>1212</v>
      </c>
      <c r="Y259" s="314" t="s">
        <v>1210</v>
      </c>
      <c r="Z259" s="720">
        <f t="shared" si="8"/>
        <v>150000</v>
      </c>
    </row>
    <row r="260" spans="15:26" x14ac:dyDescent="0.3">
      <c r="O260" s="313">
        <v>258</v>
      </c>
      <c r="P260" s="314" t="s">
        <v>316</v>
      </c>
      <c r="Q260" s="314">
        <v>2024</v>
      </c>
      <c r="R260" s="623" t="s">
        <v>326</v>
      </c>
      <c r="S260" s="704" t="s">
        <v>1439</v>
      </c>
      <c r="T260" s="731" t="s">
        <v>1440</v>
      </c>
      <c r="U260" s="704" t="s">
        <v>1172</v>
      </c>
      <c r="V260" s="704">
        <v>10</v>
      </c>
      <c r="W260" s="732">
        <v>15000</v>
      </c>
      <c r="X260" s="623" t="s">
        <v>1212</v>
      </c>
      <c r="Y260" s="314" t="s">
        <v>1210</v>
      </c>
      <c r="Z260" s="720">
        <f t="shared" si="8"/>
        <v>150000</v>
      </c>
    </row>
    <row r="261" spans="15:26" x14ac:dyDescent="0.3">
      <c r="O261" s="313">
        <v>259</v>
      </c>
      <c r="P261" s="314" t="s">
        <v>316</v>
      </c>
      <c r="Q261" s="314">
        <v>2024</v>
      </c>
      <c r="R261" s="623" t="s">
        <v>326</v>
      </c>
      <c r="S261" s="704" t="s">
        <v>1889</v>
      </c>
      <c r="T261" s="731" t="s">
        <v>1890</v>
      </c>
      <c r="U261" s="704" t="s">
        <v>1172</v>
      </c>
      <c r="V261" s="704">
        <v>10</v>
      </c>
      <c r="W261" s="732">
        <v>34000</v>
      </c>
      <c r="X261" s="623" t="s">
        <v>1212</v>
      </c>
      <c r="Y261" s="314" t="s">
        <v>1210</v>
      </c>
      <c r="Z261" s="720">
        <f t="shared" si="8"/>
        <v>340000</v>
      </c>
    </row>
    <row r="262" spans="15:26" x14ac:dyDescent="0.3">
      <c r="O262" s="313">
        <v>260</v>
      </c>
      <c r="P262" s="314" t="s">
        <v>316</v>
      </c>
      <c r="Q262" s="314">
        <v>2024</v>
      </c>
      <c r="R262" s="623" t="s">
        <v>326</v>
      </c>
      <c r="S262" s="704" t="s">
        <v>1891</v>
      </c>
      <c r="T262" s="731" t="s">
        <v>1892</v>
      </c>
      <c r="U262" s="704" t="s">
        <v>1172</v>
      </c>
      <c r="V262" s="704">
        <v>6</v>
      </c>
      <c r="W262" s="732">
        <v>55000</v>
      </c>
      <c r="X262" s="623" t="s">
        <v>1212</v>
      </c>
      <c r="Y262" s="314" t="s">
        <v>1210</v>
      </c>
      <c r="Z262" s="720">
        <f t="shared" si="8"/>
        <v>330000</v>
      </c>
    </row>
    <row r="263" spans="15:26" x14ac:dyDescent="0.3">
      <c r="O263" s="313">
        <v>261</v>
      </c>
      <c r="P263" s="314" t="s">
        <v>316</v>
      </c>
      <c r="Q263" s="314">
        <v>2024</v>
      </c>
      <c r="R263" s="623" t="s">
        <v>326</v>
      </c>
      <c r="S263" s="704" t="s">
        <v>1893</v>
      </c>
      <c r="T263" s="731" t="s">
        <v>1894</v>
      </c>
      <c r="U263" s="704" t="s">
        <v>1172</v>
      </c>
      <c r="V263" s="704">
        <v>12</v>
      </c>
      <c r="W263" s="732">
        <v>54000</v>
      </c>
      <c r="X263" s="623" t="s">
        <v>1212</v>
      </c>
      <c r="Y263" s="314" t="s">
        <v>1210</v>
      </c>
      <c r="Z263" s="720">
        <f t="shared" si="8"/>
        <v>648000</v>
      </c>
    </row>
    <row r="264" spans="15:26" x14ac:dyDescent="0.3">
      <c r="O264" s="313">
        <v>262</v>
      </c>
      <c r="P264" s="314" t="s">
        <v>316</v>
      </c>
      <c r="Q264" s="314">
        <v>2024</v>
      </c>
      <c r="R264" s="623" t="s">
        <v>326</v>
      </c>
      <c r="S264" s="702" t="s">
        <v>1895</v>
      </c>
      <c r="T264" s="703" t="s">
        <v>1896</v>
      </c>
      <c r="U264" s="704" t="s">
        <v>1172</v>
      </c>
      <c r="V264" s="704">
        <v>4</v>
      </c>
      <c r="W264" s="732">
        <v>4000000</v>
      </c>
      <c r="X264" s="623" t="s">
        <v>1212</v>
      </c>
      <c r="Y264" s="314" t="s">
        <v>1210</v>
      </c>
      <c r="Z264" s="720">
        <f t="shared" si="8"/>
        <v>16000000</v>
      </c>
    </row>
    <row r="265" spans="15:26" x14ac:dyDescent="0.3">
      <c r="O265" s="313">
        <v>263</v>
      </c>
      <c r="P265" s="314" t="s">
        <v>316</v>
      </c>
      <c r="Q265" s="314">
        <v>2024</v>
      </c>
      <c r="R265" s="623" t="s">
        <v>326</v>
      </c>
      <c r="S265" s="702" t="s">
        <v>1897</v>
      </c>
      <c r="T265" s="703" t="s">
        <v>1898</v>
      </c>
      <c r="U265" s="704" t="s">
        <v>1172</v>
      </c>
      <c r="V265" s="704">
        <v>3</v>
      </c>
      <c r="W265" s="732">
        <v>219000</v>
      </c>
      <c r="X265" s="623" t="s">
        <v>1212</v>
      </c>
      <c r="Y265" s="314" t="s">
        <v>1210</v>
      </c>
      <c r="Z265" s="720">
        <f t="shared" si="8"/>
        <v>657000</v>
      </c>
    </row>
    <row r="266" spans="15:26" x14ac:dyDescent="0.3">
      <c r="O266" s="313">
        <v>264</v>
      </c>
      <c r="P266" s="314" t="s">
        <v>316</v>
      </c>
      <c r="Q266" s="314">
        <v>2024</v>
      </c>
      <c r="R266" s="623" t="s">
        <v>326</v>
      </c>
      <c r="S266" s="702" t="s">
        <v>1897</v>
      </c>
      <c r="T266" s="703" t="s">
        <v>1899</v>
      </c>
      <c r="U266" s="704" t="s">
        <v>1172</v>
      </c>
      <c r="V266" s="704">
        <v>3</v>
      </c>
      <c r="W266" s="732">
        <v>123750</v>
      </c>
      <c r="X266" s="623" t="s">
        <v>1212</v>
      </c>
      <c r="Y266" s="314" t="s">
        <v>1210</v>
      </c>
      <c r="Z266" s="720">
        <f t="shared" si="8"/>
        <v>371250</v>
      </c>
    </row>
    <row r="267" spans="15:26" x14ac:dyDescent="0.3">
      <c r="O267" s="313">
        <v>265</v>
      </c>
      <c r="P267" s="314" t="s">
        <v>316</v>
      </c>
      <c r="Q267" s="314">
        <v>2024</v>
      </c>
      <c r="R267" s="623" t="s">
        <v>326</v>
      </c>
      <c r="S267" s="702" t="s">
        <v>1897</v>
      </c>
      <c r="T267" s="703" t="s">
        <v>1900</v>
      </c>
      <c r="U267" s="704" t="s">
        <v>1172</v>
      </c>
      <c r="V267" s="704">
        <v>2</v>
      </c>
      <c r="W267" s="732">
        <v>195000</v>
      </c>
      <c r="X267" s="623" t="s">
        <v>1212</v>
      </c>
      <c r="Y267" s="314" t="s">
        <v>1210</v>
      </c>
      <c r="Z267" s="720">
        <f t="shared" si="8"/>
        <v>390000</v>
      </c>
    </row>
    <row r="268" spans="15:26" x14ac:dyDescent="0.3">
      <c r="O268" s="313">
        <v>266</v>
      </c>
      <c r="P268" s="314" t="s">
        <v>316</v>
      </c>
      <c r="Q268" s="314">
        <v>2024</v>
      </c>
      <c r="R268" s="623" t="s">
        <v>326</v>
      </c>
      <c r="S268" s="702" t="s">
        <v>1897</v>
      </c>
      <c r="T268" s="703" t="s">
        <v>1901</v>
      </c>
      <c r="U268" s="704" t="s">
        <v>1919</v>
      </c>
      <c r="V268" s="704">
        <v>40</v>
      </c>
      <c r="W268" s="732">
        <v>37000</v>
      </c>
      <c r="X268" s="623" t="s">
        <v>1212</v>
      </c>
      <c r="Y268" s="314" t="s">
        <v>1210</v>
      </c>
      <c r="Z268" s="720">
        <f t="shared" si="8"/>
        <v>1480000</v>
      </c>
    </row>
    <row r="269" spans="15:26" x14ac:dyDescent="0.3">
      <c r="O269" s="313">
        <v>267</v>
      </c>
      <c r="P269" s="314" t="s">
        <v>316</v>
      </c>
      <c r="Q269" s="314">
        <v>2024</v>
      </c>
      <c r="R269" s="623" t="s">
        <v>326</v>
      </c>
      <c r="S269" s="702" t="s">
        <v>1902</v>
      </c>
      <c r="T269" s="703" t="s">
        <v>1903</v>
      </c>
      <c r="U269" s="704" t="s">
        <v>1172</v>
      </c>
      <c r="V269" s="704">
        <v>3</v>
      </c>
      <c r="W269" s="732">
        <v>89250</v>
      </c>
      <c r="X269" s="623" t="s">
        <v>1212</v>
      </c>
      <c r="Y269" s="314" t="s">
        <v>1210</v>
      </c>
      <c r="Z269" s="720">
        <f t="shared" si="8"/>
        <v>267750</v>
      </c>
    </row>
    <row r="270" spans="15:26" x14ac:dyDescent="0.3">
      <c r="O270" s="313">
        <v>268</v>
      </c>
      <c r="P270" s="314" t="s">
        <v>316</v>
      </c>
      <c r="Q270" s="314">
        <v>2024</v>
      </c>
      <c r="R270" s="623" t="s">
        <v>326</v>
      </c>
      <c r="S270" s="702" t="s">
        <v>1904</v>
      </c>
      <c r="T270" s="703" t="s">
        <v>1905</v>
      </c>
      <c r="U270" s="704" t="s">
        <v>1172</v>
      </c>
      <c r="V270" s="704">
        <v>10</v>
      </c>
      <c r="W270" s="732">
        <v>7000</v>
      </c>
      <c r="X270" s="623" t="s">
        <v>1212</v>
      </c>
      <c r="Y270" s="314" t="s">
        <v>1210</v>
      </c>
      <c r="Z270" s="720">
        <f t="shared" si="8"/>
        <v>70000</v>
      </c>
    </row>
    <row r="271" spans="15:26" x14ac:dyDescent="0.3">
      <c r="O271" s="313">
        <v>269</v>
      </c>
      <c r="P271" s="314" t="s">
        <v>316</v>
      </c>
      <c r="Q271" s="314">
        <v>2024</v>
      </c>
      <c r="R271" s="623" t="s">
        <v>326</v>
      </c>
      <c r="S271" s="702" t="s">
        <v>1906</v>
      </c>
      <c r="T271" s="703" t="s">
        <v>1907</v>
      </c>
      <c r="U271" s="704" t="s">
        <v>1172</v>
      </c>
      <c r="V271" s="704">
        <v>10</v>
      </c>
      <c r="W271" s="732">
        <v>20000</v>
      </c>
      <c r="X271" s="623" t="s">
        <v>1212</v>
      </c>
      <c r="Y271" s="314" t="s">
        <v>1210</v>
      </c>
      <c r="Z271" s="720">
        <f t="shared" si="8"/>
        <v>200000</v>
      </c>
    </row>
    <row r="272" spans="15:26" x14ac:dyDescent="0.3">
      <c r="O272" s="313">
        <v>270</v>
      </c>
      <c r="P272" s="314" t="s">
        <v>316</v>
      </c>
      <c r="Q272" s="314">
        <v>2024</v>
      </c>
      <c r="R272" s="623" t="s">
        <v>326</v>
      </c>
      <c r="S272" s="702" t="s">
        <v>1290</v>
      </c>
      <c r="T272" s="716" t="s">
        <v>1291</v>
      </c>
      <c r="U272" s="704" t="s">
        <v>1172</v>
      </c>
      <c r="V272" s="704">
        <v>3</v>
      </c>
      <c r="W272" s="732">
        <v>2285000</v>
      </c>
      <c r="X272" s="623" t="s">
        <v>1212</v>
      </c>
      <c r="Y272" s="314" t="s">
        <v>1210</v>
      </c>
      <c r="Z272" s="720">
        <f t="shared" si="8"/>
        <v>6855000</v>
      </c>
    </row>
    <row r="273" spans="15:26" x14ac:dyDescent="0.3">
      <c r="O273" s="313">
        <v>271</v>
      </c>
      <c r="P273" s="314" t="s">
        <v>316</v>
      </c>
      <c r="Q273" s="314">
        <v>2024</v>
      </c>
      <c r="R273" s="623" t="s">
        <v>326</v>
      </c>
      <c r="S273" s="623" t="s">
        <v>1170</v>
      </c>
      <c r="T273" s="731" t="s">
        <v>1908</v>
      </c>
      <c r="U273" s="704" t="s">
        <v>1172</v>
      </c>
      <c r="V273" s="704">
        <v>3</v>
      </c>
      <c r="W273" s="732">
        <v>265000</v>
      </c>
      <c r="X273" s="623" t="s">
        <v>1212</v>
      </c>
      <c r="Y273" s="314" t="s">
        <v>1213</v>
      </c>
      <c r="Z273" s="720">
        <f t="shared" si="8"/>
        <v>795000</v>
      </c>
    </row>
    <row r="274" spans="15:26" x14ac:dyDescent="0.3">
      <c r="O274" s="313">
        <v>272</v>
      </c>
      <c r="P274" s="314" t="s">
        <v>316</v>
      </c>
      <c r="Q274" s="314">
        <v>2024</v>
      </c>
      <c r="R274" s="623" t="s">
        <v>326</v>
      </c>
      <c r="S274" s="623" t="s">
        <v>1170</v>
      </c>
      <c r="T274" s="733" t="s">
        <v>1909</v>
      </c>
      <c r="U274" s="704" t="s">
        <v>1172</v>
      </c>
      <c r="V274" s="704">
        <v>1</v>
      </c>
      <c r="W274" s="732">
        <v>1782000</v>
      </c>
      <c r="X274" s="623" t="s">
        <v>1212</v>
      </c>
      <c r="Y274" s="314" t="s">
        <v>1213</v>
      </c>
      <c r="Z274" s="720">
        <f t="shared" si="8"/>
        <v>1782000</v>
      </c>
    </row>
    <row r="275" spans="15:26" x14ac:dyDescent="0.3">
      <c r="O275" s="313">
        <v>273</v>
      </c>
      <c r="P275" s="314" t="s">
        <v>316</v>
      </c>
      <c r="Q275" s="314">
        <v>2024</v>
      </c>
      <c r="R275" s="623" t="s">
        <v>326</v>
      </c>
      <c r="S275" s="623" t="s">
        <v>1170</v>
      </c>
      <c r="T275" s="733" t="s">
        <v>1910</v>
      </c>
      <c r="U275" s="704" t="s">
        <v>1172</v>
      </c>
      <c r="V275" s="704">
        <v>1</v>
      </c>
      <c r="W275" s="732">
        <v>3350000</v>
      </c>
      <c r="X275" s="623" t="s">
        <v>1212</v>
      </c>
      <c r="Y275" s="314" t="s">
        <v>1213</v>
      </c>
      <c r="Z275" s="720">
        <f t="shared" si="8"/>
        <v>3350000</v>
      </c>
    </row>
    <row r="276" spans="15:26" x14ac:dyDescent="0.3">
      <c r="O276" s="313">
        <v>274</v>
      </c>
      <c r="P276" s="314" t="s">
        <v>316</v>
      </c>
      <c r="Q276" s="314">
        <v>2024</v>
      </c>
      <c r="R276" s="623" t="s">
        <v>326</v>
      </c>
      <c r="S276" s="623" t="s">
        <v>1170</v>
      </c>
      <c r="T276" s="733" t="s">
        <v>1911</v>
      </c>
      <c r="U276" s="704" t="s">
        <v>1195</v>
      </c>
      <c r="V276" s="704">
        <v>1</v>
      </c>
      <c r="W276" s="732">
        <v>883000</v>
      </c>
      <c r="X276" s="623" t="s">
        <v>1212</v>
      </c>
      <c r="Y276" s="314" t="s">
        <v>1213</v>
      </c>
      <c r="Z276" s="720">
        <f t="shared" si="8"/>
        <v>883000</v>
      </c>
    </row>
    <row r="277" spans="15:26" x14ac:dyDescent="0.3">
      <c r="O277" s="313">
        <v>275</v>
      </c>
      <c r="P277" s="314" t="s">
        <v>316</v>
      </c>
      <c r="Q277" s="314">
        <v>2024</v>
      </c>
      <c r="R277" s="623" t="s">
        <v>326</v>
      </c>
      <c r="S277" s="623" t="s">
        <v>1170</v>
      </c>
      <c r="T277" s="733" t="s">
        <v>1912</v>
      </c>
      <c r="U277" s="704" t="s">
        <v>1172</v>
      </c>
      <c r="V277" s="704">
        <v>4</v>
      </c>
      <c r="W277" s="732">
        <v>130760</v>
      </c>
      <c r="X277" s="623" t="s">
        <v>1212</v>
      </c>
      <c r="Y277" s="314" t="s">
        <v>1213</v>
      </c>
      <c r="Z277" s="720">
        <f t="shared" si="8"/>
        <v>523040</v>
      </c>
    </row>
    <row r="278" spans="15:26" x14ac:dyDescent="0.3">
      <c r="O278" s="313">
        <v>276</v>
      </c>
      <c r="P278" s="314" t="s">
        <v>316</v>
      </c>
      <c r="Q278" s="314">
        <v>2024</v>
      </c>
      <c r="R278" s="623" t="s">
        <v>326</v>
      </c>
      <c r="S278" s="623" t="s">
        <v>1170</v>
      </c>
      <c r="T278" s="733" t="s">
        <v>1913</v>
      </c>
      <c r="U278" s="704" t="s">
        <v>1172</v>
      </c>
      <c r="V278" s="704">
        <v>2</v>
      </c>
      <c r="W278" s="732">
        <v>1360000</v>
      </c>
      <c r="X278" s="623" t="s">
        <v>1212</v>
      </c>
      <c r="Y278" s="314" t="s">
        <v>1213</v>
      </c>
      <c r="Z278" s="720">
        <f t="shared" ref="Z278:Z341" si="9">V278*W278</f>
        <v>2720000</v>
      </c>
    </row>
    <row r="279" spans="15:26" x14ac:dyDescent="0.3">
      <c r="O279" s="313">
        <v>277</v>
      </c>
      <c r="P279" s="314" t="s">
        <v>316</v>
      </c>
      <c r="Q279" s="314">
        <v>2024</v>
      </c>
      <c r="R279" s="623" t="s">
        <v>326</v>
      </c>
      <c r="S279" s="623" t="s">
        <v>1170</v>
      </c>
      <c r="T279" s="733" t="s">
        <v>1914</v>
      </c>
      <c r="U279" s="704" t="s">
        <v>1172</v>
      </c>
      <c r="V279" s="704">
        <v>4</v>
      </c>
      <c r="W279" s="732">
        <v>650000</v>
      </c>
      <c r="X279" s="623" t="s">
        <v>1212</v>
      </c>
      <c r="Y279" s="314" t="s">
        <v>1213</v>
      </c>
      <c r="Z279" s="720">
        <f t="shared" si="9"/>
        <v>2600000</v>
      </c>
    </row>
    <row r="280" spans="15:26" x14ac:dyDescent="0.3">
      <c r="O280" s="313">
        <v>278</v>
      </c>
      <c r="P280" s="314" t="s">
        <v>316</v>
      </c>
      <c r="Q280" s="314">
        <v>2024</v>
      </c>
      <c r="R280" s="623" t="s">
        <v>326</v>
      </c>
      <c r="S280" s="623" t="s">
        <v>1170</v>
      </c>
      <c r="T280" s="733" t="s">
        <v>1915</v>
      </c>
      <c r="U280" s="704" t="s">
        <v>1172</v>
      </c>
      <c r="V280" s="704">
        <v>1</v>
      </c>
      <c r="W280" s="732">
        <v>3850000</v>
      </c>
      <c r="X280" s="623" t="s">
        <v>1212</v>
      </c>
      <c r="Y280" s="314" t="s">
        <v>1213</v>
      </c>
      <c r="Z280" s="720">
        <f t="shared" si="9"/>
        <v>3850000</v>
      </c>
    </row>
    <row r="281" spans="15:26" x14ac:dyDescent="0.3">
      <c r="O281" s="313">
        <v>279</v>
      </c>
      <c r="P281" s="314" t="s">
        <v>316</v>
      </c>
      <c r="Q281" s="314">
        <v>2024</v>
      </c>
      <c r="R281" s="623" t="s">
        <v>326</v>
      </c>
      <c r="S281" s="623" t="s">
        <v>1170</v>
      </c>
      <c r="T281" s="733" t="s">
        <v>1916</v>
      </c>
      <c r="U281" s="704" t="s">
        <v>1172</v>
      </c>
      <c r="V281" s="704">
        <v>3</v>
      </c>
      <c r="W281" s="732">
        <v>410000</v>
      </c>
      <c r="X281" s="623" t="s">
        <v>1212</v>
      </c>
      <c r="Y281" s="314" t="s">
        <v>1213</v>
      </c>
      <c r="Z281" s="720">
        <f t="shared" si="9"/>
        <v>1230000</v>
      </c>
    </row>
    <row r="282" spans="15:26" x14ac:dyDescent="0.3">
      <c r="O282" s="313">
        <v>280</v>
      </c>
      <c r="P282" s="314" t="s">
        <v>316</v>
      </c>
      <c r="Q282" s="314">
        <v>2024</v>
      </c>
      <c r="R282" s="623" t="s">
        <v>326</v>
      </c>
      <c r="S282" s="623" t="s">
        <v>1170</v>
      </c>
      <c r="T282" s="733" t="s">
        <v>1917</v>
      </c>
      <c r="U282" s="704" t="s">
        <v>1172</v>
      </c>
      <c r="V282" s="704">
        <v>1</v>
      </c>
      <c r="W282" s="732">
        <v>550000</v>
      </c>
      <c r="X282" s="623" t="s">
        <v>1212</v>
      </c>
      <c r="Y282" s="314" t="s">
        <v>1213</v>
      </c>
      <c r="Z282" s="720">
        <f t="shared" si="9"/>
        <v>550000</v>
      </c>
    </row>
    <row r="283" spans="15:26" x14ac:dyDescent="0.3">
      <c r="O283" s="313">
        <v>281</v>
      </c>
      <c r="P283" s="314" t="s">
        <v>316</v>
      </c>
      <c r="Q283" s="314">
        <v>2024</v>
      </c>
      <c r="R283" s="623" t="s">
        <v>326</v>
      </c>
      <c r="S283" s="623" t="s">
        <v>1170</v>
      </c>
      <c r="T283" s="733" t="s">
        <v>1918</v>
      </c>
      <c r="U283" s="704" t="s">
        <v>1172</v>
      </c>
      <c r="V283" s="704">
        <v>1</v>
      </c>
      <c r="W283" s="732">
        <v>1220000</v>
      </c>
      <c r="X283" s="623" t="s">
        <v>1212</v>
      </c>
      <c r="Y283" s="314" t="s">
        <v>1213</v>
      </c>
      <c r="Z283" s="720">
        <f t="shared" si="9"/>
        <v>1220000</v>
      </c>
    </row>
    <row r="284" spans="15:26" x14ac:dyDescent="0.3">
      <c r="O284" s="313">
        <v>282</v>
      </c>
      <c r="P284" s="314" t="s">
        <v>316</v>
      </c>
      <c r="Q284" s="314">
        <v>2024</v>
      </c>
      <c r="R284" s="623" t="s">
        <v>324</v>
      </c>
      <c r="S284" s="582" t="s">
        <v>1920</v>
      </c>
      <c r="T284" s="580" t="s">
        <v>1921</v>
      </c>
      <c r="U284" s="704" t="s">
        <v>1172</v>
      </c>
      <c r="V284" s="591">
        <v>2</v>
      </c>
      <c r="W284" s="622">
        <v>1350000</v>
      </c>
      <c r="X284" s="623" t="s">
        <v>1244</v>
      </c>
      <c r="Y284" s="314" t="s">
        <v>1210</v>
      </c>
      <c r="Z284" s="720">
        <f t="shared" si="9"/>
        <v>2700000</v>
      </c>
    </row>
    <row r="285" spans="15:26" x14ac:dyDescent="0.3">
      <c r="O285" s="313">
        <v>283</v>
      </c>
      <c r="P285" s="314" t="s">
        <v>316</v>
      </c>
      <c r="Q285" s="314">
        <v>2024</v>
      </c>
      <c r="R285" s="623" t="s">
        <v>324</v>
      </c>
      <c r="S285" s="591" t="s">
        <v>1215</v>
      </c>
      <c r="T285" s="587" t="s">
        <v>1216</v>
      </c>
      <c r="U285" s="704" t="s">
        <v>1172</v>
      </c>
      <c r="V285" s="591">
        <v>15</v>
      </c>
      <c r="W285" s="622">
        <v>7500</v>
      </c>
      <c r="X285" s="623" t="s">
        <v>1217</v>
      </c>
      <c r="Y285" s="314" t="s">
        <v>1210</v>
      </c>
      <c r="Z285" s="720">
        <f t="shared" si="9"/>
        <v>112500</v>
      </c>
    </row>
    <row r="286" spans="15:26" x14ac:dyDescent="0.3">
      <c r="O286" s="313">
        <v>284</v>
      </c>
      <c r="P286" s="314" t="s">
        <v>316</v>
      </c>
      <c r="Q286" s="314">
        <v>2024</v>
      </c>
      <c r="R286" s="623" t="s">
        <v>324</v>
      </c>
      <c r="S286" s="582" t="s">
        <v>1234</v>
      </c>
      <c r="T286" s="580" t="s">
        <v>1235</v>
      </c>
      <c r="U286" s="704" t="s">
        <v>1172</v>
      </c>
      <c r="V286" s="591">
        <v>60</v>
      </c>
      <c r="W286" s="622">
        <v>5000</v>
      </c>
      <c r="X286" s="623" t="s">
        <v>1217</v>
      </c>
      <c r="Y286" s="314" t="s">
        <v>1210</v>
      </c>
      <c r="Z286" s="720">
        <f t="shared" si="9"/>
        <v>300000</v>
      </c>
    </row>
    <row r="287" spans="15:26" x14ac:dyDescent="0.3">
      <c r="O287" s="313">
        <v>285</v>
      </c>
      <c r="P287" s="314" t="s">
        <v>316</v>
      </c>
      <c r="Q287" s="314">
        <v>2024</v>
      </c>
      <c r="R287" s="623" t="s">
        <v>324</v>
      </c>
      <c r="S287" s="582" t="s">
        <v>1922</v>
      </c>
      <c r="T287" s="580" t="s">
        <v>1923</v>
      </c>
      <c r="U287" s="704" t="s">
        <v>1172</v>
      </c>
      <c r="V287" s="591">
        <v>5</v>
      </c>
      <c r="W287" s="622">
        <v>100000</v>
      </c>
      <c r="X287" s="623" t="s">
        <v>1217</v>
      </c>
      <c r="Y287" s="314" t="s">
        <v>1210</v>
      </c>
      <c r="Z287" s="720">
        <f t="shared" si="9"/>
        <v>500000</v>
      </c>
    </row>
    <row r="288" spans="15:26" x14ac:dyDescent="0.3">
      <c r="O288" s="313">
        <v>286</v>
      </c>
      <c r="P288" s="314" t="s">
        <v>316</v>
      </c>
      <c r="Q288" s="314">
        <v>2024</v>
      </c>
      <c r="R288" s="623" t="s">
        <v>324</v>
      </c>
      <c r="S288" s="582" t="s">
        <v>1218</v>
      </c>
      <c r="T288" s="580" t="s">
        <v>1219</v>
      </c>
      <c r="U288" s="704" t="s">
        <v>1195</v>
      </c>
      <c r="V288" s="591">
        <v>8</v>
      </c>
      <c r="W288" s="622">
        <v>75000</v>
      </c>
      <c r="X288" s="623" t="s">
        <v>1217</v>
      </c>
      <c r="Y288" s="314" t="s">
        <v>1210</v>
      </c>
      <c r="Z288" s="720">
        <f t="shared" si="9"/>
        <v>600000</v>
      </c>
    </row>
    <row r="289" spans="15:26" x14ac:dyDescent="0.3">
      <c r="O289" s="313">
        <v>287</v>
      </c>
      <c r="P289" s="314" t="s">
        <v>316</v>
      </c>
      <c r="Q289" s="314">
        <v>2024</v>
      </c>
      <c r="R289" s="623" t="s">
        <v>324</v>
      </c>
      <c r="S289" s="582" t="s">
        <v>1220</v>
      </c>
      <c r="T289" s="580" t="s">
        <v>1221</v>
      </c>
      <c r="U289" s="704" t="s">
        <v>1195</v>
      </c>
      <c r="V289" s="591">
        <v>8</v>
      </c>
      <c r="W289" s="622">
        <v>75000</v>
      </c>
      <c r="X289" s="623" t="s">
        <v>1217</v>
      </c>
      <c r="Y289" s="314" t="s">
        <v>1210</v>
      </c>
      <c r="Z289" s="720">
        <f t="shared" si="9"/>
        <v>600000</v>
      </c>
    </row>
    <row r="290" spans="15:26" x14ac:dyDescent="0.3">
      <c r="O290" s="313">
        <v>288</v>
      </c>
      <c r="P290" s="314" t="s">
        <v>316</v>
      </c>
      <c r="Q290" s="314">
        <v>2024</v>
      </c>
      <c r="R290" s="623" t="s">
        <v>324</v>
      </c>
      <c r="S290" s="582" t="s">
        <v>1483</v>
      </c>
      <c r="T290" s="580" t="s">
        <v>1484</v>
      </c>
      <c r="U290" s="704" t="s">
        <v>1172</v>
      </c>
      <c r="V290" s="591">
        <v>2</v>
      </c>
      <c r="W290" s="622">
        <v>2400000</v>
      </c>
      <c r="X290" s="623" t="s">
        <v>1217</v>
      </c>
      <c r="Y290" s="314" t="s">
        <v>1210</v>
      </c>
      <c r="Z290" s="720">
        <f t="shared" si="9"/>
        <v>4800000</v>
      </c>
    </row>
    <row r="291" spans="15:26" x14ac:dyDescent="0.3">
      <c r="O291" s="313">
        <v>289</v>
      </c>
      <c r="P291" s="314" t="s">
        <v>316</v>
      </c>
      <c r="Q291" s="314">
        <v>2024</v>
      </c>
      <c r="R291" s="623" t="s">
        <v>324</v>
      </c>
      <c r="S291" s="623" t="s">
        <v>1170</v>
      </c>
      <c r="T291" s="734" t="s">
        <v>1924</v>
      </c>
      <c r="U291" s="704" t="s">
        <v>1190</v>
      </c>
      <c r="V291" s="591">
        <v>1</v>
      </c>
      <c r="W291" s="622">
        <v>427500</v>
      </c>
      <c r="X291" s="623" t="s">
        <v>1244</v>
      </c>
      <c r="Y291" s="314" t="s">
        <v>1213</v>
      </c>
      <c r="Z291" s="720">
        <f t="shared" si="9"/>
        <v>427500</v>
      </c>
    </row>
    <row r="292" spans="15:26" x14ac:dyDescent="0.3">
      <c r="O292" s="313">
        <v>290</v>
      </c>
      <c r="P292" s="314" t="s">
        <v>316</v>
      </c>
      <c r="Q292" s="314">
        <v>2024</v>
      </c>
      <c r="R292" s="623" t="s">
        <v>324</v>
      </c>
      <c r="S292" s="623" t="s">
        <v>1170</v>
      </c>
      <c r="T292" s="734" t="s">
        <v>1925</v>
      </c>
      <c r="U292" s="704" t="s">
        <v>1190</v>
      </c>
      <c r="V292" s="591">
        <v>1</v>
      </c>
      <c r="W292" s="622">
        <v>475000</v>
      </c>
      <c r="X292" s="623" t="s">
        <v>1244</v>
      </c>
      <c r="Y292" s="314" t="s">
        <v>1213</v>
      </c>
      <c r="Z292" s="720">
        <f t="shared" si="9"/>
        <v>475000</v>
      </c>
    </row>
    <row r="293" spans="15:26" x14ac:dyDescent="0.3">
      <c r="O293" s="313">
        <v>291</v>
      </c>
      <c r="P293" s="314" t="s">
        <v>316</v>
      </c>
      <c r="Q293" s="314">
        <v>2024</v>
      </c>
      <c r="R293" s="623" t="s">
        <v>324</v>
      </c>
      <c r="S293" s="623" t="s">
        <v>1170</v>
      </c>
      <c r="T293" s="734" t="s">
        <v>1926</v>
      </c>
      <c r="U293" s="704" t="s">
        <v>1190</v>
      </c>
      <c r="V293" s="591">
        <v>1</v>
      </c>
      <c r="W293" s="622">
        <v>475000</v>
      </c>
      <c r="X293" s="623" t="s">
        <v>1244</v>
      </c>
      <c r="Y293" s="314" t="s">
        <v>1213</v>
      </c>
      <c r="Z293" s="720">
        <f t="shared" si="9"/>
        <v>475000</v>
      </c>
    </row>
    <row r="294" spans="15:26" x14ac:dyDescent="0.3">
      <c r="O294" s="313">
        <v>292</v>
      </c>
      <c r="P294" s="314" t="s">
        <v>316</v>
      </c>
      <c r="Q294" s="314">
        <v>2024</v>
      </c>
      <c r="R294" s="623" t="s">
        <v>324</v>
      </c>
      <c r="S294" s="623" t="s">
        <v>1170</v>
      </c>
      <c r="T294" s="734" t="s">
        <v>1927</v>
      </c>
      <c r="U294" s="704" t="s">
        <v>1190</v>
      </c>
      <c r="V294" s="591">
        <v>1</v>
      </c>
      <c r="W294" s="622">
        <v>285000</v>
      </c>
      <c r="X294" s="623" t="s">
        <v>1244</v>
      </c>
      <c r="Y294" s="314" t="s">
        <v>1213</v>
      </c>
      <c r="Z294" s="720">
        <f t="shared" si="9"/>
        <v>285000</v>
      </c>
    </row>
    <row r="295" spans="15:26" x14ac:dyDescent="0.3">
      <c r="O295" s="313">
        <v>293</v>
      </c>
      <c r="P295" s="314" t="s">
        <v>316</v>
      </c>
      <c r="Q295" s="314">
        <v>2024</v>
      </c>
      <c r="R295" s="623" t="s">
        <v>324</v>
      </c>
      <c r="S295" s="623" t="s">
        <v>1170</v>
      </c>
      <c r="T295" s="734" t="s">
        <v>1928</v>
      </c>
      <c r="U295" s="704" t="s">
        <v>1190</v>
      </c>
      <c r="V295" s="591">
        <v>1</v>
      </c>
      <c r="W295" s="622">
        <v>855000</v>
      </c>
      <c r="X295" s="623" t="s">
        <v>1244</v>
      </c>
      <c r="Y295" s="314" t="s">
        <v>1213</v>
      </c>
      <c r="Z295" s="720">
        <f t="shared" si="9"/>
        <v>855000</v>
      </c>
    </row>
    <row r="296" spans="15:26" x14ac:dyDescent="0.3">
      <c r="O296" s="313">
        <v>294</v>
      </c>
      <c r="P296" s="314" t="s">
        <v>316</v>
      </c>
      <c r="Q296" s="314">
        <v>2024</v>
      </c>
      <c r="R296" s="623" t="s">
        <v>324</v>
      </c>
      <c r="S296" s="623" t="s">
        <v>1170</v>
      </c>
      <c r="T296" s="734" t="s">
        <v>1929</v>
      </c>
      <c r="U296" s="704" t="s">
        <v>1190</v>
      </c>
      <c r="V296" s="591">
        <v>1</v>
      </c>
      <c r="W296" s="622">
        <v>712500</v>
      </c>
      <c r="X296" s="623" t="s">
        <v>1244</v>
      </c>
      <c r="Y296" s="314" t="s">
        <v>1213</v>
      </c>
      <c r="Z296" s="720">
        <f t="shared" si="9"/>
        <v>712500</v>
      </c>
    </row>
    <row r="297" spans="15:26" x14ac:dyDescent="0.3">
      <c r="O297" s="313">
        <v>295</v>
      </c>
      <c r="P297" s="314" t="s">
        <v>316</v>
      </c>
      <c r="Q297" s="314">
        <v>2024</v>
      </c>
      <c r="R297" s="623" t="s">
        <v>324</v>
      </c>
      <c r="S297" s="623" t="s">
        <v>1170</v>
      </c>
      <c r="T297" s="734" t="s">
        <v>1930</v>
      </c>
      <c r="U297" s="709" t="s">
        <v>1172</v>
      </c>
      <c r="V297" s="591">
        <v>1</v>
      </c>
      <c r="W297" s="622">
        <v>375000</v>
      </c>
      <c r="X297" s="623" t="s">
        <v>1217</v>
      </c>
      <c r="Y297" s="314" t="s">
        <v>1213</v>
      </c>
      <c r="Z297" s="720">
        <f t="shared" si="9"/>
        <v>375000</v>
      </c>
    </row>
    <row r="298" spans="15:26" x14ac:dyDescent="0.3">
      <c r="O298" s="313">
        <v>296</v>
      </c>
      <c r="P298" s="314" t="s">
        <v>316</v>
      </c>
      <c r="Q298" s="314">
        <v>2024</v>
      </c>
      <c r="R298" s="623" t="s">
        <v>324</v>
      </c>
      <c r="S298" s="623" t="s">
        <v>1170</v>
      </c>
      <c r="T298" s="587" t="s">
        <v>1473</v>
      </c>
      <c r="U298" s="704" t="s">
        <v>1474</v>
      </c>
      <c r="V298" s="591">
        <v>4</v>
      </c>
      <c r="W298" s="622">
        <v>50000</v>
      </c>
      <c r="X298" s="623" t="s">
        <v>1217</v>
      </c>
      <c r="Y298" s="314" t="s">
        <v>1213</v>
      </c>
      <c r="Z298" s="720">
        <f t="shared" si="9"/>
        <v>200000</v>
      </c>
    </row>
    <row r="299" spans="15:26" x14ac:dyDescent="0.3">
      <c r="O299" s="313">
        <v>297</v>
      </c>
      <c r="P299" s="314" t="s">
        <v>316</v>
      </c>
      <c r="Q299" s="314">
        <v>2024</v>
      </c>
      <c r="R299" s="623" t="s">
        <v>324</v>
      </c>
      <c r="S299" s="623" t="s">
        <v>1170</v>
      </c>
      <c r="T299" s="734" t="s">
        <v>1201</v>
      </c>
      <c r="U299" s="704" t="s">
        <v>1172</v>
      </c>
      <c r="V299" s="591">
        <v>2</v>
      </c>
      <c r="W299" s="622">
        <v>385000</v>
      </c>
      <c r="X299" s="623" t="s">
        <v>1217</v>
      </c>
      <c r="Y299" s="314" t="s">
        <v>1213</v>
      </c>
      <c r="Z299" s="720">
        <f t="shared" si="9"/>
        <v>770000</v>
      </c>
    </row>
    <row r="300" spans="15:26" x14ac:dyDescent="0.3">
      <c r="O300" s="313">
        <v>298</v>
      </c>
      <c r="P300" s="314" t="s">
        <v>317</v>
      </c>
      <c r="Q300" s="314">
        <v>2024</v>
      </c>
      <c r="R300" s="623" t="s">
        <v>326</v>
      </c>
      <c r="S300" s="623" t="s">
        <v>1164</v>
      </c>
      <c r="T300" s="319" t="s">
        <v>1186</v>
      </c>
      <c r="U300" s="314" t="s">
        <v>2116</v>
      </c>
      <c r="V300" s="314">
        <v>3</v>
      </c>
      <c r="W300" s="730">
        <v>33000</v>
      </c>
      <c r="X300" s="623" t="s">
        <v>1212</v>
      </c>
      <c r="Y300" s="314" t="s">
        <v>1210</v>
      </c>
      <c r="Z300" s="720">
        <f t="shared" si="9"/>
        <v>99000</v>
      </c>
    </row>
    <row r="301" spans="15:26" x14ac:dyDescent="0.3">
      <c r="O301" s="313">
        <v>299</v>
      </c>
      <c r="P301" s="314" t="s">
        <v>317</v>
      </c>
      <c r="Q301" s="314">
        <v>2024</v>
      </c>
      <c r="R301" s="623" t="s">
        <v>326</v>
      </c>
      <c r="S301" s="623" t="s">
        <v>2117</v>
      </c>
      <c r="T301" s="319" t="s">
        <v>2118</v>
      </c>
      <c r="U301" s="314" t="s">
        <v>1172</v>
      </c>
      <c r="V301" s="314">
        <v>4</v>
      </c>
      <c r="W301" s="730">
        <v>45000</v>
      </c>
      <c r="X301" s="623" t="s">
        <v>1212</v>
      </c>
      <c r="Y301" s="314" t="s">
        <v>1210</v>
      </c>
      <c r="Z301" s="720">
        <f t="shared" si="9"/>
        <v>180000</v>
      </c>
    </row>
    <row r="302" spans="15:26" x14ac:dyDescent="0.3">
      <c r="O302" s="313">
        <v>300</v>
      </c>
      <c r="P302" s="314" t="s">
        <v>317</v>
      </c>
      <c r="Q302" s="314">
        <v>2024</v>
      </c>
      <c r="R302" s="623" t="s">
        <v>326</v>
      </c>
      <c r="S302" s="623" t="s">
        <v>2119</v>
      </c>
      <c r="T302" s="319" t="s">
        <v>2120</v>
      </c>
      <c r="U302" s="314" t="s">
        <v>1172</v>
      </c>
      <c r="V302" s="314">
        <v>40</v>
      </c>
      <c r="W302" s="730">
        <v>12000</v>
      </c>
      <c r="X302" s="623" t="s">
        <v>1212</v>
      </c>
      <c r="Y302" s="314" t="s">
        <v>1210</v>
      </c>
      <c r="Z302" s="720">
        <f t="shared" si="9"/>
        <v>480000</v>
      </c>
    </row>
    <row r="303" spans="15:26" x14ac:dyDescent="0.3">
      <c r="O303" s="313">
        <v>301</v>
      </c>
      <c r="P303" s="314" t="s">
        <v>317</v>
      </c>
      <c r="Q303" s="314">
        <v>2024</v>
      </c>
      <c r="R303" s="623" t="s">
        <v>326</v>
      </c>
      <c r="S303" s="623" t="s">
        <v>2121</v>
      </c>
      <c r="T303" s="319" t="s">
        <v>2122</v>
      </c>
      <c r="U303" s="314" t="s">
        <v>1172</v>
      </c>
      <c r="V303" s="314">
        <v>20</v>
      </c>
      <c r="W303" s="730">
        <v>126000</v>
      </c>
      <c r="X303" s="623" t="s">
        <v>1212</v>
      </c>
      <c r="Y303" s="314" t="s">
        <v>1210</v>
      </c>
      <c r="Z303" s="720">
        <f t="shared" si="9"/>
        <v>2520000</v>
      </c>
    </row>
    <row r="304" spans="15:26" x14ac:dyDescent="0.3">
      <c r="O304" s="313">
        <v>302</v>
      </c>
      <c r="P304" s="314" t="s">
        <v>317</v>
      </c>
      <c r="Q304" s="314">
        <v>2024</v>
      </c>
      <c r="R304" s="623" t="s">
        <v>326</v>
      </c>
      <c r="S304" s="623" t="s">
        <v>2123</v>
      </c>
      <c r="T304" s="319" t="s">
        <v>2124</v>
      </c>
      <c r="U304" s="314" t="s">
        <v>1172</v>
      </c>
      <c r="V304" s="314">
        <v>5</v>
      </c>
      <c r="W304" s="730">
        <v>150000</v>
      </c>
      <c r="X304" s="623" t="s">
        <v>1212</v>
      </c>
      <c r="Y304" s="314" t="s">
        <v>1210</v>
      </c>
      <c r="Z304" s="720">
        <f t="shared" si="9"/>
        <v>750000</v>
      </c>
    </row>
    <row r="305" spans="15:26" x14ac:dyDescent="0.3">
      <c r="O305" s="313">
        <v>303</v>
      </c>
      <c r="P305" s="314" t="s">
        <v>317</v>
      </c>
      <c r="Q305" s="314">
        <v>2024</v>
      </c>
      <c r="R305" s="623" t="s">
        <v>326</v>
      </c>
      <c r="S305" s="623" t="s">
        <v>2125</v>
      </c>
      <c r="T305" s="319" t="s">
        <v>2126</v>
      </c>
      <c r="U305" s="314" t="s">
        <v>1172</v>
      </c>
      <c r="V305" s="314">
        <v>15</v>
      </c>
      <c r="W305" s="730">
        <v>43000</v>
      </c>
      <c r="X305" s="623" t="s">
        <v>1212</v>
      </c>
      <c r="Y305" s="314" t="s">
        <v>1210</v>
      </c>
      <c r="Z305" s="720">
        <f t="shared" si="9"/>
        <v>645000</v>
      </c>
    </row>
    <row r="306" spans="15:26" x14ac:dyDescent="0.3">
      <c r="O306" s="313">
        <v>304</v>
      </c>
      <c r="P306" s="314" t="s">
        <v>317</v>
      </c>
      <c r="Q306" s="314">
        <v>2024</v>
      </c>
      <c r="R306" s="623" t="s">
        <v>326</v>
      </c>
      <c r="S306" s="623" t="s">
        <v>1170</v>
      </c>
      <c r="T306" s="319" t="s">
        <v>2127</v>
      </c>
      <c r="U306" s="314" t="s">
        <v>1172</v>
      </c>
      <c r="V306" s="314">
        <v>5</v>
      </c>
      <c r="W306" s="730">
        <v>52000</v>
      </c>
      <c r="X306" s="623" t="s">
        <v>1212</v>
      </c>
      <c r="Y306" s="314" t="s">
        <v>1213</v>
      </c>
      <c r="Z306" s="720">
        <f t="shared" si="9"/>
        <v>260000</v>
      </c>
    </row>
    <row r="307" spans="15:26" x14ac:dyDescent="0.3">
      <c r="O307" s="313">
        <v>305</v>
      </c>
      <c r="P307" s="314" t="s">
        <v>317</v>
      </c>
      <c r="Q307" s="314">
        <v>2024</v>
      </c>
      <c r="R307" s="623" t="s">
        <v>326</v>
      </c>
      <c r="S307" s="623" t="s">
        <v>1170</v>
      </c>
      <c r="T307" s="319" t="s">
        <v>2128</v>
      </c>
      <c r="U307" s="314" t="s">
        <v>1172</v>
      </c>
      <c r="V307" s="314">
        <v>5</v>
      </c>
      <c r="W307" s="730">
        <v>28000</v>
      </c>
      <c r="X307" s="623" t="s">
        <v>1212</v>
      </c>
      <c r="Y307" s="314" t="s">
        <v>1213</v>
      </c>
      <c r="Z307" s="720">
        <f t="shared" si="9"/>
        <v>140000</v>
      </c>
    </row>
    <row r="308" spans="15:26" x14ac:dyDescent="0.3">
      <c r="O308" s="313">
        <v>306</v>
      </c>
      <c r="P308" s="314" t="s">
        <v>317</v>
      </c>
      <c r="Q308" s="314">
        <v>2024</v>
      </c>
      <c r="R308" s="623" t="s">
        <v>326</v>
      </c>
      <c r="S308" s="623" t="s">
        <v>1170</v>
      </c>
      <c r="T308" s="319" t="s">
        <v>2129</v>
      </c>
      <c r="U308" s="314" t="s">
        <v>1172</v>
      </c>
      <c r="V308" s="314">
        <v>3</v>
      </c>
      <c r="W308" s="730">
        <v>95000</v>
      </c>
      <c r="X308" s="623" t="s">
        <v>1212</v>
      </c>
      <c r="Y308" s="314" t="s">
        <v>1213</v>
      </c>
      <c r="Z308" s="720">
        <f t="shared" si="9"/>
        <v>285000</v>
      </c>
    </row>
    <row r="309" spans="15:26" ht="28.8" x14ac:dyDescent="0.3">
      <c r="O309" s="313">
        <v>307</v>
      </c>
      <c r="P309" s="314" t="s">
        <v>317</v>
      </c>
      <c r="Q309" s="314">
        <v>2024</v>
      </c>
      <c r="R309" s="623" t="s">
        <v>326</v>
      </c>
      <c r="S309" s="623" t="s">
        <v>1170</v>
      </c>
      <c r="T309" s="319" t="s">
        <v>2130</v>
      </c>
      <c r="U309" s="314" t="s">
        <v>1195</v>
      </c>
      <c r="V309" s="314">
        <v>2</v>
      </c>
      <c r="W309" s="730">
        <v>806300</v>
      </c>
      <c r="X309" s="623" t="s">
        <v>1212</v>
      </c>
      <c r="Y309" s="314" t="s">
        <v>1213</v>
      </c>
      <c r="Z309" s="720">
        <f t="shared" si="9"/>
        <v>1612600</v>
      </c>
    </row>
    <row r="310" spans="15:26" x14ac:dyDescent="0.3">
      <c r="O310" s="313">
        <v>308</v>
      </c>
      <c r="P310" s="314" t="s">
        <v>317</v>
      </c>
      <c r="Q310" s="314">
        <v>2024</v>
      </c>
      <c r="R310" s="623" t="s">
        <v>326</v>
      </c>
      <c r="S310" s="623" t="s">
        <v>1170</v>
      </c>
      <c r="T310" s="319" t="s">
        <v>2131</v>
      </c>
      <c r="U310" s="314" t="s">
        <v>1172</v>
      </c>
      <c r="V310" s="314">
        <v>3</v>
      </c>
      <c r="W310" s="730">
        <v>510000</v>
      </c>
      <c r="X310" s="623" t="s">
        <v>1212</v>
      </c>
      <c r="Y310" s="314" t="s">
        <v>1213</v>
      </c>
      <c r="Z310" s="720">
        <f t="shared" si="9"/>
        <v>1530000</v>
      </c>
    </row>
    <row r="311" spans="15:26" x14ac:dyDescent="0.3">
      <c r="O311" s="313">
        <v>309</v>
      </c>
      <c r="P311" s="314" t="s">
        <v>317</v>
      </c>
      <c r="Q311" s="314">
        <v>2024</v>
      </c>
      <c r="R311" s="623" t="s">
        <v>326</v>
      </c>
      <c r="S311" s="623" t="s">
        <v>1170</v>
      </c>
      <c r="T311" s="319" t="s">
        <v>2132</v>
      </c>
      <c r="U311" s="314" t="s">
        <v>1172</v>
      </c>
      <c r="V311" s="314">
        <v>4</v>
      </c>
      <c r="W311" s="730">
        <v>22500</v>
      </c>
      <c r="X311" s="623" t="s">
        <v>1212</v>
      </c>
      <c r="Y311" s="314" t="s">
        <v>1213</v>
      </c>
      <c r="Z311" s="720">
        <f t="shared" si="9"/>
        <v>90000</v>
      </c>
    </row>
    <row r="312" spans="15:26" x14ac:dyDescent="0.3">
      <c r="O312" s="313">
        <v>310</v>
      </c>
      <c r="P312" s="314" t="s">
        <v>317</v>
      </c>
      <c r="Q312" s="314">
        <v>2024</v>
      </c>
      <c r="R312" s="623" t="s">
        <v>326</v>
      </c>
      <c r="S312" s="623" t="s">
        <v>1170</v>
      </c>
      <c r="T312" s="319" t="s">
        <v>2133</v>
      </c>
      <c r="U312" s="314" t="s">
        <v>1172</v>
      </c>
      <c r="V312" s="314">
        <v>3</v>
      </c>
      <c r="W312" s="730">
        <v>735000</v>
      </c>
      <c r="X312" s="623" t="s">
        <v>1212</v>
      </c>
      <c r="Y312" s="314" t="s">
        <v>1213</v>
      </c>
      <c r="Z312" s="720">
        <f t="shared" si="9"/>
        <v>2205000</v>
      </c>
    </row>
    <row r="313" spans="15:26" x14ac:dyDescent="0.3">
      <c r="O313" s="313">
        <v>311</v>
      </c>
      <c r="P313" s="314" t="s">
        <v>317</v>
      </c>
      <c r="Q313" s="314">
        <v>2024</v>
      </c>
      <c r="R313" s="623" t="s">
        <v>326</v>
      </c>
      <c r="S313" s="623" t="s">
        <v>1170</v>
      </c>
      <c r="T313" s="319" t="s">
        <v>2134</v>
      </c>
      <c r="U313" s="314" t="s">
        <v>1172</v>
      </c>
      <c r="V313" s="314">
        <v>1</v>
      </c>
      <c r="W313" s="730">
        <v>1450000</v>
      </c>
      <c r="X313" s="623" t="s">
        <v>1212</v>
      </c>
      <c r="Y313" s="314" t="s">
        <v>1213</v>
      </c>
      <c r="Z313" s="720">
        <f t="shared" si="9"/>
        <v>1450000</v>
      </c>
    </row>
    <row r="314" spans="15:26" ht="28.8" x14ac:dyDescent="0.3">
      <c r="O314" s="313">
        <v>312</v>
      </c>
      <c r="P314" s="314" t="s">
        <v>317</v>
      </c>
      <c r="Q314" s="314">
        <v>2024</v>
      </c>
      <c r="R314" s="623" t="s">
        <v>326</v>
      </c>
      <c r="S314" s="623" t="s">
        <v>1170</v>
      </c>
      <c r="T314" s="319" t="s">
        <v>2136</v>
      </c>
      <c r="U314" s="314" t="s">
        <v>1296</v>
      </c>
      <c r="V314" s="314">
        <v>5</v>
      </c>
      <c r="W314" s="730">
        <v>873000</v>
      </c>
      <c r="X314" s="623" t="s">
        <v>1212</v>
      </c>
      <c r="Y314" s="314" t="s">
        <v>1213</v>
      </c>
      <c r="Z314" s="720">
        <f t="shared" si="9"/>
        <v>4365000</v>
      </c>
    </row>
    <row r="315" spans="15:26" x14ac:dyDescent="0.3">
      <c r="O315" s="313">
        <v>313</v>
      </c>
      <c r="P315" s="314" t="s">
        <v>317</v>
      </c>
      <c r="Q315" s="314">
        <v>2024</v>
      </c>
      <c r="R315" s="623" t="s">
        <v>326</v>
      </c>
      <c r="S315" s="623" t="s">
        <v>1170</v>
      </c>
      <c r="T315" s="319" t="s">
        <v>2135</v>
      </c>
      <c r="U315" s="314" t="s">
        <v>1172</v>
      </c>
      <c r="V315" s="314">
        <v>1</v>
      </c>
      <c r="W315" s="730">
        <v>18500000</v>
      </c>
      <c r="X315" s="623" t="s">
        <v>1212</v>
      </c>
      <c r="Y315" s="314" t="s">
        <v>1213</v>
      </c>
      <c r="Z315" s="720">
        <f t="shared" si="9"/>
        <v>18500000</v>
      </c>
    </row>
    <row r="316" spans="15:26" x14ac:dyDescent="0.3">
      <c r="O316" s="313">
        <v>314</v>
      </c>
      <c r="P316" s="314" t="s">
        <v>317</v>
      </c>
      <c r="Q316" s="314">
        <v>2024</v>
      </c>
      <c r="R316" s="623" t="s">
        <v>324</v>
      </c>
      <c r="S316" s="623" t="s">
        <v>2137</v>
      </c>
      <c r="T316" s="319" t="s">
        <v>2138</v>
      </c>
      <c r="U316" s="314" t="s">
        <v>1172</v>
      </c>
      <c r="V316" s="314">
        <v>5</v>
      </c>
      <c r="W316" s="730">
        <v>32000</v>
      </c>
      <c r="X316" s="623" t="s">
        <v>1244</v>
      </c>
      <c r="Y316" s="314" t="s">
        <v>1210</v>
      </c>
      <c r="Z316" s="720">
        <f t="shared" si="9"/>
        <v>160000</v>
      </c>
    </row>
    <row r="317" spans="15:26" x14ac:dyDescent="0.3">
      <c r="O317" s="313">
        <v>315</v>
      </c>
      <c r="P317" s="314" t="s">
        <v>317</v>
      </c>
      <c r="Q317" s="314">
        <v>2024</v>
      </c>
      <c r="R317" s="623" t="s">
        <v>324</v>
      </c>
      <c r="S317" s="623" t="s">
        <v>2139</v>
      </c>
      <c r="T317" s="319" t="s">
        <v>2140</v>
      </c>
      <c r="U317" s="314" t="s">
        <v>1172</v>
      </c>
      <c r="V317" s="314">
        <v>5</v>
      </c>
      <c r="W317" s="730">
        <v>75000</v>
      </c>
      <c r="X317" s="623" t="s">
        <v>1244</v>
      </c>
      <c r="Y317" s="314" t="s">
        <v>1210</v>
      </c>
      <c r="Z317" s="720">
        <f t="shared" si="9"/>
        <v>375000</v>
      </c>
    </row>
    <row r="318" spans="15:26" x14ac:dyDescent="0.3">
      <c r="O318" s="313">
        <v>316</v>
      </c>
      <c r="P318" s="314" t="s">
        <v>317</v>
      </c>
      <c r="Q318" s="314">
        <v>2024</v>
      </c>
      <c r="R318" s="623" t="s">
        <v>324</v>
      </c>
      <c r="S318" s="623" t="s">
        <v>2141</v>
      </c>
      <c r="T318" s="319" t="s">
        <v>2142</v>
      </c>
      <c r="U318" s="314" t="s">
        <v>1172</v>
      </c>
      <c r="V318" s="314">
        <v>2</v>
      </c>
      <c r="W318" s="730">
        <v>875000</v>
      </c>
      <c r="X318" s="623" t="s">
        <v>1244</v>
      </c>
      <c r="Y318" s="314" t="s">
        <v>1210</v>
      </c>
      <c r="Z318" s="720">
        <f t="shared" si="9"/>
        <v>1750000</v>
      </c>
    </row>
    <row r="319" spans="15:26" x14ac:dyDescent="0.3">
      <c r="O319" s="313">
        <v>317</v>
      </c>
      <c r="P319" s="314" t="s">
        <v>317</v>
      </c>
      <c r="Q319" s="314">
        <v>2024</v>
      </c>
      <c r="R319" s="623" t="s">
        <v>324</v>
      </c>
      <c r="S319" s="623" t="s">
        <v>2143</v>
      </c>
      <c r="T319" s="319" t="s">
        <v>2144</v>
      </c>
      <c r="U319" s="314" t="s">
        <v>1172</v>
      </c>
      <c r="V319" s="314">
        <v>2</v>
      </c>
      <c r="W319" s="730">
        <v>1295000</v>
      </c>
      <c r="X319" s="623" t="s">
        <v>1244</v>
      </c>
      <c r="Y319" s="314" t="s">
        <v>1210</v>
      </c>
      <c r="Z319" s="720">
        <f t="shared" si="9"/>
        <v>2590000</v>
      </c>
    </row>
    <row r="320" spans="15:26" x14ac:dyDescent="0.3">
      <c r="O320" s="313">
        <v>318</v>
      </c>
      <c r="P320" s="314" t="s">
        <v>317</v>
      </c>
      <c r="Q320" s="314">
        <v>2024</v>
      </c>
      <c r="R320" s="623" t="s">
        <v>324</v>
      </c>
      <c r="S320" s="623" t="s">
        <v>1782</v>
      </c>
      <c r="T320" s="319" t="s">
        <v>1788</v>
      </c>
      <c r="U320" s="314" t="s">
        <v>1172</v>
      </c>
      <c r="V320" s="314">
        <v>35</v>
      </c>
      <c r="W320" s="730">
        <v>8500</v>
      </c>
      <c r="X320" s="623" t="s">
        <v>1244</v>
      </c>
      <c r="Y320" s="314" t="s">
        <v>1210</v>
      </c>
      <c r="Z320" s="720">
        <f t="shared" si="9"/>
        <v>297500</v>
      </c>
    </row>
    <row r="321" spans="15:26" x14ac:dyDescent="0.3">
      <c r="O321" s="313">
        <v>319</v>
      </c>
      <c r="P321" s="314" t="s">
        <v>317</v>
      </c>
      <c r="Q321" s="314">
        <v>2024</v>
      </c>
      <c r="R321" s="623" t="s">
        <v>324</v>
      </c>
      <c r="S321" s="623" t="s">
        <v>2145</v>
      </c>
      <c r="T321" s="319" t="s">
        <v>2146</v>
      </c>
      <c r="U321" s="314" t="s">
        <v>1172</v>
      </c>
      <c r="V321" s="314">
        <v>1</v>
      </c>
      <c r="W321" s="730">
        <v>126000</v>
      </c>
      <c r="X321" s="623" t="s">
        <v>1244</v>
      </c>
      <c r="Y321" s="314" t="s">
        <v>1210</v>
      </c>
      <c r="Z321" s="720">
        <f t="shared" si="9"/>
        <v>126000</v>
      </c>
    </row>
    <row r="322" spans="15:26" x14ac:dyDescent="0.3">
      <c r="O322" s="313">
        <v>320</v>
      </c>
      <c r="P322" s="314" t="s">
        <v>317</v>
      </c>
      <c r="Q322" s="314">
        <v>2024</v>
      </c>
      <c r="R322" s="623" t="s">
        <v>324</v>
      </c>
      <c r="S322" s="623" t="s">
        <v>2147</v>
      </c>
      <c r="T322" s="319" t="s">
        <v>2148</v>
      </c>
      <c r="U322" s="314" t="s">
        <v>1172</v>
      </c>
      <c r="V322" s="314">
        <v>8</v>
      </c>
      <c r="W322" s="730">
        <v>198500</v>
      </c>
      <c r="X322" s="623" t="s">
        <v>1244</v>
      </c>
      <c r="Y322" s="314" t="s">
        <v>1210</v>
      </c>
      <c r="Z322" s="720">
        <f t="shared" si="9"/>
        <v>1588000</v>
      </c>
    </row>
    <row r="323" spans="15:26" x14ac:dyDescent="0.3">
      <c r="O323" s="313">
        <v>321</v>
      </c>
      <c r="P323" s="314" t="s">
        <v>317</v>
      </c>
      <c r="Q323" s="314">
        <v>2024</v>
      </c>
      <c r="R323" s="623" t="s">
        <v>324</v>
      </c>
      <c r="S323" s="623" t="s">
        <v>2149</v>
      </c>
      <c r="T323" s="319" t="s">
        <v>2150</v>
      </c>
      <c r="U323" s="314" t="s">
        <v>1172</v>
      </c>
      <c r="V323" s="314">
        <v>6</v>
      </c>
      <c r="W323" s="730">
        <v>198500</v>
      </c>
      <c r="X323" s="623" t="s">
        <v>1244</v>
      </c>
      <c r="Y323" s="314" t="s">
        <v>1210</v>
      </c>
      <c r="Z323" s="720">
        <f t="shared" si="9"/>
        <v>1191000</v>
      </c>
    </row>
    <row r="324" spans="15:26" x14ac:dyDescent="0.3">
      <c r="O324" s="313">
        <v>322</v>
      </c>
      <c r="P324" s="314" t="s">
        <v>317</v>
      </c>
      <c r="Q324" s="314">
        <v>2024</v>
      </c>
      <c r="R324" s="623" t="s">
        <v>324</v>
      </c>
      <c r="S324" s="623" t="s">
        <v>2151</v>
      </c>
      <c r="T324" s="319" t="s">
        <v>2152</v>
      </c>
      <c r="U324" s="314" t="s">
        <v>1172</v>
      </c>
      <c r="V324" s="314">
        <v>12</v>
      </c>
      <c r="W324" s="730">
        <v>87495</v>
      </c>
      <c r="X324" s="623" t="s">
        <v>1244</v>
      </c>
      <c r="Y324" s="314" t="s">
        <v>1210</v>
      </c>
      <c r="Z324" s="720">
        <f t="shared" si="9"/>
        <v>1049940</v>
      </c>
    </row>
    <row r="325" spans="15:26" x14ac:dyDescent="0.3">
      <c r="O325" s="313">
        <v>323</v>
      </c>
      <c r="P325" s="314" t="s">
        <v>317</v>
      </c>
      <c r="Q325" s="314">
        <v>2024</v>
      </c>
      <c r="R325" s="623" t="s">
        <v>324</v>
      </c>
      <c r="S325" s="623" t="s">
        <v>1477</v>
      </c>
      <c r="T325" s="319" t="s">
        <v>1478</v>
      </c>
      <c r="U325" s="314" t="s">
        <v>1172</v>
      </c>
      <c r="V325" s="314">
        <v>40</v>
      </c>
      <c r="W325" s="730">
        <v>9000</v>
      </c>
      <c r="X325" s="623" t="s">
        <v>1217</v>
      </c>
      <c r="Y325" s="314" t="s">
        <v>1210</v>
      </c>
      <c r="Z325" s="720">
        <f t="shared" si="9"/>
        <v>360000</v>
      </c>
    </row>
    <row r="326" spans="15:26" x14ac:dyDescent="0.3">
      <c r="O326" s="313">
        <v>324</v>
      </c>
      <c r="P326" s="314" t="s">
        <v>317</v>
      </c>
      <c r="Q326" s="314">
        <v>2024</v>
      </c>
      <c r="R326" s="623" t="s">
        <v>324</v>
      </c>
      <c r="S326" s="623" t="s">
        <v>1723</v>
      </c>
      <c r="T326" s="319" t="s">
        <v>1724</v>
      </c>
      <c r="U326" s="314" t="s">
        <v>1172</v>
      </c>
      <c r="V326" s="314">
        <v>5</v>
      </c>
      <c r="W326" s="730">
        <v>73000</v>
      </c>
      <c r="X326" s="623" t="s">
        <v>1217</v>
      </c>
      <c r="Y326" s="314" t="s">
        <v>1210</v>
      </c>
      <c r="Z326" s="720">
        <f t="shared" si="9"/>
        <v>365000</v>
      </c>
    </row>
    <row r="327" spans="15:26" x14ac:dyDescent="0.3">
      <c r="O327" s="313">
        <v>325</v>
      </c>
      <c r="P327" s="314" t="s">
        <v>317</v>
      </c>
      <c r="Q327" s="314">
        <v>2024</v>
      </c>
      <c r="R327" s="623" t="s">
        <v>324</v>
      </c>
      <c r="S327" s="623" t="s">
        <v>1170</v>
      </c>
      <c r="T327" s="319" t="s">
        <v>2153</v>
      </c>
      <c r="U327" s="314" t="s">
        <v>1195</v>
      </c>
      <c r="V327" s="314">
        <v>10</v>
      </c>
      <c r="W327" s="730">
        <v>120000</v>
      </c>
      <c r="X327" s="623" t="s">
        <v>1217</v>
      </c>
      <c r="Y327" s="314" t="s">
        <v>1213</v>
      </c>
      <c r="Z327" s="720">
        <f t="shared" si="9"/>
        <v>1200000</v>
      </c>
    </row>
    <row r="328" spans="15:26" x14ac:dyDescent="0.3">
      <c r="O328" s="313">
        <v>326</v>
      </c>
      <c r="P328" s="314" t="s">
        <v>317</v>
      </c>
      <c r="Q328" s="314">
        <v>2024</v>
      </c>
      <c r="R328" s="623" t="s">
        <v>324</v>
      </c>
      <c r="S328" s="623" t="s">
        <v>1170</v>
      </c>
      <c r="T328" s="319" t="s">
        <v>2154</v>
      </c>
      <c r="U328" s="314" t="s">
        <v>1195</v>
      </c>
      <c r="V328" s="314">
        <v>10</v>
      </c>
      <c r="W328" s="730">
        <v>120000</v>
      </c>
      <c r="X328" s="623" t="s">
        <v>1217</v>
      </c>
      <c r="Y328" s="314" t="s">
        <v>1213</v>
      </c>
      <c r="Z328" s="720">
        <f t="shared" si="9"/>
        <v>1200000</v>
      </c>
    </row>
    <row r="329" spans="15:26" x14ac:dyDescent="0.3">
      <c r="O329" s="313">
        <v>327</v>
      </c>
      <c r="P329" s="314" t="s">
        <v>317</v>
      </c>
      <c r="Q329" s="314">
        <v>2024</v>
      </c>
      <c r="R329" s="623" t="s">
        <v>324</v>
      </c>
      <c r="S329" s="623" t="s">
        <v>1170</v>
      </c>
      <c r="T329" s="319" t="s">
        <v>2155</v>
      </c>
      <c r="U329" s="314" t="s">
        <v>1195</v>
      </c>
      <c r="V329" s="314">
        <v>10</v>
      </c>
      <c r="W329" s="730">
        <v>90000</v>
      </c>
      <c r="X329" s="623" t="s">
        <v>1217</v>
      </c>
      <c r="Y329" s="314" t="s">
        <v>1213</v>
      </c>
      <c r="Z329" s="720">
        <f t="shared" si="9"/>
        <v>900000</v>
      </c>
    </row>
    <row r="330" spans="15:26" x14ac:dyDescent="0.3">
      <c r="O330" s="313">
        <v>328</v>
      </c>
      <c r="P330" s="314" t="s">
        <v>317</v>
      </c>
      <c r="Q330" s="314">
        <v>2024</v>
      </c>
      <c r="R330" s="623" t="s">
        <v>324</v>
      </c>
      <c r="S330" s="623" t="s">
        <v>1170</v>
      </c>
      <c r="T330" s="319" t="s">
        <v>2156</v>
      </c>
      <c r="U330" s="314" t="s">
        <v>1195</v>
      </c>
      <c r="V330" s="314">
        <v>50</v>
      </c>
      <c r="W330" s="730">
        <v>3000</v>
      </c>
      <c r="X330" s="623" t="s">
        <v>1217</v>
      </c>
      <c r="Y330" s="314" t="s">
        <v>1213</v>
      </c>
      <c r="Z330" s="720">
        <f t="shared" si="9"/>
        <v>150000</v>
      </c>
    </row>
    <row r="331" spans="15:26" x14ac:dyDescent="0.3">
      <c r="O331" s="313">
        <v>329</v>
      </c>
      <c r="P331" s="314" t="s">
        <v>317</v>
      </c>
      <c r="Q331" s="314">
        <v>2024</v>
      </c>
      <c r="R331" s="623" t="s">
        <v>324</v>
      </c>
      <c r="S331" s="623" t="s">
        <v>1170</v>
      </c>
      <c r="T331" s="319" t="s">
        <v>2157</v>
      </c>
      <c r="U331" s="314" t="s">
        <v>1195</v>
      </c>
      <c r="V331" s="314">
        <v>50</v>
      </c>
      <c r="W331" s="730">
        <v>6000</v>
      </c>
      <c r="X331" s="623" t="s">
        <v>1217</v>
      </c>
      <c r="Y331" s="314" t="s">
        <v>1213</v>
      </c>
      <c r="Z331" s="720">
        <f t="shared" si="9"/>
        <v>300000</v>
      </c>
    </row>
    <row r="332" spans="15:26" x14ac:dyDescent="0.3">
      <c r="O332" s="313">
        <v>330</v>
      </c>
      <c r="P332" s="314" t="s">
        <v>317</v>
      </c>
      <c r="Q332" s="314">
        <v>2024</v>
      </c>
      <c r="R332" s="623" t="s">
        <v>324</v>
      </c>
      <c r="S332" s="623" t="s">
        <v>1170</v>
      </c>
      <c r="T332" s="319" t="s">
        <v>1473</v>
      </c>
      <c r="U332" s="314" t="s">
        <v>1474</v>
      </c>
      <c r="V332" s="314">
        <v>5</v>
      </c>
      <c r="W332" s="730">
        <v>50000</v>
      </c>
      <c r="X332" s="623" t="s">
        <v>1217</v>
      </c>
      <c r="Y332" s="314" t="s">
        <v>1213</v>
      </c>
      <c r="Z332" s="720">
        <f t="shared" si="9"/>
        <v>250000</v>
      </c>
    </row>
    <row r="333" spans="15:26" x14ac:dyDescent="0.3">
      <c r="O333" s="313">
        <v>331</v>
      </c>
      <c r="P333" s="314" t="s">
        <v>317</v>
      </c>
      <c r="Q333" s="314">
        <v>2024</v>
      </c>
      <c r="R333" s="623" t="s">
        <v>324</v>
      </c>
      <c r="S333" s="623" t="s">
        <v>1170</v>
      </c>
      <c r="T333" s="319" t="s">
        <v>2158</v>
      </c>
      <c r="U333" s="314" t="s">
        <v>1172</v>
      </c>
      <c r="V333" s="314">
        <v>5</v>
      </c>
      <c r="W333" s="730">
        <v>68000</v>
      </c>
      <c r="X333" s="623" t="s">
        <v>1217</v>
      </c>
      <c r="Y333" s="314" t="s">
        <v>1213</v>
      </c>
      <c r="Z333" s="720">
        <f t="shared" si="9"/>
        <v>340000</v>
      </c>
    </row>
    <row r="334" spans="15:26" x14ac:dyDescent="0.3">
      <c r="O334" s="313">
        <v>332</v>
      </c>
      <c r="P334" s="314" t="s">
        <v>317</v>
      </c>
      <c r="Q334" s="314">
        <v>2024</v>
      </c>
      <c r="R334" s="623" t="s">
        <v>324</v>
      </c>
      <c r="S334" s="623" t="s">
        <v>1170</v>
      </c>
      <c r="T334" s="319" t="s">
        <v>2159</v>
      </c>
      <c r="U334" s="314" t="s">
        <v>2160</v>
      </c>
      <c r="V334" s="314">
        <v>20</v>
      </c>
      <c r="W334" s="730">
        <v>75000</v>
      </c>
      <c r="X334" s="623" t="s">
        <v>1217</v>
      </c>
      <c r="Y334" s="314" t="s">
        <v>1213</v>
      </c>
      <c r="Z334" s="720">
        <f t="shared" si="9"/>
        <v>1500000</v>
      </c>
    </row>
    <row r="335" spans="15:26" x14ac:dyDescent="0.3">
      <c r="O335" s="313">
        <v>333</v>
      </c>
      <c r="P335" s="314" t="s">
        <v>318</v>
      </c>
      <c r="Q335" s="314">
        <v>2024</v>
      </c>
      <c r="R335" s="623" t="s">
        <v>326</v>
      </c>
      <c r="S335" s="623" t="s">
        <v>2284</v>
      </c>
      <c r="T335" s="319" t="s">
        <v>2285</v>
      </c>
      <c r="U335" s="314" t="s">
        <v>1172</v>
      </c>
      <c r="V335" s="314">
        <v>5</v>
      </c>
      <c r="W335" s="730">
        <v>82000</v>
      </c>
      <c r="X335" s="623" t="s">
        <v>1212</v>
      </c>
      <c r="Y335" s="314" t="s">
        <v>1210</v>
      </c>
      <c r="Z335" s="720">
        <f t="shared" si="9"/>
        <v>410000</v>
      </c>
    </row>
    <row r="336" spans="15:26" x14ac:dyDescent="0.3">
      <c r="O336" s="313">
        <v>334</v>
      </c>
      <c r="P336" s="314" t="s">
        <v>318</v>
      </c>
      <c r="Q336" s="314">
        <v>2024</v>
      </c>
      <c r="R336" s="623" t="s">
        <v>326</v>
      </c>
      <c r="S336" s="623" t="s">
        <v>1439</v>
      </c>
      <c r="T336" s="319" t="s">
        <v>1440</v>
      </c>
      <c r="U336" s="314" t="s">
        <v>1172</v>
      </c>
      <c r="V336" s="314">
        <v>10</v>
      </c>
      <c r="W336" s="730">
        <v>15000</v>
      </c>
      <c r="X336" s="623" t="s">
        <v>1212</v>
      </c>
      <c r="Y336" s="314" t="s">
        <v>1210</v>
      </c>
      <c r="Z336" s="720">
        <f t="shared" si="9"/>
        <v>150000</v>
      </c>
    </row>
    <row r="337" spans="15:26" x14ac:dyDescent="0.3">
      <c r="O337" s="313">
        <v>335</v>
      </c>
      <c r="P337" s="314" t="s">
        <v>318</v>
      </c>
      <c r="Q337" s="314">
        <v>2024</v>
      </c>
      <c r="R337" s="623" t="s">
        <v>326</v>
      </c>
      <c r="S337" s="623" t="s">
        <v>1273</v>
      </c>
      <c r="T337" s="319" t="s">
        <v>1274</v>
      </c>
      <c r="U337" s="314" t="s">
        <v>1172</v>
      </c>
      <c r="V337" s="314">
        <v>5</v>
      </c>
      <c r="W337" s="730">
        <v>255000</v>
      </c>
      <c r="X337" s="623" t="s">
        <v>1212</v>
      </c>
      <c r="Y337" s="314" t="s">
        <v>1210</v>
      </c>
      <c r="Z337" s="720">
        <f t="shared" si="9"/>
        <v>1275000</v>
      </c>
    </row>
    <row r="338" spans="15:26" x14ac:dyDescent="0.3">
      <c r="O338" s="313">
        <v>336</v>
      </c>
      <c r="P338" s="314" t="s">
        <v>318</v>
      </c>
      <c r="Q338" s="314">
        <v>2024</v>
      </c>
      <c r="R338" s="623" t="s">
        <v>326</v>
      </c>
      <c r="S338" s="623" t="s">
        <v>1437</v>
      </c>
      <c r="T338" s="319" t="s">
        <v>1438</v>
      </c>
      <c r="U338" s="314" t="s">
        <v>1172</v>
      </c>
      <c r="V338" s="314">
        <v>5</v>
      </c>
      <c r="W338" s="730">
        <v>255000</v>
      </c>
      <c r="X338" s="623" t="s">
        <v>1212</v>
      </c>
      <c r="Y338" s="314" t="s">
        <v>1210</v>
      </c>
      <c r="Z338" s="720">
        <f t="shared" si="9"/>
        <v>1275000</v>
      </c>
    </row>
    <row r="339" spans="15:26" x14ac:dyDescent="0.3">
      <c r="O339" s="313">
        <v>337</v>
      </c>
      <c r="P339" s="314" t="s">
        <v>318</v>
      </c>
      <c r="Q339" s="314">
        <v>2024</v>
      </c>
      <c r="R339" s="623" t="s">
        <v>326</v>
      </c>
      <c r="S339" s="623" t="s">
        <v>1710</v>
      </c>
      <c r="T339" s="319" t="s">
        <v>1711</v>
      </c>
      <c r="U339" s="314" t="s">
        <v>1172</v>
      </c>
      <c r="V339" s="314">
        <v>3</v>
      </c>
      <c r="W339" s="730">
        <v>27500</v>
      </c>
      <c r="X339" s="623" t="s">
        <v>1212</v>
      </c>
      <c r="Y339" s="314" t="s">
        <v>1210</v>
      </c>
      <c r="Z339" s="720">
        <f t="shared" si="9"/>
        <v>82500</v>
      </c>
    </row>
    <row r="340" spans="15:26" x14ac:dyDescent="0.3">
      <c r="O340" s="313">
        <v>338</v>
      </c>
      <c r="P340" s="314" t="s">
        <v>318</v>
      </c>
      <c r="Q340" s="314">
        <v>2024</v>
      </c>
      <c r="R340" s="623" t="s">
        <v>326</v>
      </c>
      <c r="S340" s="623" t="s">
        <v>2121</v>
      </c>
      <c r="T340" s="319" t="s">
        <v>2286</v>
      </c>
      <c r="U340" s="314" t="s">
        <v>853</v>
      </c>
      <c r="V340" s="314">
        <v>30</v>
      </c>
      <c r="W340" s="730">
        <v>126000</v>
      </c>
      <c r="X340" s="623" t="s">
        <v>1212</v>
      </c>
      <c r="Y340" s="314" t="s">
        <v>1213</v>
      </c>
      <c r="Z340" s="720">
        <f t="shared" si="9"/>
        <v>3780000</v>
      </c>
    </row>
    <row r="341" spans="15:26" x14ac:dyDescent="0.3">
      <c r="O341" s="313">
        <v>339</v>
      </c>
      <c r="P341" s="314" t="s">
        <v>318</v>
      </c>
      <c r="Q341" s="314">
        <v>2024</v>
      </c>
      <c r="R341" s="623" t="s">
        <v>326</v>
      </c>
      <c r="S341" s="623" t="s">
        <v>1170</v>
      </c>
      <c r="T341" s="319" t="s">
        <v>2287</v>
      </c>
      <c r="U341" s="314" t="s">
        <v>853</v>
      </c>
      <c r="V341" s="314">
        <v>2</v>
      </c>
      <c r="W341" s="730">
        <v>1300000</v>
      </c>
      <c r="X341" s="623" t="s">
        <v>1212</v>
      </c>
      <c r="Y341" s="314" t="s">
        <v>1213</v>
      </c>
      <c r="Z341" s="720">
        <f t="shared" si="9"/>
        <v>2600000</v>
      </c>
    </row>
    <row r="342" spans="15:26" x14ac:dyDescent="0.3">
      <c r="O342" s="313">
        <v>340</v>
      </c>
      <c r="P342" s="314" t="s">
        <v>318</v>
      </c>
      <c r="Q342" s="314">
        <v>2024</v>
      </c>
      <c r="R342" s="623" t="s">
        <v>326</v>
      </c>
      <c r="S342" s="623" t="s">
        <v>1170</v>
      </c>
      <c r="T342" s="319" t="s">
        <v>2288</v>
      </c>
      <c r="U342" s="314" t="s">
        <v>853</v>
      </c>
      <c r="V342" s="314">
        <v>1</v>
      </c>
      <c r="W342" s="730">
        <v>95000</v>
      </c>
      <c r="X342" s="623" t="s">
        <v>1212</v>
      </c>
      <c r="Y342" s="314" t="s">
        <v>1213</v>
      </c>
      <c r="Z342" s="720">
        <f t="shared" ref="Z342:Z405" si="10">V342*W342</f>
        <v>95000</v>
      </c>
    </row>
    <row r="343" spans="15:26" x14ac:dyDescent="0.3">
      <c r="O343" s="313">
        <v>341</v>
      </c>
      <c r="P343" s="314" t="s">
        <v>318</v>
      </c>
      <c r="Q343" s="314">
        <v>2024</v>
      </c>
      <c r="R343" s="623" t="s">
        <v>326</v>
      </c>
      <c r="S343" s="623" t="s">
        <v>1170</v>
      </c>
      <c r="T343" s="319" t="s">
        <v>2289</v>
      </c>
      <c r="U343" s="314" t="s">
        <v>853</v>
      </c>
      <c r="V343" s="314">
        <v>2</v>
      </c>
      <c r="W343" s="730">
        <v>60000</v>
      </c>
      <c r="X343" s="623" t="s">
        <v>1212</v>
      </c>
      <c r="Y343" s="314" t="s">
        <v>1213</v>
      </c>
      <c r="Z343" s="720">
        <f t="shared" si="10"/>
        <v>120000</v>
      </c>
    </row>
    <row r="344" spans="15:26" x14ac:dyDescent="0.3">
      <c r="O344" s="313">
        <v>342</v>
      </c>
      <c r="P344" s="314" t="s">
        <v>318</v>
      </c>
      <c r="Q344" s="314">
        <v>2024</v>
      </c>
      <c r="R344" s="623" t="s">
        <v>326</v>
      </c>
      <c r="S344" s="623" t="s">
        <v>1170</v>
      </c>
      <c r="T344" s="319" t="s">
        <v>2290</v>
      </c>
      <c r="U344" s="314" t="s">
        <v>853</v>
      </c>
      <c r="V344" s="314">
        <v>2</v>
      </c>
      <c r="W344" s="730">
        <v>425000</v>
      </c>
      <c r="X344" s="623" t="s">
        <v>1212</v>
      </c>
      <c r="Y344" s="314" t="s">
        <v>1213</v>
      </c>
      <c r="Z344" s="720">
        <f t="shared" si="10"/>
        <v>850000</v>
      </c>
    </row>
    <row r="345" spans="15:26" x14ac:dyDescent="0.3">
      <c r="O345" s="313">
        <v>343</v>
      </c>
      <c r="P345" s="314" t="s">
        <v>318</v>
      </c>
      <c r="Q345" s="314">
        <v>2024</v>
      </c>
      <c r="R345" s="623" t="s">
        <v>326</v>
      </c>
      <c r="S345" s="623" t="s">
        <v>1170</v>
      </c>
      <c r="T345" s="319" t="s">
        <v>2291</v>
      </c>
      <c r="U345" s="314" t="s">
        <v>853</v>
      </c>
      <c r="V345" s="314">
        <v>1</v>
      </c>
      <c r="W345" s="730">
        <v>525000</v>
      </c>
      <c r="X345" s="623" t="s">
        <v>1212</v>
      </c>
      <c r="Y345" s="314" t="s">
        <v>1213</v>
      </c>
      <c r="Z345" s="720">
        <f t="shared" si="10"/>
        <v>525000</v>
      </c>
    </row>
    <row r="346" spans="15:26" x14ac:dyDescent="0.3">
      <c r="O346" s="313">
        <v>344</v>
      </c>
      <c r="P346" s="314" t="s">
        <v>318</v>
      </c>
      <c r="Q346" s="314">
        <v>2024</v>
      </c>
      <c r="R346" s="623" t="s">
        <v>326</v>
      </c>
      <c r="S346" s="623" t="s">
        <v>1170</v>
      </c>
      <c r="T346" s="319" t="s">
        <v>2292</v>
      </c>
      <c r="U346" s="314" t="s">
        <v>853</v>
      </c>
      <c r="V346" s="314">
        <v>1</v>
      </c>
      <c r="W346" s="730">
        <v>525000</v>
      </c>
      <c r="X346" s="623" t="s">
        <v>1212</v>
      </c>
      <c r="Y346" s="314" t="s">
        <v>1213</v>
      </c>
      <c r="Z346" s="720">
        <f t="shared" si="10"/>
        <v>525000</v>
      </c>
    </row>
    <row r="347" spans="15:26" x14ac:dyDescent="0.3">
      <c r="O347" s="313">
        <v>345</v>
      </c>
      <c r="P347" s="314" t="s">
        <v>318</v>
      </c>
      <c r="Q347" s="314">
        <v>2024</v>
      </c>
      <c r="R347" s="623" t="s">
        <v>326</v>
      </c>
      <c r="S347" s="623" t="s">
        <v>1170</v>
      </c>
      <c r="T347" s="319" t="s">
        <v>2293</v>
      </c>
      <c r="U347" s="314" t="s">
        <v>1022</v>
      </c>
      <c r="V347" s="314">
        <v>2</v>
      </c>
      <c r="W347" s="730">
        <v>2050000</v>
      </c>
      <c r="X347" s="623" t="s">
        <v>1212</v>
      </c>
      <c r="Y347" s="314" t="s">
        <v>1213</v>
      </c>
      <c r="Z347" s="720">
        <f t="shared" si="10"/>
        <v>4100000</v>
      </c>
    </row>
    <row r="348" spans="15:26" x14ac:dyDescent="0.3">
      <c r="O348" s="313">
        <v>346</v>
      </c>
      <c r="P348" s="314" t="s">
        <v>318</v>
      </c>
      <c r="Q348" s="314">
        <v>2024</v>
      </c>
      <c r="R348" s="623" t="s">
        <v>326</v>
      </c>
      <c r="S348" s="623" t="s">
        <v>1170</v>
      </c>
      <c r="T348" s="319" t="s">
        <v>2294</v>
      </c>
      <c r="U348" s="314" t="s">
        <v>1022</v>
      </c>
      <c r="V348" s="314">
        <v>1</v>
      </c>
      <c r="W348" s="730">
        <v>3700000</v>
      </c>
      <c r="X348" s="623" t="s">
        <v>1212</v>
      </c>
      <c r="Y348" s="314" t="s">
        <v>1213</v>
      </c>
      <c r="Z348" s="720">
        <f t="shared" si="10"/>
        <v>3700000</v>
      </c>
    </row>
    <row r="349" spans="15:26" x14ac:dyDescent="0.3">
      <c r="O349" s="313">
        <v>347</v>
      </c>
      <c r="P349" s="314" t="s">
        <v>318</v>
      </c>
      <c r="Q349" s="314">
        <v>2024</v>
      </c>
      <c r="R349" s="623" t="s">
        <v>326</v>
      </c>
      <c r="S349" s="623" t="s">
        <v>1170</v>
      </c>
      <c r="T349" s="319" t="s">
        <v>2295</v>
      </c>
      <c r="U349" s="314" t="s">
        <v>853</v>
      </c>
      <c r="V349" s="314">
        <v>4</v>
      </c>
      <c r="W349" s="730">
        <v>980000</v>
      </c>
      <c r="X349" s="623" t="s">
        <v>1212</v>
      </c>
      <c r="Y349" s="314" t="s">
        <v>1213</v>
      </c>
      <c r="Z349" s="720">
        <f t="shared" si="10"/>
        <v>3920000</v>
      </c>
    </row>
    <row r="350" spans="15:26" x14ac:dyDescent="0.3">
      <c r="O350" s="313">
        <v>348</v>
      </c>
      <c r="P350" s="314" t="s">
        <v>318</v>
      </c>
      <c r="Q350" s="314">
        <v>2024</v>
      </c>
      <c r="R350" s="623" t="s">
        <v>326</v>
      </c>
      <c r="S350" s="623" t="s">
        <v>1170</v>
      </c>
      <c r="T350" s="319" t="s">
        <v>2296</v>
      </c>
      <c r="U350" s="314" t="s">
        <v>853</v>
      </c>
      <c r="V350" s="314">
        <v>4</v>
      </c>
      <c r="W350" s="730">
        <v>250000</v>
      </c>
      <c r="X350" s="623" t="s">
        <v>1212</v>
      </c>
      <c r="Y350" s="314" t="s">
        <v>1213</v>
      </c>
      <c r="Z350" s="720">
        <f t="shared" si="10"/>
        <v>1000000</v>
      </c>
    </row>
    <row r="351" spans="15:26" x14ac:dyDescent="0.3">
      <c r="O351" s="313">
        <v>349</v>
      </c>
      <c r="P351" s="314" t="s">
        <v>318</v>
      </c>
      <c r="Q351" s="314">
        <v>2024</v>
      </c>
      <c r="R351" s="623" t="s">
        <v>326</v>
      </c>
      <c r="S351" s="623" t="s">
        <v>1170</v>
      </c>
      <c r="T351" s="319" t="s">
        <v>2297</v>
      </c>
      <c r="U351" s="314" t="s">
        <v>853</v>
      </c>
      <c r="V351" s="314">
        <v>2</v>
      </c>
      <c r="W351" s="730">
        <v>980000</v>
      </c>
      <c r="X351" s="623" t="s">
        <v>1212</v>
      </c>
      <c r="Y351" s="314" t="s">
        <v>1213</v>
      </c>
      <c r="Z351" s="720">
        <f t="shared" si="10"/>
        <v>1960000</v>
      </c>
    </row>
    <row r="352" spans="15:26" x14ac:dyDescent="0.3">
      <c r="O352" s="313">
        <v>350</v>
      </c>
      <c r="P352" s="314" t="s">
        <v>318</v>
      </c>
      <c r="Q352" s="314">
        <v>2024</v>
      </c>
      <c r="R352" s="623" t="s">
        <v>326</v>
      </c>
      <c r="S352" s="623" t="s">
        <v>1170</v>
      </c>
      <c r="T352" s="319" t="s">
        <v>2298</v>
      </c>
      <c r="U352" s="314" t="s">
        <v>853</v>
      </c>
      <c r="V352" s="314">
        <v>2</v>
      </c>
      <c r="W352" s="730">
        <v>1020000</v>
      </c>
      <c r="X352" s="623" t="s">
        <v>1212</v>
      </c>
      <c r="Y352" s="314" t="s">
        <v>1213</v>
      </c>
      <c r="Z352" s="720">
        <f t="shared" si="10"/>
        <v>2040000</v>
      </c>
    </row>
    <row r="353" spans="15:26" x14ac:dyDescent="0.3">
      <c r="O353" s="313">
        <v>351</v>
      </c>
      <c r="P353" s="314" t="s">
        <v>318</v>
      </c>
      <c r="Q353" s="314">
        <v>2024</v>
      </c>
      <c r="R353" s="623" t="s">
        <v>326</v>
      </c>
      <c r="S353" s="623" t="s">
        <v>1170</v>
      </c>
      <c r="T353" s="319" t="s">
        <v>2299</v>
      </c>
      <c r="U353" s="314" t="s">
        <v>853</v>
      </c>
      <c r="V353" s="314">
        <v>8</v>
      </c>
      <c r="W353" s="730">
        <v>62000</v>
      </c>
      <c r="X353" s="623" t="s">
        <v>1212</v>
      </c>
      <c r="Y353" s="314" t="s">
        <v>1213</v>
      </c>
      <c r="Z353" s="720">
        <f t="shared" si="10"/>
        <v>496000</v>
      </c>
    </row>
    <row r="354" spans="15:26" x14ac:dyDescent="0.3">
      <c r="O354" s="313">
        <v>352</v>
      </c>
      <c r="P354" s="314" t="s">
        <v>318</v>
      </c>
      <c r="Q354" s="314">
        <v>2024</v>
      </c>
      <c r="R354" s="623" t="s">
        <v>326</v>
      </c>
      <c r="S354" s="623" t="s">
        <v>1170</v>
      </c>
      <c r="T354" s="319" t="s">
        <v>2300</v>
      </c>
      <c r="U354" s="314" t="s">
        <v>868</v>
      </c>
      <c r="V354" s="314">
        <v>1</v>
      </c>
      <c r="W354" s="730">
        <v>600000</v>
      </c>
      <c r="X354" s="623" t="s">
        <v>1212</v>
      </c>
      <c r="Y354" s="314" t="s">
        <v>1213</v>
      </c>
      <c r="Z354" s="720">
        <f t="shared" si="10"/>
        <v>600000</v>
      </c>
    </row>
    <row r="355" spans="15:26" ht="28.8" x14ac:dyDescent="0.3">
      <c r="O355" s="313">
        <v>353</v>
      </c>
      <c r="P355" s="314" t="s">
        <v>318</v>
      </c>
      <c r="Q355" s="314">
        <v>2024</v>
      </c>
      <c r="R355" s="623" t="s">
        <v>326</v>
      </c>
      <c r="S355" s="623" t="s">
        <v>1170</v>
      </c>
      <c r="T355" s="319" t="s">
        <v>2301</v>
      </c>
      <c r="U355" s="314" t="s">
        <v>868</v>
      </c>
      <c r="V355" s="314">
        <v>1</v>
      </c>
      <c r="W355" s="730">
        <v>20120000</v>
      </c>
      <c r="X355" s="623" t="s">
        <v>1212</v>
      </c>
      <c r="Y355" s="314" t="s">
        <v>1213</v>
      </c>
      <c r="Z355" s="720">
        <f t="shared" si="10"/>
        <v>20120000</v>
      </c>
    </row>
    <row r="356" spans="15:26" x14ac:dyDescent="0.3">
      <c r="O356" s="313">
        <v>354</v>
      </c>
      <c r="P356" s="314" t="s">
        <v>318</v>
      </c>
      <c r="Q356" s="314">
        <v>2024</v>
      </c>
      <c r="R356" s="623" t="s">
        <v>326</v>
      </c>
      <c r="S356" s="623" t="s">
        <v>1170</v>
      </c>
      <c r="T356" s="319" t="s">
        <v>2302</v>
      </c>
      <c r="U356" s="314" t="s">
        <v>853</v>
      </c>
      <c r="V356" s="314">
        <v>3</v>
      </c>
      <c r="W356" s="730">
        <v>110000</v>
      </c>
      <c r="X356" s="623" t="s">
        <v>1212</v>
      </c>
      <c r="Y356" s="314" t="s">
        <v>1213</v>
      </c>
      <c r="Z356" s="720">
        <f t="shared" si="10"/>
        <v>330000</v>
      </c>
    </row>
    <row r="357" spans="15:26" x14ac:dyDescent="0.3">
      <c r="O357" s="313">
        <v>355</v>
      </c>
      <c r="P357" s="314" t="s">
        <v>318</v>
      </c>
      <c r="Q357" s="314">
        <v>2024</v>
      </c>
      <c r="R357" s="623" t="s">
        <v>326</v>
      </c>
      <c r="S357" s="623" t="s">
        <v>1170</v>
      </c>
      <c r="T357" s="319" t="s">
        <v>2303</v>
      </c>
      <c r="U357" s="314" t="s">
        <v>1022</v>
      </c>
      <c r="V357" s="314">
        <v>15</v>
      </c>
      <c r="W357" s="730">
        <v>1150000</v>
      </c>
      <c r="X357" s="623" t="s">
        <v>1212</v>
      </c>
      <c r="Y357" s="314" t="s">
        <v>1213</v>
      </c>
      <c r="Z357" s="720">
        <f t="shared" si="10"/>
        <v>17250000</v>
      </c>
    </row>
    <row r="358" spans="15:26" x14ac:dyDescent="0.3">
      <c r="O358" s="313">
        <v>356</v>
      </c>
      <c r="P358" s="314" t="s">
        <v>318</v>
      </c>
      <c r="Q358" s="314">
        <v>2024</v>
      </c>
      <c r="R358" s="623" t="s">
        <v>326</v>
      </c>
      <c r="S358" s="623" t="s">
        <v>1170</v>
      </c>
      <c r="T358" s="319" t="s">
        <v>1198</v>
      </c>
      <c r="U358" s="314" t="s">
        <v>853</v>
      </c>
      <c r="V358" s="314">
        <v>2</v>
      </c>
      <c r="W358" s="730">
        <v>1400000</v>
      </c>
      <c r="X358" s="623" t="s">
        <v>1212</v>
      </c>
      <c r="Y358" s="314" t="s">
        <v>1213</v>
      </c>
      <c r="Z358" s="720">
        <f t="shared" si="10"/>
        <v>2800000</v>
      </c>
    </row>
    <row r="359" spans="15:26" x14ac:dyDescent="0.3">
      <c r="O359" s="313">
        <v>357</v>
      </c>
      <c r="P359" s="314" t="s">
        <v>318</v>
      </c>
      <c r="Q359" s="314">
        <v>2024</v>
      </c>
      <c r="R359" s="623" t="s">
        <v>324</v>
      </c>
      <c r="S359" s="623" t="s">
        <v>1493</v>
      </c>
      <c r="T359" s="319" t="s">
        <v>1494</v>
      </c>
      <c r="U359" s="314" t="s">
        <v>1172</v>
      </c>
      <c r="V359" s="314">
        <v>1</v>
      </c>
      <c r="W359" s="730">
        <v>1375000</v>
      </c>
      <c r="X359" s="623" t="s">
        <v>1244</v>
      </c>
      <c r="Y359" s="314" t="s">
        <v>1210</v>
      </c>
      <c r="Z359" s="720">
        <f t="shared" si="10"/>
        <v>1375000</v>
      </c>
    </row>
    <row r="360" spans="15:26" x14ac:dyDescent="0.3">
      <c r="O360" s="313">
        <v>358</v>
      </c>
      <c r="P360" s="314" t="s">
        <v>318</v>
      </c>
      <c r="Q360" s="314">
        <v>2024</v>
      </c>
      <c r="R360" s="623" t="s">
        <v>324</v>
      </c>
      <c r="S360" s="623" t="s">
        <v>1491</v>
      </c>
      <c r="T360" s="319" t="s">
        <v>1492</v>
      </c>
      <c r="U360" s="314" t="s">
        <v>1172</v>
      </c>
      <c r="V360" s="314">
        <v>1</v>
      </c>
      <c r="W360" s="730">
        <v>1375000</v>
      </c>
      <c r="X360" s="623" t="s">
        <v>1244</v>
      </c>
      <c r="Y360" s="314" t="s">
        <v>1210</v>
      </c>
      <c r="Z360" s="720">
        <f t="shared" si="10"/>
        <v>1375000</v>
      </c>
    </row>
    <row r="361" spans="15:26" x14ac:dyDescent="0.3">
      <c r="O361" s="313">
        <v>359</v>
      </c>
      <c r="P361" s="314" t="s">
        <v>318</v>
      </c>
      <c r="Q361" s="314">
        <v>2024</v>
      </c>
      <c r="R361" s="623" t="s">
        <v>324</v>
      </c>
      <c r="S361" s="623" t="s">
        <v>2304</v>
      </c>
      <c r="T361" s="319" t="s">
        <v>2305</v>
      </c>
      <c r="U361" s="314" t="s">
        <v>1172</v>
      </c>
      <c r="V361" s="314">
        <v>2</v>
      </c>
      <c r="W361" s="730">
        <v>650000</v>
      </c>
      <c r="X361" s="623" t="s">
        <v>1244</v>
      </c>
      <c r="Y361" s="314" t="s">
        <v>1210</v>
      </c>
      <c r="Z361" s="720">
        <f t="shared" si="10"/>
        <v>1300000</v>
      </c>
    </row>
    <row r="362" spans="15:26" x14ac:dyDescent="0.3">
      <c r="O362" s="313">
        <v>360</v>
      </c>
      <c r="P362" s="314" t="s">
        <v>318</v>
      </c>
      <c r="Q362" s="314">
        <v>2024</v>
      </c>
      <c r="R362" s="623" t="s">
        <v>324</v>
      </c>
      <c r="S362" s="623" t="s">
        <v>2306</v>
      </c>
      <c r="T362" s="319" t="s">
        <v>2307</v>
      </c>
      <c r="U362" s="314" t="s">
        <v>1172</v>
      </c>
      <c r="V362" s="314">
        <v>4</v>
      </c>
      <c r="W362" s="730">
        <v>1400000</v>
      </c>
      <c r="X362" s="623" t="s">
        <v>1244</v>
      </c>
      <c r="Y362" s="314" t="s">
        <v>1210</v>
      </c>
      <c r="Z362" s="720">
        <f t="shared" si="10"/>
        <v>5600000</v>
      </c>
    </row>
    <row r="363" spans="15:26" x14ac:dyDescent="0.3">
      <c r="O363" s="313">
        <v>361</v>
      </c>
      <c r="P363" s="314" t="s">
        <v>318</v>
      </c>
      <c r="Q363" s="314">
        <v>2024</v>
      </c>
      <c r="R363" s="623" t="s">
        <v>324</v>
      </c>
      <c r="S363" s="623" t="s">
        <v>2308</v>
      </c>
      <c r="T363" s="319" t="s">
        <v>2309</v>
      </c>
      <c r="U363" s="314" t="s">
        <v>1172</v>
      </c>
      <c r="V363" s="314">
        <v>2</v>
      </c>
      <c r="W363" s="730">
        <v>550000</v>
      </c>
      <c r="X363" s="623" t="s">
        <v>1244</v>
      </c>
      <c r="Y363" s="314" t="s">
        <v>1210</v>
      </c>
      <c r="Z363" s="720">
        <f t="shared" si="10"/>
        <v>1100000</v>
      </c>
    </row>
    <row r="364" spans="15:26" x14ac:dyDescent="0.3">
      <c r="O364" s="313">
        <v>362</v>
      </c>
      <c r="P364" s="314" t="s">
        <v>318</v>
      </c>
      <c r="Q364" s="314">
        <v>2024</v>
      </c>
      <c r="R364" s="623" t="s">
        <v>324</v>
      </c>
      <c r="S364" s="623" t="s">
        <v>2310</v>
      </c>
      <c r="T364" s="319" t="s">
        <v>2311</v>
      </c>
      <c r="U364" s="314" t="s">
        <v>1172</v>
      </c>
      <c r="V364" s="314">
        <v>10</v>
      </c>
      <c r="W364" s="730">
        <v>159885</v>
      </c>
      <c r="X364" s="623" t="s">
        <v>1244</v>
      </c>
      <c r="Y364" s="314" t="s">
        <v>1210</v>
      </c>
      <c r="Z364" s="720">
        <f t="shared" si="10"/>
        <v>1598850</v>
      </c>
    </row>
    <row r="365" spans="15:26" x14ac:dyDescent="0.3">
      <c r="O365" s="313">
        <v>363</v>
      </c>
      <c r="P365" s="314" t="s">
        <v>318</v>
      </c>
      <c r="Q365" s="314">
        <v>2024</v>
      </c>
      <c r="R365" s="623" t="s">
        <v>324</v>
      </c>
      <c r="S365" s="623" t="s">
        <v>2312</v>
      </c>
      <c r="T365" s="319" t="s">
        <v>2313</v>
      </c>
      <c r="U365" s="314" t="s">
        <v>1172</v>
      </c>
      <c r="V365" s="314">
        <v>10</v>
      </c>
      <c r="W365" s="730">
        <v>186200</v>
      </c>
      <c r="X365" s="623" t="s">
        <v>1244</v>
      </c>
      <c r="Y365" s="314" t="s">
        <v>1210</v>
      </c>
      <c r="Z365" s="720">
        <f t="shared" si="10"/>
        <v>1862000</v>
      </c>
    </row>
    <row r="366" spans="15:26" x14ac:dyDescent="0.3">
      <c r="O366" s="313">
        <v>364</v>
      </c>
      <c r="P366" s="314" t="s">
        <v>318</v>
      </c>
      <c r="Q366" s="314">
        <v>2024</v>
      </c>
      <c r="R366" s="623" t="s">
        <v>324</v>
      </c>
      <c r="S366" s="623" t="s">
        <v>1230</v>
      </c>
      <c r="T366" s="319" t="s">
        <v>1231</v>
      </c>
      <c r="U366" s="314" t="s">
        <v>1172</v>
      </c>
      <c r="V366" s="314">
        <v>10</v>
      </c>
      <c r="W366" s="730">
        <v>185000</v>
      </c>
      <c r="X366" s="623" t="s">
        <v>1217</v>
      </c>
      <c r="Y366" s="314" t="s">
        <v>1210</v>
      </c>
      <c r="Z366" s="720">
        <f t="shared" si="10"/>
        <v>1850000</v>
      </c>
    </row>
    <row r="367" spans="15:26" x14ac:dyDescent="0.3">
      <c r="O367" s="313">
        <v>365</v>
      </c>
      <c r="P367" s="314" t="s">
        <v>318</v>
      </c>
      <c r="Q367" s="314">
        <v>2024</v>
      </c>
      <c r="R367" s="623" t="s">
        <v>324</v>
      </c>
      <c r="S367" s="623" t="s">
        <v>1228</v>
      </c>
      <c r="T367" s="319" t="s">
        <v>1229</v>
      </c>
      <c r="U367" s="314" t="s">
        <v>1172</v>
      </c>
      <c r="V367" s="314">
        <v>10</v>
      </c>
      <c r="W367" s="730">
        <v>175000</v>
      </c>
      <c r="X367" s="623" t="s">
        <v>1217</v>
      </c>
      <c r="Y367" s="314" t="s">
        <v>1210</v>
      </c>
      <c r="Z367" s="720">
        <f t="shared" si="10"/>
        <v>1750000</v>
      </c>
    </row>
    <row r="368" spans="15:26" x14ac:dyDescent="0.3">
      <c r="O368" s="313">
        <v>366</v>
      </c>
      <c r="P368" s="314" t="s">
        <v>318</v>
      </c>
      <c r="Q368" s="314">
        <v>2024</v>
      </c>
      <c r="R368" s="623" t="s">
        <v>324</v>
      </c>
      <c r="S368" s="623" t="s">
        <v>1345</v>
      </c>
      <c r="T368" s="319" t="s">
        <v>2314</v>
      </c>
      <c r="U368" s="314" t="s">
        <v>1281</v>
      </c>
      <c r="V368" s="314">
        <v>1</v>
      </c>
      <c r="W368" s="730">
        <v>70000</v>
      </c>
      <c r="X368" s="623" t="s">
        <v>1217</v>
      </c>
      <c r="Y368" s="314" t="s">
        <v>1210</v>
      </c>
      <c r="Z368" s="720">
        <f t="shared" si="10"/>
        <v>70000</v>
      </c>
    </row>
    <row r="369" spans="15:26" x14ac:dyDescent="0.3">
      <c r="O369" s="313">
        <v>367</v>
      </c>
      <c r="P369" s="314" t="s">
        <v>318</v>
      </c>
      <c r="Q369" s="314">
        <v>2024</v>
      </c>
      <c r="R369" s="623" t="s">
        <v>324</v>
      </c>
      <c r="S369" s="623" t="s">
        <v>1215</v>
      </c>
      <c r="T369" s="319" t="s">
        <v>1216</v>
      </c>
      <c r="U369" s="314" t="s">
        <v>1172</v>
      </c>
      <c r="V369" s="314">
        <v>10</v>
      </c>
      <c r="W369" s="730">
        <v>7500</v>
      </c>
      <c r="X369" s="623" t="s">
        <v>1217</v>
      </c>
      <c r="Y369" s="314" t="s">
        <v>1210</v>
      </c>
      <c r="Z369" s="720">
        <f t="shared" si="10"/>
        <v>75000</v>
      </c>
    </row>
    <row r="370" spans="15:26" x14ac:dyDescent="0.3">
      <c r="O370" s="313">
        <v>368</v>
      </c>
      <c r="P370" s="314" t="s">
        <v>318</v>
      </c>
      <c r="Q370" s="314">
        <v>2024</v>
      </c>
      <c r="R370" s="623" t="s">
        <v>324</v>
      </c>
      <c r="S370" s="623" t="s">
        <v>1477</v>
      </c>
      <c r="T370" s="319" t="s">
        <v>1478</v>
      </c>
      <c r="U370" s="314" t="s">
        <v>1172</v>
      </c>
      <c r="V370" s="314">
        <v>60</v>
      </c>
      <c r="W370" s="730">
        <v>15500</v>
      </c>
      <c r="X370" s="623" t="s">
        <v>1217</v>
      </c>
      <c r="Y370" s="314" t="s">
        <v>1210</v>
      </c>
      <c r="Z370" s="720">
        <f t="shared" si="10"/>
        <v>930000</v>
      </c>
    </row>
    <row r="371" spans="15:26" x14ac:dyDescent="0.3">
      <c r="O371" s="313">
        <v>369</v>
      </c>
      <c r="P371" s="314" t="s">
        <v>318</v>
      </c>
      <c r="Q371" s="314">
        <v>2024</v>
      </c>
      <c r="R371" s="623" t="s">
        <v>324</v>
      </c>
      <c r="S371" s="623" t="s">
        <v>1234</v>
      </c>
      <c r="T371" s="319" t="s">
        <v>1235</v>
      </c>
      <c r="U371" s="314" t="s">
        <v>1172</v>
      </c>
      <c r="V371" s="314">
        <v>40</v>
      </c>
      <c r="W371" s="730">
        <v>5000</v>
      </c>
      <c r="X371" s="623" t="s">
        <v>1217</v>
      </c>
      <c r="Y371" s="314" t="s">
        <v>1210</v>
      </c>
      <c r="Z371" s="720">
        <f t="shared" si="10"/>
        <v>200000</v>
      </c>
    </row>
    <row r="372" spans="15:26" x14ac:dyDescent="0.3">
      <c r="O372" s="313">
        <v>370</v>
      </c>
      <c r="P372" s="314" t="s">
        <v>318</v>
      </c>
      <c r="Q372" s="314">
        <v>2024</v>
      </c>
      <c r="R372" s="623" t="s">
        <v>324</v>
      </c>
      <c r="S372" s="623" t="s">
        <v>2315</v>
      </c>
      <c r="T372" s="319" t="s">
        <v>2316</v>
      </c>
      <c r="U372" s="314" t="s">
        <v>1172</v>
      </c>
      <c r="V372" s="314">
        <v>5</v>
      </c>
      <c r="W372" s="730">
        <v>13000</v>
      </c>
      <c r="X372" s="623" t="s">
        <v>1217</v>
      </c>
      <c r="Y372" s="314" t="s">
        <v>1210</v>
      </c>
      <c r="Z372" s="720">
        <f t="shared" si="10"/>
        <v>65000</v>
      </c>
    </row>
    <row r="373" spans="15:26" x14ac:dyDescent="0.3">
      <c r="O373" s="313">
        <v>371</v>
      </c>
      <c r="P373" s="314" t="s">
        <v>318</v>
      </c>
      <c r="Q373" s="314">
        <v>2024</v>
      </c>
      <c r="R373" s="623" t="s">
        <v>324</v>
      </c>
      <c r="S373" s="623" t="s">
        <v>1335</v>
      </c>
      <c r="T373" s="319" t="s">
        <v>1336</v>
      </c>
      <c r="U373" s="314" t="s">
        <v>1172</v>
      </c>
      <c r="V373" s="314">
        <v>300</v>
      </c>
      <c r="W373" s="730">
        <v>550</v>
      </c>
      <c r="X373" s="623" t="s">
        <v>1217</v>
      </c>
      <c r="Y373" s="314" t="s">
        <v>1210</v>
      </c>
      <c r="Z373" s="720">
        <f t="shared" si="10"/>
        <v>165000</v>
      </c>
    </row>
    <row r="374" spans="15:26" x14ac:dyDescent="0.3">
      <c r="O374" s="313">
        <v>372</v>
      </c>
      <c r="P374" s="314" t="s">
        <v>318</v>
      </c>
      <c r="Q374" s="314">
        <v>2024</v>
      </c>
      <c r="R374" s="623" t="s">
        <v>324</v>
      </c>
      <c r="S374" s="623" t="s">
        <v>2317</v>
      </c>
      <c r="T374" s="319" t="s">
        <v>2318</v>
      </c>
      <c r="U374" s="314" t="s">
        <v>1281</v>
      </c>
      <c r="V374" s="314">
        <v>1</v>
      </c>
      <c r="W374" s="730">
        <v>285000</v>
      </c>
      <c r="X374" s="623" t="s">
        <v>1217</v>
      </c>
      <c r="Y374" s="314" t="s">
        <v>1210</v>
      </c>
      <c r="Z374" s="720">
        <f t="shared" si="10"/>
        <v>285000</v>
      </c>
    </row>
    <row r="375" spans="15:26" x14ac:dyDescent="0.3">
      <c r="O375" s="313">
        <v>373</v>
      </c>
      <c r="P375" s="314" t="s">
        <v>318</v>
      </c>
      <c r="Q375" s="314">
        <v>2024</v>
      </c>
      <c r="R375" s="623" t="s">
        <v>324</v>
      </c>
      <c r="S375" s="623" t="s">
        <v>1783</v>
      </c>
      <c r="T375" s="319" t="s">
        <v>1789</v>
      </c>
      <c r="U375" s="314" t="s">
        <v>1172</v>
      </c>
      <c r="V375" s="314">
        <v>8</v>
      </c>
      <c r="W375" s="730">
        <v>290000</v>
      </c>
      <c r="X375" s="623" t="s">
        <v>1217</v>
      </c>
      <c r="Y375" s="314" t="s">
        <v>1210</v>
      </c>
      <c r="Z375" s="720">
        <f t="shared" si="10"/>
        <v>2320000</v>
      </c>
    </row>
    <row r="376" spans="15:26" x14ac:dyDescent="0.3">
      <c r="O376" s="313">
        <v>374</v>
      </c>
      <c r="P376" s="314" t="s">
        <v>318</v>
      </c>
      <c r="Q376" s="314">
        <v>2024</v>
      </c>
      <c r="R376" s="623" t="s">
        <v>324</v>
      </c>
      <c r="S376" s="623" t="s">
        <v>1220</v>
      </c>
      <c r="T376" s="319" t="s">
        <v>1221</v>
      </c>
      <c r="U376" s="314" t="s">
        <v>1195</v>
      </c>
      <c r="V376" s="314">
        <v>4</v>
      </c>
      <c r="W376" s="730">
        <v>75000</v>
      </c>
      <c r="X376" s="623" t="s">
        <v>1217</v>
      </c>
      <c r="Y376" s="314" t="s">
        <v>1210</v>
      </c>
      <c r="Z376" s="720">
        <f t="shared" si="10"/>
        <v>300000</v>
      </c>
    </row>
    <row r="377" spans="15:26" x14ac:dyDescent="0.3">
      <c r="O377" s="313">
        <v>375</v>
      </c>
      <c r="P377" s="314" t="s">
        <v>318</v>
      </c>
      <c r="Q377" s="314">
        <v>2024</v>
      </c>
      <c r="R377" s="623" t="s">
        <v>324</v>
      </c>
      <c r="S377" s="623" t="s">
        <v>1481</v>
      </c>
      <c r="T377" s="319" t="s">
        <v>1482</v>
      </c>
      <c r="U377" s="314" t="s">
        <v>1172</v>
      </c>
      <c r="V377" s="314">
        <v>8</v>
      </c>
      <c r="W377" s="730">
        <v>112000</v>
      </c>
      <c r="X377" s="623" t="s">
        <v>1217</v>
      </c>
      <c r="Y377" s="314" t="s">
        <v>1210</v>
      </c>
      <c r="Z377" s="720">
        <f t="shared" si="10"/>
        <v>896000</v>
      </c>
    </row>
    <row r="378" spans="15:26" x14ac:dyDescent="0.3">
      <c r="O378" s="313">
        <v>376</v>
      </c>
      <c r="P378" s="314" t="s">
        <v>318</v>
      </c>
      <c r="Q378" s="314">
        <v>2024</v>
      </c>
      <c r="R378" s="623" t="s">
        <v>324</v>
      </c>
      <c r="S378" s="623" t="s">
        <v>1170</v>
      </c>
      <c r="T378" s="319" t="s">
        <v>2319</v>
      </c>
      <c r="U378" s="314" t="s">
        <v>868</v>
      </c>
      <c r="V378" s="314">
        <v>1</v>
      </c>
      <c r="W378" s="730">
        <v>1394500</v>
      </c>
      <c r="X378" s="623" t="s">
        <v>1244</v>
      </c>
      <c r="Y378" s="314" t="s">
        <v>1213</v>
      </c>
      <c r="Z378" s="720">
        <f t="shared" si="10"/>
        <v>1394500</v>
      </c>
    </row>
    <row r="379" spans="15:26" ht="28.8" x14ac:dyDescent="0.3">
      <c r="O379" s="313">
        <v>377</v>
      </c>
      <c r="P379" s="314" t="s">
        <v>318</v>
      </c>
      <c r="Q379" s="314">
        <v>2024</v>
      </c>
      <c r="R379" s="623" t="s">
        <v>324</v>
      </c>
      <c r="S379" s="623" t="s">
        <v>1170</v>
      </c>
      <c r="T379" s="319" t="s">
        <v>2320</v>
      </c>
      <c r="U379" s="314" t="s">
        <v>1172</v>
      </c>
      <c r="V379" s="314">
        <v>5</v>
      </c>
      <c r="W379" s="730">
        <v>25000</v>
      </c>
      <c r="X379" s="623" t="s">
        <v>1244</v>
      </c>
      <c r="Y379" s="314" t="s">
        <v>1213</v>
      </c>
      <c r="Z379" s="720">
        <f t="shared" si="10"/>
        <v>125000</v>
      </c>
    </row>
    <row r="380" spans="15:26" ht="28.8" x14ac:dyDescent="0.3">
      <c r="O380" s="313">
        <v>378</v>
      </c>
      <c r="P380" s="314" t="s">
        <v>318</v>
      </c>
      <c r="Q380" s="314">
        <v>2024</v>
      </c>
      <c r="R380" s="623" t="s">
        <v>324</v>
      </c>
      <c r="S380" s="623" t="s">
        <v>1170</v>
      </c>
      <c r="T380" s="319" t="s">
        <v>2321</v>
      </c>
      <c r="U380" s="314" t="s">
        <v>868</v>
      </c>
      <c r="V380" s="314">
        <v>1</v>
      </c>
      <c r="W380" s="730">
        <v>220000</v>
      </c>
      <c r="X380" s="623" t="s">
        <v>1244</v>
      </c>
      <c r="Y380" s="314" t="s">
        <v>1213</v>
      </c>
      <c r="Z380" s="720">
        <f t="shared" si="10"/>
        <v>220000</v>
      </c>
    </row>
    <row r="381" spans="15:26" x14ac:dyDescent="0.3">
      <c r="O381" s="313">
        <v>379</v>
      </c>
      <c r="P381" s="314" t="s">
        <v>318</v>
      </c>
      <c r="Q381" s="314">
        <v>2024</v>
      </c>
      <c r="R381" s="623" t="s">
        <v>324</v>
      </c>
      <c r="S381" s="623" t="s">
        <v>1170</v>
      </c>
      <c r="T381" s="319" t="s">
        <v>2322</v>
      </c>
      <c r="U381" s="314" t="s">
        <v>868</v>
      </c>
      <c r="V381" s="314">
        <v>1</v>
      </c>
      <c r="W381" s="730">
        <v>150000</v>
      </c>
      <c r="X381" s="623" t="s">
        <v>1217</v>
      </c>
      <c r="Y381" s="314" t="s">
        <v>1213</v>
      </c>
      <c r="Z381" s="720">
        <f t="shared" si="10"/>
        <v>150000</v>
      </c>
    </row>
    <row r="382" spans="15:26" x14ac:dyDescent="0.3">
      <c r="O382" s="313">
        <v>380</v>
      </c>
      <c r="P382" s="314" t="s">
        <v>318</v>
      </c>
      <c r="Q382" s="314">
        <v>2024</v>
      </c>
      <c r="R382" s="623" t="s">
        <v>324</v>
      </c>
      <c r="S382" s="623" t="s">
        <v>1505</v>
      </c>
      <c r="T382" s="319" t="s">
        <v>1473</v>
      </c>
      <c r="U382" s="314" t="s">
        <v>2323</v>
      </c>
      <c r="V382" s="314">
        <v>5</v>
      </c>
      <c r="W382" s="730">
        <v>50000</v>
      </c>
      <c r="X382" s="623" t="s">
        <v>1217</v>
      </c>
      <c r="Y382" s="314" t="s">
        <v>1213</v>
      </c>
      <c r="Z382" s="720">
        <f t="shared" si="10"/>
        <v>250000</v>
      </c>
    </row>
    <row r="383" spans="15:26" x14ac:dyDescent="0.3">
      <c r="O383" s="313">
        <v>381</v>
      </c>
      <c r="P383" s="314" t="s">
        <v>318</v>
      </c>
      <c r="Q383" s="314">
        <v>2024</v>
      </c>
      <c r="R383" s="623" t="s">
        <v>324</v>
      </c>
      <c r="S383" s="623" t="s">
        <v>1238</v>
      </c>
      <c r="T383" s="319" t="s">
        <v>2158</v>
      </c>
      <c r="U383" s="314" t="s">
        <v>853</v>
      </c>
      <c r="V383" s="314">
        <v>5</v>
      </c>
      <c r="W383" s="730">
        <v>68000</v>
      </c>
      <c r="X383" s="623" t="s">
        <v>1217</v>
      </c>
      <c r="Y383" s="314" t="s">
        <v>1213</v>
      </c>
      <c r="Z383" s="720">
        <f t="shared" si="10"/>
        <v>340000</v>
      </c>
    </row>
    <row r="384" spans="15:26" x14ac:dyDescent="0.3">
      <c r="O384" s="313">
        <v>382</v>
      </c>
      <c r="P384" s="314" t="s">
        <v>319</v>
      </c>
      <c r="Q384" s="314">
        <v>2024</v>
      </c>
      <c r="R384" s="623" t="s">
        <v>326</v>
      </c>
      <c r="S384" s="623" t="s">
        <v>2499</v>
      </c>
      <c r="T384" s="319" t="s">
        <v>2500</v>
      </c>
      <c r="U384" s="314" t="s">
        <v>2501</v>
      </c>
      <c r="V384" s="314">
        <v>10</v>
      </c>
      <c r="W384" s="730">
        <v>6000</v>
      </c>
      <c r="X384" s="623" t="s">
        <v>1212</v>
      </c>
      <c r="Y384" s="314" t="s">
        <v>1210</v>
      </c>
      <c r="Z384" s="720">
        <f t="shared" si="10"/>
        <v>60000</v>
      </c>
    </row>
    <row r="385" spans="15:26" x14ac:dyDescent="0.3">
      <c r="O385" s="313">
        <v>383</v>
      </c>
      <c r="P385" s="314" t="s">
        <v>319</v>
      </c>
      <c r="Q385" s="314">
        <v>2024</v>
      </c>
      <c r="R385" s="623" t="s">
        <v>326</v>
      </c>
      <c r="S385" s="623" t="s">
        <v>2502</v>
      </c>
      <c r="T385" s="319" t="s">
        <v>2503</v>
      </c>
      <c r="U385" s="314" t="s">
        <v>2501</v>
      </c>
      <c r="V385" s="314">
        <v>5</v>
      </c>
      <c r="W385" s="730">
        <v>87500</v>
      </c>
      <c r="X385" s="623" t="s">
        <v>1212</v>
      </c>
      <c r="Y385" s="314" t="s">
        <v>1210</v>
      </c>
      <c r="Z385" s="720">
        <f t="shared" si="10"/>
        <v>437500</v>
      </c>
    </row>
    <row r="386" spans="15:26" x14ac:dyDescent="0.3">
      <c r="O386" s="313">
        <v>384</v>
      </c>
      <c r="P386" s="314" t="s">
        <v>319</v>
      </c>
      <c r="Q386" s="314">
        <v>2024</v>
      </c>
      <c r="R386" s="623" t="s">
        <v>326</v>
      </c>
      <c r="S386" s="623" t="s">
        <v>1266</v>
      </c>
      <c r="T386" s="319" t="s">
        <v>1267</v>
      </c>
      <c r="U386" s="314" t="s">
        <v>2501</v>
      </c>
      <c r="V386" s="314">
        <v>5</v>
      </c>
      <c r="W386" s="730">
        <v>187500</v>
      </c>
      <c r="X386" s="623" t="s">
        <v>1212</v>
      </c>
      <c r="Y386" s="314" t="s">
        <v>1210</v>
      </c>
      <c r="Z386" s="720">
        <f t="shared" si="10"/>
        <v>937500</v>
      </c>
    </row>
    <row r="387" spans="15:26" x14ac:dyDescent="0.3">
      <c r="O387" s="313">
        <v>385</v>
      </c>
      <c r="P387" s="314" t="s">
        <v>319</v>
      </c>
      <c r="Q387" s="314">
        <v>2024</v>
      </c>
      <c r="R387" s="623" t="s">
        <v>326</v>
      </c>
      <c r="S387" s="623" t="s">
        <v>1284</v>
      </c>
      <c r="T387" s="319" t="s">
        <v>1285</v>
      </c>
      <c r="U387" s="314" t="s">
        <v>2501</v>
      </c>
      <c r="V387" s="314">
        <v>8</v>
      </c>
      <c r="W387" s="730">
        <v>60000</v>
      </c>
      <c r="X387" s="623" t="s">
        <v>1212</v>
      </c>
      <c r="Y387" s="314" t="s">
        <v>1210</v>
      </c>
      <c r="Z387" s="720">
        <f t="shared" si="10"/>
        <v>480000</v>
      </c>
    </row>
    <row r="388" spans="15:26" x14ac:dyDescent="0.3">
      <c r="O388" s="313">
        <v>386</v>
      </c>
      <c r="P388" s="314" t="s">
        <v>319</v>
      </c>
      <c r="Q388" s="314">
        <v>2024</v>
      </c>
      <c r="R388" s="623" t="s">
        <v>326</v>
      </c>
      <c r="S388" s="623" t="s">
        <v>2504</v>
      </c>
      <c r="T388" s="319" t="s">
        <v>2505</v>
      </c>
      <c r="U388" s="314" t="s">
        <v>2501</v>
      </c>
      <c r="V388" s="314">
        <v>2</v>
      </c>
      <c r="W388" s="730">
        <v>30000</v>
      </c>
      <c r="X388" s="623" t="s">
        <v>1212</v>
      </c>
      <c r="Y388" s="314" t="s">
        <v>1210</v>
      </c>
      <c r="Z388" s="720">
        <f t="shared" si="10"/>
        <v>60000</v>
      </c>
    </row>
    <row r="389" spans="15:26" x14ac:dyDescent="0.3">
      <c r="O389" s="313">
        <v>387</v>
      </c>
      <c r="P389" s="314" t="s">
        <v>319</v>
      </c>
      <c r="Q389" s="314">
        <v>2024</v>
      </c>
      <c r="R389" s="623" t="s">
        <v>326</v>
      </c>
      <c r="S389" s="623" t="s">
        <v>2506</v>
      </c>
      <c r="T389" s="319" t="s">
        <v>2507</v>
      </c>
      <c r="U389" s="314" t="s">
        <v>2501</v>
      </c>
      <c r="V389" s="314">
        <v>5</v>
      </c>
      <c r="W389" s="730">
        <v>44500</v>
      </c>
      <c r="X389" s="623" t="s">
        <v>1212</v>
      </c>
      <c r="Y389" s="314" t="s">
        <v>1210</v>
      </c>
      <c r="Z389" s="720">
        <f t="shared" si="10"/>
        <v>222500</v>
      </c>
    </row>
    <row r="390" spans="15:26" x14ac:dyDescent="0.3">
      <c r="O390" s="313">
        <v>388</v>
      </c>
      <c r="P390" s="314" t="s">
        <v>319</v>
      </c>
      <c r="Q390" s="314">
        <v>2024</v>
      </c>
      <c r="R390" s="623" t="s">
        <v>326</v>
      </c>
      <c r="S390" s="623" t="s">
        <v>1228</v>
      </c>
      <c r="T390" s="319" t="s">
        <v>1229</v>
      </c>
      <c r="U390" s="314" t="s">
        <v>2501</v>
      </c>
      <c r="V390" s="314">
        <v>10</v>
      </c>
      <c r="W390" s="730">
        <v>175000</v>
      </c>
      <c r="X390" s="623" t="s">
        <v>1212</v>
      </c>
      <c r="Y390" s="314" t="s">
        <v>1210</v>
      </c>
      <c r="Z390" s="720">
        <f t="shared" si="10"/>
        <v>1750000</v>
      </c>
    </row>
    <row r="391" spans="15:26" x14ac:dyDescent="0.3">
      <c r="O391" s="313">
        <v>389</v>
      </c>
      <c r="P391" s="314" t="s">
        <v>319</v>
      </c>
      <c r="Q391" s="314">
        <v>2024</v>
      </c>
      <c r="R391" s="623" t="s">
        <v>326</v>
      </c>
      <c r="S391" s="623" t="s">
        <v>1230</v>
      </c>
      <c r="T391" s="319" t="s">
        <v>1231</v>
      </c>
      <c r="U391" s="314" t="s">
        <v>2501</v>
      </c>
      <c r="V391" s="314">
        <v>10</v>
      </c>
      <c r="W391" s="730">
        <v>185000</v>
      </c>
      <c r="X391" s="623" t="s">
        <v>1212</v>
      </c>
      <c r="Y391" s="314" t="s">
        <v>1210</v>
      </c>
      <c r="Z391" s="720">
        <f t="shared" si="10"/>
        <v>1850000</v>
      </c>
    </row>
    <row r="392" spans="15:26" x14ac:dyDescent="0.3">
      <c r="O392" s="313">
        <v>390</v>
      </c>
      <c r="P392" s="314" t="s">
        <v>319</v>
      </c>
      <c r="Q392" s="314">
        <v>2024</v>
      </c>
      <c r="R392" s="623" t="s">
        <v>326</v>
      </c>
      <c r="S392" s="623" t="s">
        <v>1333</v>
      </c>
      <c r="T392" s="319" t="s">
        <v>1334</v>
      </c>
      <c r="U392" s="314" t="s">
        <v>2501</v>
      </c>
      <c r="V392" s="314">
        <v>2</v>
      </c>
      <c r="W392" s="730">
        <v>1250000</v>
      </c>
      <c r="X392" s="623" t="s">
        <v>1212</v>
      </c>
      <c r="Y392" s="314" t="s">
        <v>1210</v>
      </c>
      <c r="Z392" s="720">
        <f t="shared" si="10"/>
        <v>2500000</v>
      </c>
    </row>
    <row r="393" spans="15:26" x14ac:dyDescent="0.3">
      <c r="O393" s="313">
        <v>391</v>
      </c>
      <c r="P393" s="314" t="s">
        <v>319</v>
      </c>
      <c r="Q393" s="314">
        <v>2024</v>
      </c>
      <c r="R393" s="623" t="s">
        <v>326</v>
      </c>
      <c r="S393" s="623" t="s">
        <v>2508</v>
      </c>
      <c r="T393" s="319" t="s">
        <v>2509</v>
      </c>
      <c r="U393" s="314" t="s">
        <v>2501</v>
      </c>
      <c r="V393" s="314">
        <v>1</v>
      </c>
      <c r="W393" s="730">
        <v>975000</v>
      </c>
      <c r="X393" s="623" t="s">
        <v>1212</v>
      </c>
      <c r="Y393" s="314" t="s">
        <v>1210</v>
      </c>
      <c r="Z393" s="720">
        <f t="shared" si="10"/>
        <v>975000</v>
      </c>
    </row>
    <row r="394" spans="15:26" x14ac:dyDescent="0.3">
      <c r="O394" s="313">
        <v>392</v>
      </c>
      <c r="P394" s="314" t="s">
        <v>319</v>
      </c>
      <c r="Q394" s="314">
        <v>2024</v>
      </c>
      <c r="R394" s="623" t="s">
        <v>326</v>
      </c>
      <c r="S394" s="623" t="s">
        <v>2510</v>
      </c>
      <c r="T394" s="319" t="s">
        <v>2511</v>
      </c>
      <c r="U394" s="314" t="s">
        <v>2501</v>
      </c>
      <c r="V394" s="314">
        <v>1</v>
      </c>
      <c r="W394" s="730">
        <v>1394500</v>
      </c>
      <c r="X394" s="623" t="s">
        <v>1212</v>
      </c>
      <c r="Y394" s="314" t="s">
        <v>1210</v>
      </c>
      <c r="Z394" s="720">
        <f t="shared" si="10"/>
        <v>1394500</v>
      </c>
    </row>
    <row r="395" spans="15:26" x14ac:dyDescent="0.3">
      <c r="O395" s="313">
        <v>393</v>
      </c>
      <c r="P395" s="314" t="s">
        <v>319</v>
      </c>
      <c r="Q395" s="314">
        <v>2024</v>
      </c>
      <c r="R395" s="623" t="s">
        <v>326</v>
      </c>
      <c r="S395" s="623" t="s">
        <v>2512</v>
      </c>
      <c r="T395" s="319" t="s">
        <v>2513</v>
      </c>
      <c r="U395" s="314" t="s">
        <v>2501</v>
      </c>
      <c r="V395" s="314">
        <v>5</v>
      </c>
      <c r="W395" s="730">
        <v>100985</v>
      </c>
      <c r="X395" s="623" t="s">
        <v>1212</v>
      </c>
      <c r="Y395" s="314" t="s">
        <v>1210</v>
      </c>
      <c r="Z395" s="720">
        <f t="shared" si="10"/>
        <v>504925</v>
      </c>
    </row>
    <row r="396" spans="15:26" x14ac:dyDescent="0.3">
      <c r="O396" s="313">
        <v>394</v>
      </c>
      <c r="P396" s="314" t="s">
        <v>319</v>
      </c>
      <c r="Q396" s="314">
        <v>2024</v>
      </c>
      <c r="R396" s="623" t="s">
        <v>326</v>
      </c>
      <c r="S396" s="623" t="s">
        <v>1234</v>
      </c>
      <c r="T396" s="319" t="s">
        <v>1235</v>
      </c>
      <c r="U396" s="314" t="s">
        <v>2501</v>
      </c>
      <c r="V396" s="314">
        <v>40</v>
      </c>
      <c r="W396" s="730">
        <v>5000</v>
      </c>
      <c r="X396" s="623" t="s">
        <v>1212</v>
      </c>
      <c r="Y396" s="314" t="s">
        <v>1210</v>
      </c>
      <c r="Z396" s="720">
        <f t="shared" si="10"/>
        <v>200000</v>
      </c>
    </row>
    <row r="397" spans="15:26" x14ac:dyDescent="0.3">
      <c r="O397" s="313">
        <v>395</v>
      </c>
      <c r="P397" s="314" t="s">
        <v>319</v>
      </c>
      <c r="Q397" s="314">
        <v>2024</v>
      </c>
      <c r="R397" s="623" t="s">
        <v>326</v>
      </c>
      <c r="S397" s="623" t="s">
        <v>1477</v>
      </c>
      <c r="T397" s="319" t="s">
        <v>1478</v>
      </c>
      <c r="U397" s="314" t="s">
        <v>2501</v>
      </c>
      <c r="V397" s="314">
        <v>40</v>
      </c>
      <c r="W397" s="730">
        <v>15500</v>
      </c>
      <c r="X397" s="623" t="s">
        <v>1212</v>
      </c>
      <c r="Y397" s="314" t="s">
        <v>1210</v>
      </c>
      <c r="Z397" s="720">
        <f t="shared" si="10"/>
        <v>620000</v>
      </c>
    </row>
    <row r="398" spans="15:26" x14ac:dyDescent="0.3">
      <c r="O398" s="313">
        <v>396</v>
      </c>
      <c r="P398" s="314" t="s">
        <v>319</v>
      </c>
      <c r="Q398" s="314">
        <v>2024</v>
      </c>
      <c r="R398" s="623" t="s">
        <v>326</v>
      </c>
      <c r="S398" s="623" t="s">
        <v>2514</v>
      </c>
      <c r="T398" s="319" t="s">
        <v>2515</v>
      </c>
      <c r="U398" s="314" t="s">
        <v>2501</v>
      </c>
      <c r="V398" s="314">
        <v>1</v>
      </c>
      <c r="W398" s="730">
        <v>135000</v>
      </c>
      <c r="X398" s="623" t="s">
        <v>1212</v>
      </c>
      <c r="Y398" s="314" t="s">
        <v>1210</v>
      </c>
      <c r="Z398" s="720">
        <f t="shared" si="10"/>
        <v>135000</v>
      </c>
    </row>
    <row r="399" spans="15:26" x14ac:dyDescent="0.3">
      <c r="O399" s="313">
        <v>397</v>
      </c>
      <c r="P399" s="314" t="s">
        <v>319</v>
      </c>
      <c r="Q399" s="314">
        <v>2024</v>
      </c>
      <c r="R399" s="623" t="s">
        <v>326</v>
      </c>
      <c r="S399" s="623" t="s">
        <v>2516</v>
      </c>
      <c r="T399" s="319" t="s">
        <v>2517</v>
      </c>
      <c r="U399" s="314" t="s">
        <v>2501</v>
      </c>
      <c r="V399" s="314">
        <v>3</v>
      </c>
      <c r="W399" s="730">
        <v>564000</v>
      </c>
      <c r="X399" s="623" t="s">
        <v>1212</v>
      </c>
      <c r="Y399" s="314" t="s">
        <v>1210</v>
      </c>
      <c r="Z399" s="720">
        <f t="shared" si="10"/>
        <v>1692000</v>
      </c>
    </row>
    <row r="400" spans="15:26" x14ac:dyDescent="0.3">
      <c r="O400" s="313">
        <v>398</v>
      </c>
      <c r="P400" s="314" t="s">
        <v>319</v>
      </c>
      <c r="Q400" s="314">
        <v>2024</v>
      </c>
      <c r="R400" s="623" t="s">
        <v>326</v>
      </c>
      <c r="S400" s="623" t="s">
        <v>2518</v>
      </c>
      <c r="T400" s="319" t="s">
        <v>2519</v>
      </c>
      <c r="U400" s="314" t="s">
        <v>853</v>
      </c>
      <c r="V400" s="314">
        <v>8</v>
      </c>
      <c r="W400" s="730">
        <v>255000</v>
      </c>
      <c r="X400" s="623" t="s">
        <v>1212</v>
      </c>
      <c r="Y400" s="314" t="s">
        <v>1213</v>
      </c>
      <c r="Z400" s="720">
        <f t="shared" si="10"/>
        <v>2040000</v>
      </c>
    </row>
    <row r="401" spans="15:26" ht="28.8" x14ac:dyDescent="0.3">
      <c r="O401" s="313">
        <v>399</v>
      </c>
      <c r="P401" s="314" t="s">
        <v>319</v>
      </c>
      <c r="Q401" s="314">
        <v>2024</v>
      </c>
      <c r="R401" s="623" t="s">
        <v>326</v>
      </c>
      <c r="S401" s="623"/>
      <c r="T401" s="319" t="s">
        <v>2520</v>
      </c>
      <c r="U401" s="314" t="s">
        <v>853</v>
      </c>
      <c r="V401" s="314">
        <v>1</v>
      </c>
      <c r="W401" s="730">
        <v>730000</v>
      </c>
      <c r="X401" s="623" t="s">
        <v>1212</v>
      </c>
      <c r="Y401" s="314" t="s">
        <v>1213</v>
      </c>
      <c r="Z401" s="720">
        <f t="shared" si="10"/>
        <v>730000</v>
      </c>
    </row>
    <row r="402" spans="15:26" x14ac:dyDescent="0.3">
      <c r="O402" s="313">
        <v>400</v>
      </c>
      <c r="P402" s="314" t="s">
        <v>319</v>
      </c>
      <c r="Q402" s="314">
        <v>2024</v>
      </c>
      <c r="R402" s="623" t="s">
        <v>326</v>
      </c>
      <c r="S402" s="623"/>
      <c r="T402" s="319" t="s">
        <v>2521</v>
      </c>
      <c r="U402" s="314" t="s">
        <v>853</v>
      </c>
      <c r="V402" s="314">
        <v>20</v>
      </c>
      <c r="W402" s="730">
        <v>22500</v>
      </c>
      <c r="X402" s="623" t="s">
        <v>1212</v>
      </c>
      <c r="Y402" s="314" t="s">
        <v>1213</v>
      </c>
      <c r="Z402" s="720">
        <f t="shared" si="10"/>
        <v>450000</v>
      </c>
    </row>
    <row r="403" spans="15:26" x14ac:dyDescent="0.3">
      <c r="O403" s="313">
        <v>401</v>
      </c>
      <c r="P403" s="314" t="s">
        <v>319</v>
      </c>
      <c r="Q403" s="314">
        <v>2024</v>
      </c>
      <c r="R403" s="623" t="s">
        <v>326</v>
      </c>
      <c r="S403" s="623"/>
      <c r="T403" s="319" t="s">
        <v>2522</v>
      </c>
      <c r="U403" s="314" t="s">
        <v>853</v>
      </c>
      <c r="V403" s="314">
        <v>1</v>
      </c>
      <c r="W403" s="730">
        <v>500000</v>
      </c>
      <c r="X403" s="623" t="s">
        <v>1212</v>
      </c>
      <c r="Y403" s="314" t="s">
        <v>1213</v>
      </c>
      <c r="Z403" s="720">
        <f t="shared" si="10"/>
        <v>500000</v>
      </c>
    </row>
    <row r="404" spans="15:26" x14ac:dyDescent="0.3">
      <c r="O404" s="313">
        <v>402</v>
      </c>
      <c r="P404" s="314" t="s">
        <v>319</v>
      </c>
      <c r="Q404" s="314">
        <v>2024</v>
      </c>
      <c r="R404" s="623" t="s">
        <v>326</v>
      </c>
      <c r="S404" s="623"/>
      <c r="T404" s="319" t="s">
        <v>2523</v>
      </c>
      <c r="U404" s="314" t="s">
        <v>853</v>
      </c>
      <c r="V404" s="314">
        <v>1</v>
      </c>
      <c r="W404" s="730">
        <v>10640000</v>
      </c>
      <c r="X404" s="623" t="s">
        <v>1212</v>
      </c>
      <c r="Y404" s="314" t="s">
        <v>1213</v>
      </c>
      <c r="Z404" s="720">
        <f t="shared" si="10"/>
        <v>10640000</v>
      </c>
    </row>
    <row r="405" spans="15:26" x14ac:dyDescent="0.3">
      <c r="O405" s="313">
        <v>403</v>
      </c>
      <c r="P405" s="314" t="s">
        <v>319</v>
      </c>
      <c r="Q405" s="314">
        <v>2024</v>
      </c>
      <c r="R405" s="623" t="s">
        <v>326</v>
      </c>
      <c r="S405" s="623"/>
      <c r="T405" s="319" t="s">
        <v>2524</v>
      </c>
      <c r="U405" s="314" t="s">
        <v>868</v>
      </c>
      <c r="V405" s="314">
        <v>1</v>
      </c>
      <c r="W405" s="730">
        <v>8150000</v>
      </c>
      <c r="X405" s="623" t="s">
        <v>1212</v>
      </c>
      <c r="Y405" s="314" t="s">
        <v>1213</v>
      </c>
      <c r="Z405" s="720">
        <f t="shared" si="10"/>
        <v>8150000</v>
      </c>
    </row>
    <row r="406" spans="15:26" x14ac:dyDescent="0.3">
      <c r="O406" s="313">
        <v>404</v>
      </c>
      <c r="P406" s="314" t="s">
        <v>319</v>
      </c>
      <c r="Q406" s="314">
        <v>2024</v>
      </c>
      <c r="R406" s="623" t="s">
        <v>326</v>
      </c>
      <c r="S406" s="623"/>
      <c r="T406" s="319" t="s">
        <v>2525</v>
      </c>
      <c r="U406" s="314" t="s">
        <v>853</v>
      </c>
      <c r="V406" s="314">
        <v>1</v>
      </c>
      <c r="W406" s="730">
        <v>1300000</v>
      </c>
      <c r="X406" s="623" t="s">
        <v>1212</v>
      </c>
      <c r="Y406" s="314" t="s">
        <v>1213</v>
      </c>
      <c r="Z406" s="720">
        <f t="shared" ref="Z406:Z469" si="11">V406*W406</f>
        <v>1300000</v>
      </c>
    </row>
    <row r="407" spans="15:26" x14ac:dyDescent="0.3">
      <c r="O407" s="313">
        <v>405</v>
      </c>
      <c r="P407" s="314" t="s">
        <v>319</v>
      </c>
      <c r="Q407" s="314">
        <v>2024</v>
      </c>
      <c r="R407" s="623" t="s">
        <v>326</v>
      </c>
      <c r="S407" s="623"/>
      <c r="T407" s="319" t="s">
        <v>2526</v>
      </c>
      <c r="U407" s="314" t="s">
        <v>853</v>
      </c>
      <c r="V407" s="314">
        <v>4</v>
      </c>
      <c r="W407" s="730">
        <v>200000</v>
      </c>
      <c r="X407" s="623" t="s">
        <v>1212</v>
      </c>
      <c r="Y407" s="314" t="s">
        <v>1213</v>
      </c>
      <c r="Z407" s="720">
        <f t="shared" si="11"/>
        <v>800000</v>
      </c>
    </row>
    <row r="408" spans="15:26" x14ac:dyDescent="0.3">
      <c r="O408" s="313">
        <v>406</v>
      </c>
      <c r="P408" s="314" t="s">
        <v>319</v>
      </c>
      <c r="Q408" s="314">
        <v>2024</v>
      </c>
      <c r="R408" s="623" t="s">
        <v>326</v>
      </c>
      <c r="S408" s="623"/>
      <c r="T408" s="319" t="s">
        <v>2158</v>
      </c>
      <c r="U408" s="314" t="s">
        <v>853</v>
      </c>
      <c r="V408" s="314">
        <v>5</v>
      </c>
      <c r="W408" s="730">
        <v>67500</v>
      </c>
      <c r="X408" s="623" t="s">
        <v>1212</v>
      </c>
      <c r="Y408" s="314" t="s">
        <v>1213</v>
      </c>
      <c r="Z408" s="720">
        <f t="shared" si="11"/>
        <v>337500</v>
      </c>
    </row>
    <row r="409" spans="15:26" x14ac:dyDescent="0.3">
      <c r="O409" s="313">
        <v>407</v>
      </c>
      <c r="P409" s="314" t="s">
        <v>319</v>
      </c>
      <c r="Q409" s="314">
        <v>2024</v>
      </c>
      <c r="R409" s="623" t="s">
        <v>326</v>
      </c>
      <c r="S409" s="623"/>
      <c r="T409" s="319" t="s">
        <v>2527</v>
      </c>
      <c r="U409" s="314" t="s">
        <v>853</v>
      </c>
      <c r="V409" s="314">
        <v>10</v>
      </c>
      <c r="W409" s="730">
        <v>147000</v>
      </c>
      <c r="X409" s="623" t="s">
        <v>1212</v>
      </c>
      <c r="Y409" s="314" t="s">
        <v>1213</v>
      </c>
      <c r="Z409" s="720">
        <f t="shared" si="11"/>
        <v>1470000</v>
      </c>
    </row>
    <row r="410" spans="15:26" x14ac:dyDescent="0.3">
      <c r="O410" s="313">
        <v>408</v>
      </c>
      <c r="P410" s="314" t="s">
        <v>319</v>
      </c>
      <c r="Q410" s="314">
        <v>2024</v>
      </c>
      <c r="R410" s="623" t="s">
        <v>326</v>
      </c>
      <c r="S410" s="623"/>
      <c r="T410" s="319" t="s">
        <v>2528</v>
      </c>
      <c r="U410" s="314">
        <v>2</v>
      </c>
      <c r="V410" s="314">
        <v>2</v>
      </c>
      <c r="W410" s="730">
        <v>55000</v>
      </c>
      <c r="X410" s="623" t="s">
        <v>1212</v>
      </c>
      <c r="Y410" s="314" t="s">
        <v>1213</v>
      </c>
      <c r="Z410" s="720">
        <f t="shared" si="11"/>
        <v>110000</v>
      </c>
    </row>
    <row r="411" spans="15:26" x14ac:dyDescent="0.3">
      <c r="O411" s="313">
        <v>409</v>
      </c>
      <c r="P411" s="314" t="s">
        <v>319</v>
      </c>
      <c r="Q411" s="314">
        <v>2024</v>
      </c>
      <c r="R411" s="623" t="s">
        <v>326</v>
      </c>
      <c r="S411" s="623"/>
      <c r="T411" s="319" t="s">
        <v>2529</v>
      </c>
      <c r="U411" s="314">
        <v>2</v>
      </c>
      <c r="V411" s="314">
        <v>2</v>
      </c>
      <c r="W411" s="730">
        <v>240000</v>
      </c>
      <c r="X411" s="623" t="s">
        <v>1212</v>
      </c>
      <c r="Y411" s="314" t="s">
        <v>1213</v>
      </c>
      <c r="Z411" s="720">
        <f t="shared" si="11"/>
        <v>480000</v>
      </c>
    </row>
    <row r="412" spans="15:26" x14ac:dyDescent="0.3">
      <c r="O412" s="313">
        <v>410</v>
      </c>
      <c r="P412" s="314" t="s">
        <v>319</v>
      </c>
      <c r="Q412" s="314">
        <v>2024</v>
      </c>
      <c r="R412" s="623" t="s">
        <v>326</v>
      </c>
      <c r="S412" s="623"/>
      <c r="T412" s="319" t="s">
        <v>2530</v>
      </c>
      <c r="U412" s="314" t="s">
        <v>2531</v>
      </c>
      <c r="V412" s="314">
        <v>1</v>
      </c>
      <c r="W412" s="730">
        <v>800000</v>
      </c>
      <c r="X412" s="623" t="s">
        <v>1212</v>
      </c>
      <c r="Y412" s="314" t="s">
        <v>1213</v>
      </c>
      <c r="Z412" s="720">
        <f t="shared" si="11"/>
        <v>800000</v>
      </c>
    </row>
    <row r="413" spans="15:26" x14ac:dyDescent="0.3">
      <c r="O413" s="313">
        <v>411</v>
      </c>
      <c r="P413" s="314" t="s">
        <v>319</v>
      </c>
      <c r="Q413" s="314">
        <v>2024</v>
      </c>
      <c r="R413" s="623" t="s">
        <v>326</v>
      </c>
      <c r="S413" s="623"/>
      <c r="T413" s="319" t="s">
        <v>2532</v>
      </c>
      <c r="U413" s="314" t="s">
        <v>1470</v>
      </c>
      <c r="V413" s="314">
        <v>1</v>
      </c>
      <c r="W413" s="730">
        <v>765000</v>
      </c>
      <c r="X413" s="623" t="s">
        <v>1212</v>
      </c>
      <c r="Y413" s="314" t="s">
        <v>1213</v>
      </c>
      <c r="Z413" s="720">
        <f t="shared" si="11"/>
        <v>765000</v>
      </c>
    </row>
    <row r="414" spans="15:26" x14ac:dyDescent="0.3">
      <c r="O414" s="313">
        <v>412</v>
      </c>
      <c r="P414" s="314" t="s">
        <v>319</v>
      </c>
      <c r="Q414" s="314">
        <v>2024</v>
      </c>
      <c r="R414" s="623" t="s">
        <v>324</v>
      </c>
      <c r="S414" s="623" t="s">
        <v>2533</v>
      </c>
      <c r="T414" s="319" t="s">
        <v>2534</v>
      </c>
      <c r="U414" s="314" t="s">
        <v>2501</v>
      </c>
      <c r="V414" s="314">
        <v>5</v>
      </c>
      <c r="W414" s="730">
        <v>52000</v>
      </c>
      <c r="X414" s="623" t="s">
        <v>1244</v>
      </c>
      <c r="Y414" s="314" t="s">
        <v>1210</v>
      </c>
      <c r="Z414" s="720">
        <f t="shared" si="11"/>
        <v>260000</v>
      </c>
    </row>
    <row r="415" spans="15:26" x14ac:dyDescent="0.3">
      <c r="O415" s="313">
        <v>413</v>
      </c>
      <c r="P415" s="314" t="s">
        <v>319</v>
      </c>
      <c r="Q415" s="314">
        <v>2024</v>
      </c>
      <c r="R415" s="623" t="s">
        <v>324</v>
      </c>
      <c r="S415" s="623" t="s">
        <v>2535</v>
      </c>
      <c r="T415" s="319" t="s">
        <v>2536</v>
      </c>
      <c r="U415" s="314" t="s">
        <v>2501</v>
      </c>
      <c r="V415" s="314">
        <v>3</v>
      </c>
      <c r="W415" s="730">
        <v>650000</v>
      </c>
      <c r="X415" s="623" t="s">
        <v>1244</v>
      </c>
      <c r="Y415" s="314" t="s">
        <v>1210</v>
      </c>
      <c r="Z415" s="720">
        <f t="shared" si="11"/>
        <v>1950000</v>
      </c>
    </row>
    <row r="416" spans="15:26" x14ac:dyDescent="0.3">
      <c r="O416" s="313">
        <v>414</v>
      </c>
      <c r="P416" s="314" t="s">
        <v>319</v>
      </c>
      <c r="Q416" s="314">
        <v>2024</v>
      </c>
      <c r="R416" s="623" t="s">
        <v>324</v>
      </c>
      <c r="S416" s="623" t="s">
        <v>2537</v>
      </c>
      <c r="T416" s="319" t="s">
        <v>2538</v>
      </c>
      <c r="U416" s="314" t="s">
        <v>2501</v>
      </c>
      <c r="V416" s="314">
        <v>10</v>
      </c>
      <c r="W416" s="730">
        <v>60000</v>
      </c>
      <c r="X416" s="623" t="s">
        <v>1244</v>
      </c>
      <c r="Y416" s="314" t="s">
        <v>1210</v>
      </c>
      <c r="Z416" s="720">
        <f t="shared" si="11"/>
        <v>600000</v>
      </c>
    </row>
    <row r="417" spans="15:26" x14ac:dyDescent="0.3">
      <c r="O417" s="313">
        <v>415</v>
      </c>
      <c r="P417" s="314" t="s">
        <v>319</v>
      </c>
      <c r="Q417" s="314">
        <v>2024</v>
      </c>
      <c r="R417" s="623" t="s">
        <v>324</v>
      </c>
      <c r="S417" s="623" t="s">
        <v>2539</v>
      </c>
      <c r="T417" s="319" t="s">
        <v>2540</v>
      </c>
      <c r="U417" s="314" t="s">
        <v>2501</v>
      </c>
      <c r="V417" s="314">
        <v>1</v>
      </c>
      <c r="W417" s="730">
        <v>1100000</v>
      </c>
      <c r="X417" s="623" t="s">
        <v>1244</v>
      </c>
      <c r="Y417" s="314" t="s">
        <v>1210</v>
      </c>
      <c r="Z417" s="720">
        <f t="shared" si="11"/>
        <v>1100000</v>
      </c>
    </row>
    <row r="418" spans="15:26" x14ac:dyDescent="0.3">
      <c r="O418" s="313">
        <v>416</v>
      </c>
      <c r="P418" s="314" t="s">
        <v>319</v>
      </c>
      <c r="Q418" s="314">
        <v>2024</v>
      </c>
      <c r="R418" s="623" t="s">
        <v>324</v>
      </c>
      <c r="S418" s="623" t="s">
        <v>1215</v>
      </c>
      <c r="T418" s="319" t="s">
        <v>1216</v>
      </c>
      <c r="U418" s="314" t="s">
        <v>2501</v>
      </c>
      <c r="V418" s="314">
        <v>5</v>
      </c>
      <c r="W418" s="730">
        <v>7500</v>
      </c>
      <c r="X418" s="623" t="s">
        <v>1217</v>
      </c>
      <c r="Y418" s="314" t="s">
        <v>1210</v>
      </c>
      <c r="Z418" s="720">
        <f t="shared" si="11"/>
        <v>37500</v>
      </c>
    </row>
    <row r="419" spans="15:26" x14ac:dyDescent="0.3">
      <c r="O419" s="313">
        <v>417</v>
      </c>
      <c r="P419" s="314" t="s">
        <v>319</v>
      </c>
      <c r="Q419" s="314">
        <v>2024</v>
      </c>
      <c r="R419" s="623" t="s">
        <v>324</v>
      </c>
      <c r="S419" s="623" t="s">
        <v>1725</v>
      </c>
      <c r="T419" s="319" t="s">
        <v>1726</v>
      </c>
      <c r="U419" s="314" t="s">
        <v>2541</v>
      </c>
      <c r="V419" s="314">
        <v>10</v>
      </c>
      <c r="W419" s="730">
        <v>35000</v>
      </c>
      <c r="X419" s="623" t="s">
        <v>1217</v>
      </c>
      <c r="Y419" s="314" t="s">
        <v>1210</v>
      </c>
      <c r="Z419" s="720">
        <f t="shared" si="11"/>
        <v>350000</v>
      </c>
    </row>
    <row r="420" spans="15:26" x14ac:dyDescent="0.3">
      <c r="O420" s="313">
        <v>418</v>
      </c>
      <c r="P420" s="314" t="s">
        <v>319</v>
      </c>
      <c r="Q420" s="314">
        <v>2024</v>
      </c>
      <c r="R420" s="623" t="s">
        <v>324</v>
      </c>
      <c r="S420" s="623" t="s">
        <v>1922</v>
      </c>
      <c r="T420" s="319" t="s">
        <v>1923</v>
      </c>
      <c r="U420" s="314" t="s">
        <v>2541</v>
      </c>
      <c r="V420" s="314">
        <v>4</v>
      </c>
      <c r="W420" s="730">
        <v>100000</v>
      </c>
      <c r="X420" s="623" t="s">
        <v>1217</v>
      </c>
      <c r="Y420" s="314" t="s">
        <v>1210</v>
      </c>
      <c r="Z420" s="720">
        <f t="shared" si="11"/>
        <v>400000</v>
      </c>
    </row>
    <row r="421" spans="15:26" x14ac:dyDescent="0.3">
      <c r="O421" s="313">
        <v>419</v>
      </c>
      <c r="P421" s="314" t="s">
        <v>319</v>
      </c>
      <c r="Q421" s="314">
        <v>2024</v>
      </c>
      <c r="R421" s="623" t="s">
        <v>324</v>
      </c>
      <c r="S421" s="623" t="s">
        <v>1226</v>
      </c>
      <c r="T421" s="319" t="s">
        <v>1227</v>
      </c>
      <c r="U421" s="314" t="s">
        <v>2541</v>
      </c>
      <c r="V421" s="314">
        <v>40</v>
      </c>
      <c r="W421" s="730">
        <v>162556</v>
      </c>
      <c r="X421" s="623" t="s">
        <v>1217</v>
      </c>
      <c r="Y421" s="314" t="s">
        <v>1210</v>
      </c>
      <c r="Z421" s="720">
        <f t="shared" si="11"/>
        <v>6502240</v>
      </c>
    </row>
    <row r="422" spans="15:26" x14ac:dyDescent="0.3">
      <c r="O422" s="313">
        <v>420</v>
      </c>
      <c r="P422" s="314" t="s">
        <v>319</v>
      </c>
      <c r="Q422" s="314">
        <v>2024</v>
      </c>
      <c r="R422" s="623" t="s">
        <v>324</v>
      </c>
      <c r="S422" s="623" t="s">
        <v>2542</v>
      </c>
      <c r="T422" s="319" t="s">
        <v>2543</v>
      </c>
      <c r="U422" s="314" t="s">
        <v>2501</v>
      </c>
      <c r="V422" s="314">
        <v>2</v>
      </c>
      <c r="W422" s="730">
        <v>25000</v>
      </c>
      <c r="X422" s="623" t="s">
        <v>1217</v>
      </c>
      <c r="Y422" s="314" t="s">
        <v>1210</v>
      </c>
      <c r="Z422" s="720">
        <f t="shared" si="11"/>
        <v>50000</v>
      </c>
    </row>
    <row r="423" spans="15:26" x14ac:dyDescent="0.3">
      <c r="O423" s="313">
        <v>421</v>
      </c>
      <c r="P423" s="314" t="s">
        <v>319</v>
      </c>
      <c r="Q423" s="314">
        <v>2024</v>
      </c>
      <c r="R423" s="623" t="s">
        <v>324</v>
      </c>
      <c r="S423" s="623" t="s">
        <v>1479</v>
      </c>
      <c r="T423" s="319" t="s">
        <v>1480</v>
      </c>
      <c r="U423" s="314" t="s">
        <v>2501</v>
      </c>
      <c r="V423" s="314">
        <v>3</v>
      </c>
      <c r="W423" s="730">
        <v>45000</v>
      </c>
      <c r="X423" s="623" t="s">
        <v>1217</v>
      </c>
      <c r="Y423" s="314" t="s">
        <v>1210</v>
      </c>
      <c r="Z423" s="720">
        <f t="shared" si="11"/>
        <v>135000</v>
      </c>
    </row>
    <row r="424" spans="15:26" x14ac:dyDescent="0.3">
      <c r="O424" s="313">
        <v>422</v>
      </c>
      <c r="P424" s="314" t="s">
        <v>319</v>
      </c>
      <c r="Q424" s="314">
        <v>2024</v>
      </c>
      <c r="R424" s="623" t="s">
        <v>324</v>
      </c>
      <c r="S424" s="623" t="s">
        <v>1505</v>
      </c>
      <c r="T424" s="319" t="s">
        <v>1506</v>
      </c>
      <c r="U424" s="314" t="s">
        <v>2323</v>
      </c>
      <c r="V424" s="314">
        <v>5</v>
      </c>
      <c r="W424" s="730">
        <v>50000</v>
      </c>
      <c r="X424" s="623" t="s">
        <v>1217</v>
      </c>
      <c r="Y424" s="314" t="s">
        <v>1210</v>
      </c>
      <c r="Z424" s="720">
        <f t="shared" si="11"/>
        <v>250000</v>
      </c>
    </row>
    <row r="425" spans="15:26" x14ac:dyDescent="0.3">
      <c r="O425" s="313">
        <v>423</v>
      </c>
      <c r="P425" s="314" t="s">
        <v>319</v>
      </c>
      <c r="Q425" s="314">
        <v>2024</v>
      </c>
      <c r="R425" s="623" t="s">
        <v>324</v>
      </c>
      <c r="S425" s="623"/>
      <c r="T425" s="319" t="s">
        <v>2159</v>
      </c>
      <c r="U425" s="314" t="s">
        <v>2544</v>
      </c>
      <c r="V425" s="314">
        <v>20</v>
      </c>
      <c r="W425" s="730">
        <v>75000</v>
      </c>
      <c r="X425" s="623" t="s">
        <v>1217</v>
      </c>
      <c r="Y425" s="314" t="s">
        <v>1213</v>
      </c>
      <c r="Z425" s="720">
        <f t="shared" si="11"/>
        <v>1500000</v>
      </c>
    </row>
    <row r="426" spans="15:26" x14ac:dyDescent="0.3">
      <c r="O426" s="313">
        <v>424</v>
      </c>
      <c r="P426" s="314" t="s">
        <v>319</v>
      </c>
      <c r="Q426" s="314">
        <v>2024</v>
      </c>
      <c r="R426" s="623" t="s">
        <v>324</v>
      </c>
      <c r="S426" s="623"/>
      <c r="T426" s="319" t="s">
        <v>2545</v>
      </c>
      <c r="U426" s="314" t="s">
        <v>853</v>
      </c>
      <c r="V426" s="314">
        <v>30</v>
      </c>
      <c r="W426" s="730">
        <v>132000</v>
      </c>
      <c r="X426" s="623" t="s">
        <v>1217</v>
      </c>
      <c r="Y426" s="314" t="s">
        <v>1213</v>
      </c>
      <c r="Z426" s="720">
        <f t="shared" si="11"/>
        <v>3960000</v>
      </c>
    </row>
    <row r="427" spans="15:26" x14ac:dyDescent="0.3">
      <c r="O427" s="313">
        <v>425</v>
      </c>
      <c r="P427" s="314" t="s">
        <v>319</v>
      </c>
      <c r="Q427" s="314">
        <v>2024</v>
      </c>
      <c r="R427" s="623" t="s">
        <v>324</v>
      </c>
      <c r="S427" s="623"/>
      <c r="T427" s="319" t="s">
        <v>2546</v>
      </c>
      <c r="U427" s="314" t="s">
        <v>2547</v>
      </c>
      <c r="V427" s="314">
        <v>1</v>
      </c>
      <c r="W427" s="730">
        <v>675000</v>
      </c>
      <c r="X427" s="623" t="s">
        <v>1217</v>
      </c>
      <c r="Y427" s="314" t="s">
        <v>1213</v>
      </c>
      <c r="Z427" s="720">
        <f t="shared" si="11"/>
        <v>675000</v>
      </c>
    </row>
    <row r="428" spans="15:26" x14ac:dyDescent="0.3">
      <c r="O428" s="313">
        <v>426</v>
      </c>
      <c r="P428" s="314" t="s">
        <v>319</v>
      </c>
      <c r="Q428" s="314">
        <v>2024</v>
      </c>
      <c r="R428" s="623" t="s">
        <v>324</v>
      </c>
      <c r="S428" s="623"/>
      <c r="T428" s="319" t="s">
        <v>2548</v>
      </c>
      <c r="U428" s="314">
        <v>1</v>
      </c>
      <c r="V428" s="314">
        <v>1</v>
      </c>
      <c r="W428" s="730">
        <v>190000</v>
      </c>
      <c r="X428" s="623" t="s">
        <v>1217</v>
      </c>
      <c r="Y428" s="314" t="s">
        <v>1213</v>
      </c>
      <c r="Z428" s="720">
        <f t="shared" si="11"/>
        <v>190000</v>
      </c>
    </row>
    <row r="429" spans="15:26" x14ac:dyDescent="0.3">
      <c r="O429" s="313">
        <v>427</v>
      </c>
      <c r="P429" s="314" t="s">
        <v>319</v>
      </c>
      <c r="Q429" s="314">
        <v>2024</v>
      </c>
      <c r="R429" s="623" t="s">
        <v>324</v>
      </c>
      <c r="S429" s="623"/>
      <c r="T429" s="319" t="s">
        <v>2549</v>
      </c>
      <c r="U429" s="314">
        <v>27</v>
      </c>
      <c r="V429" s="314">
        <v>27</v>
      </c>
      <c r="W429" s="730">
        <v>530000</v>
      </c>
      <c r="X429" s="623" t="s">
        <v>1217</v>
      </c>
      <c r="Y429" s="314" t="s">
        <v>1213</v>
      </c>
      <c r="Z429" s="720">
        <f t="shared" si="11"/>
        <v>14310000</v>
      </c>
    </row>
    <row r="430" spans="15:26" x14ac:dyDescent="0.3">
      <c r="O430" s="313">
        <v>428</v>
      </c>
      <c r="P430" s="314" t="s">
        <v>319</v>
      </c>
      <c r="Q430" s="314">
        <v>2024</v>
      </c>
      <c r="R430" s="623" t="s">
        <v>324</v>
      </c>
      <c r="S430" s="623"/>
      <c r="T430" s="319" t="s">
        <v>2550</v>
      </c>
      <c r="U430" s="314">
        <v>3</v>
      </c>
      <c r="V430" s="314">
        <v>3</v>
      </c>
      <c r="W430" s="730">
        <v>310000</v>
      </c>
      <c r="X430" s="623" t="s">
        <v>1217</v>
      </c>
      <c r="Y430" s="314" t="s">
        <v>1213</v>
      </c>
      <c r="Z430" s="720">
        <f t="shared" si="11"/>
        <v>930000</v>
      </c>
    </row>
    <row r="431" spans="15:26" x14ac:dyDescent="0.3">
      <c r="O431" s="313">
        <v>429</v>
      </c>
      <c r="P431" s="314" t="s">
        <v>319</v>
      </c>
      <c r="Q431" s="314">
        <v>2024</v>
      </c>
      <c r="R431" s="623" t="s">
        <v>324</v>
      </c>
      <c r="S431" s="623"/>
      <c r="T431" s="319" t="s">
        <v>2551</v>
      </c>
      <c r="U431" s="314" t="s">
        <v>2547</v>
      </c>
      <c r="V431" s="314">
        <v>5</v>
      </c>
      <c r="W431" s="730">
        <v>1300000</v>
      </c>
      <c r="X431" s="623" t="s">
        <v>1217</v>
      </c>
      <c r="Y431" s="314" t="s">
        <v>1213</v>
      </c>
      <c r="Z431" s="720">
        <f t="shared" si="11"/>
        <v>6500000</v>
      </c>
    </row>
    <row r="432" spans="15:26" x14ac:dyDescent="0.3">
      <c r="O432" s="313">
        <v>430</v>
      </c>
      <c r="P432" s="314" t="s">
        <v>320</v>
      </c>
      <c r="Q432" s="314">
        <v>2024</v>
      </c>
      <c r="R432" s="623" t="s">
        <v>326</v>
      </c>
      <c r="S432" s="735" t="s">
        <v>2555</v>
      </c>
      <c r="T432" s="735" t="s">
        <v>2556</v>
      </c>
      <c r="U432" s="620" t="s">
        <v>2576</v>
      </c>
      <c r="V432" s="620">
        <v>1</v>
      </c>
      <c r="W432" s="736">
        <v>50000</v>
      </c>
      <c r="X432" s="623" t="s">
        <v>1212</v>
      </c>
      <c r="Y432" s="314" t="s">
        <v>1210</v>
      </c>
      <c r="Z432" s="720">
        <f t="shared" si="11"/>
        <v>50000</v>
      </c>
    </row>
    <row r="433" spans="15:26" x14ac:dyDescent="0.3">
      <c r="O433" s="313">
        <v>431</v>
      </c>
      <c r="P433" s="314" t="s">
        <v>320</v>
      </c>
      <c r="Q433" s="314">
        <v>2024</v>
      </c>
      <c r="R433" s="623" t="s">
        <v>326</v>
      </c>
      <c r="S433" s="735" t="s">
        <v>2557</v>
      </c>
      <c r="T433" s="735" t="s">
        <v>2558</v>
      </c>
      <c r="U433" s="620" t="s">
        <v>2576</v>
      </c>
      <c r="V433" s="620">
        <v>1</v>
      </c>
      <c r="W433" s="736">
        <v>85000</v>
      </c>
      <c r="X433" s="623" t="s">
        <v>1212</v>
      </c>
      <c r="Y433" s="314" t="s">
        <v>1210</v>
      </c>
      <c r="Z433" s="720">
        <f t="shared" si="11"/>
        <v>85000</v>
      </c>
    </row>
    <row r="434" spans="15:26" x14ac:dyDescent="0.3">
      <c r="O434" s="313">
        <v>432</v>
      </c>
      <c r="P434" s="314" t="s">
        <v>320</v>
      </c>
      <c r="Q434" s="314">
        <v>2024</v>
      </c>
      <c r="R434" s="623" t="s">
        <v>326</v>
      </c>
      <c r="S434" s="737" t="s">
        <v>1164</v>
      </c>
      <c r="T434" s="738" t="s">
        <v>1186</v>
      </c>
      <c r="U434" s="620" t="s">
        <v>1187</v>
      </c>
      <c r="V434" s="620">
        <v>2</v>
      </c>
      <c r="W434" s="736">
        <v>38000</v>
      </c>
      <c r="X434" s="623" t="s">
        <v>1212</v>
      </c>
      <c r="Y434" s="314" t="s">
        <v>1210</v>
      </c>
      <c r="Z434" s="720">
        <f t="shared" si="11"/>
        <v>76000</v>
      </c>
    </row>
    <row r="435" spans="15:26" x14ac:dyDescent="0.3">
      <c r="O435" s="313">
        <v>433</v>
      </c>
      <c r="P435" s="314" t="s">
        <v>320</v>
      </c>
      <c r="Q435" s="314">
        <v>2024</v>
      </c>
      <c r="R435" s="623" t="s">
        <v>326</v>
      </c>
      <c r="S435" s="739" t="s">
        <v>1168</v>
      </c>
      <c r="T435" s="739" t="s">
        <v>2559</v>
      </c>
      <c r="U435" s="620" t="s">
        <v>1192</v>
      </c>
      <c r="V435" s="620">
        <v>60</v>
      </c>
      <c r="W435" s="736">
        <v>135800</v>
      </c>
      <c r="X435" s="623" t="s">
        <v>1212</v>
      </c>
      <c r="Y435" s="314" t="s">
        <v>1210</v>
      </c>
      <c r="Z435" s="720">
        <f t="shared" si="11"/>
        <v>8148000</v>
      </c>
    </row>
    <row r="436" spans="15:26" x14ac:dyDescent="0.3">
      <c r="O436" s="313">
        <v>434</v>
      </c>
      <c r="P436" s="314" t="s">
        <v>320</v>
      </c>
      <c r="Q436" s="314">
        <v>2024</v>
      </c>
      <c r="R436" s="623" t="s">
        <v>326</v>
      </c>
      <c r="S436" s="737" t="s">
        <v>2560</v>
      </c>
      <c r="T436" s="738" t="s">
        <v>2561</v>
      </c>
      <c r="U436" s="620" t="s">
        <v>1172</v>
      </c>
      <c r="V436" s="620">
        <v>2</v>
      </c>
      <c r="W436" s="736">
        <v>853000</v>
      </c>
      <c r="X436" s="623" t="s">
        <v>1212</v>
      </c>
      <c r="Y436" s="314" t="s">
        <v>1210</v>
      </c>
      <c r="Z436" s="720">
        <f t="shared" si="11"/>
        <v>1706000</v>
      </c>
    </row>
    <row r="437" spans="15:26" x14ac:dyDescent="0.3">
      <c r="O437" s="313">
        <v>435</v>
      </c>
      <c r="P437" s="314" t="s">
        <v>320</v>
      </c>
      <c r="Q437" s="314">
        <v>2024</v>
      </c>
      <c r="R437" s="623" t="s">
        <v>326</v>
      </c>
      <c r="S437" s="737" t="s">
        <v>2562</v>
      </c>
      <c r="T437" s="738" t="s">
        <v>2563</v>
      </c>
      <c r="U437" s="620" t="s">
        <v>1172</v>
      </c>
      <c r="V437" s="620">
        <v>2</v>
      </c>
      <c r="W437" s="736">
        <v>260000</v>
      </c>
      <c r="X437" s="623" t="s">
        <v>1212</v>
      </c>
      <c r="Y437" s="314" t="s">
        <v>1210</v>
      </c>
      <c r="Z437" s="720">
        <f t="shared" si="11"/>
        <v>520000</v>
      </c>
    </row>
    <row r="438" spans="15:26" x14ac:dyDescent="0.3">
      <c r="O438" s="313">
        <v>436</v>
      </c>
      <c r="P438" s="314" t="s">
        <v>320</v>
      </c>
      <c r="Q438" s="314">
        <v>2024</v>
      </c>
      <c r="R438" s="623" t="s">
        <v>326</v>
      </c>
      <c r="S438" s="737" t="s">
        <v>1257</v>
      </c>
      <c r="T438" s="738" t="s">
        <v>1258</v>
      </c>
      <c r="U438" s="620" t="s">
        <v>1172</v>
      </c>
      <c r="V438" s="620">
        <v>2</v>
      </c>
      <c r="W438" s="736">
        <v>165000</v>
      </c>
      <c r="X438" s="623" t="s">
        <v>1212</v>
      </c>
      <c r="Y438" s="314" t="s">
        <v>1210</v>
      </c>
      <c r="Z438" s="720">
        <f t="shared" si="11"/>
        <v>330000</v>
      </c>
    </row>
    <row r="439" spans="15:26" x14ac:dyDescent="0.3">
      <c r="O439" s="313">
        <v>437</v>
      </c>
      <c r="P439" s="314" t="s">
        <v>320</v>
      </c>
      <c r="Q439" s="314">
        <v>2024</v>
      </c>
      <c r="R439" s="623" t="s">
        <v>326</v>
      </c>
      <c r="S439" s="737" t="s">
        <v>2564</v>
      </c>
      <c r="T439" s="738" t="s">
        <v>2565</v>
      </c>
      <c r="U439" s="620" t="s">
        <v>1172</v>
      </c>
      <c r="V439" s="620">
        <v>2</v>
      </c>
      <c r="W439" s="736">
        <v>1700000</v>
      </c>
      <c r="X439" s="623" t="s">
        <v>1212</v>
      </c>
      <c r="Y439" s="314" t="s">
        <v>1210</v>
      </c>
      <c r="Z439" s="720">
        <f t="shared" si="11"/>
        <v>3400000</v>
      </c>
    </row>
    <row r="440" spans="15:26" x14ac:dyDescent="0.3">
      <c r="O440" s="313">
        <v>438</v>
      </c>
      <c r="P440" s="314" t="s">
        <v>320</v>
      </c>
      <c r="Q440" s="314">
        <v>2024</v>
      </c>
      <c r="R440" s="623" t="s">
        <v>326</v>
      </c>
      <c r="S440" s="737" t="s">
        <v>1439</v>
      </c>
      <c r="T440" s="738" t="s">
        <v>1440</v>
      </c>
      <c r="U440" s="620" t="s">
        <v>1172</v>
      </c>
      <c r="V440" s="620">
        <v>20</v>
      </c>
      <c r="W440" s="736">
        <v>15000</v>
      </c>
      <c r="X440" s="623" t="s">
        <v>1212</v>
      </c>
      <c r="Y440" s="314" t="s">
        <v>1210</v>
      </c>
      <c r="Z440" s="720">
        <f t="shared" si="11"/>
        <v>300000</v>
      </c>
    </row>
    <row r="441" spans="15:26" x14ac:dyDescent="0.3">
      <c r="O441" s="313">
        <v>439</v>
      </c>
      <c r="P441" s="314" t="s">
        <v>320</v>
      </c>
      <c r="Q441" s="314">
        <v>2024</v>
      </c>
      <c r="R441" s="623" t="s">
        <v>326</v>
      </c>
      <c r="S441" s="740" t="s">
        <v>2123</v>
      </c>
      <c r="T441" s="739" t="s">
        <v>2124</v>
      </c>
      <c r="U441" s="620" t="s">
        <v>1172</v>
      </c>
      <c r="V441" s="620">
        <v>6</v>
      </c>
      <c r="W441" s="736">
        <v>150000</v>
      </c>
      <c r="X441" s="623" t="s">
        <v>1212</v>
      </c>
      <c r="Y441" s="314" t="s">
        <v>1210</v>
      </c>
      <c r="Z441" s="720">
        <f t="shared" si="11"/>
        <v>900000</v>
      </c>
    </row>
    <row r="442" spans="15:26" x14ac:dyDescent="0.3">
      <c r="O442" s="313">
        <v>440</v>
      </c>
      <c r="P442" s="314" t="s">
        <v>320</v>
      </c>
      <c r="Q442" s="314">
        <v>2024</v>
      </c>
      <c r="R442" s="623" t="s">
        <v>326</v>
      </c>
      <c r="S442" s="737" t="s">
        <v>2566</v>
      </c>
      <c r="T442" s="738" t="s">
        <v>2567</v>
      </c>
      <c r="U442" s="620" t="s">
        <v>1172</v>
      </c>
      <c r="V442" s="620">
        <v>8</v>
      </c>
      <c r="W442" s="736">
        <v>55000</v>
      </c>
      <c r="X442" s="623" t="s">
        <v>1212</v>
      </c>
      <c r="Y442" s="314" t="s">
        <v>1210</v>
      </c>
      <c r="Z442" s="720">
        <f t="shared" si="11"/>
        <v>440000</v>
      </c>
    </row>
    <row r="443" spans="15:26" x14ac:dyDescent="0.3">
      <c r="O443" s="313">
        <v>441</v>
      </c>
      <c r="P443" s="314" t="s">
        <v>320</v>
      </c>
      <c r="Q443" s="314">
        <v>2024</v>
      </c>
      <c r="R443" s="623" t="s">
        <v>326</v>
      </c>
      <c r="S443" s="737" t="s">
        <v>1893</v>
      </c>
      <c r="T443" s="738" t="s">
        <v>1894</v>
      </c>
      <c r="U443" s="620" t="s">
        <v>1172</v>
      </c>
      <c r="V443" s="620">
        <v>12</v>
      </c>
      <c r="W443" s="736">
        <v>27500</v>
      </c>
      <c r="X443" s="623" t="s">
        <v>1212</v>
      </c>
      <c r="Y443" s="314" t="s">
        <v>1210</v>
      </c>
      <c r="Z443" s="720">
        <f t="shared" si="11"/>
        <v>330000</v>
      </c>
    </row>
    <row r="444" spans="15:26" x14ac:dyDescent="0.3">
      <c r="O444" s="313">
        <v>442</v>
      </c>
      <c r="P444" s="314" t="s">
        <v>320</v>
      </c>
      <c r="Q444" s="314">
        <v>2024</v>
      </c>
      <c r="R444" s="623" t="s">
        <v>326</v>
      </c>
      <c r="S444" s="737" t="s">
        <v>2568</v>
      </c>
      <c r="T444" s="738" t="s">
        <v>2569</v>
      </c>
      <c r="U444" s="620" t="s">
        <v>1172</v>
      </c>
      <c r="V444" s="620">
        <v>2</v>
      </c>
      <c r="W444" s="736">
        <v>210000</v>
      </c>
      <c r="X444" s="623" t="s">
        <v>1212</v>
      </c>
      <c r="Y444" s="314" t="s">
        <v>1210</v>
      </c>
      <c r="Z444" s="720">
        <f t="shared" si="11"/>
        <v>420000</v>
      </c>
    </row>
    <row r="445" spans="15:26" x14ac:dyDescent="0.3">
      <c r="O445" s="313">
        <v>443</v>
      </c>
      <c r="P445" s="314" t="s">
        <v>320</v>
      </c>
      <c r="Q445" s="314">
        <v>2024</v>
      </c>
      <c r="R445" s="623" t="s">
        <v>326</v>
      </c>
      <c r="S445" s="737" t="s">
        <v>2570</v>
      </c>
      <c r="T445" s="738" t="s">
        <v>2571</v>
      </c>
      <c r="U445" s="620" t="s">
        <v>1172</v>
      </c>
      <c r="V445" s="620">
        <v>5</v>
      </c>
      <c r="W445" s="736">
        <v>24000</v>
      </c>
      <c r="X445" s="623" t="s">
        <v>1212</v>
      </c>
      <c r="Y445" s="314" t="s">
        <v>1210</v>
      </c>
      <c r="Z445" s="720">
        <f t="shared" si="11"/>
        <v>120000</v>
      </c>
    </row>
    <row r="446" spans="15:26" x14ac:dyDescent="0.3">
      <c r="O446" s="313">
        <v>444</v>
      </c>
      <c r="P446" s="314" t="s">
        <v>320</v>
      </c>
      <c r="Q446" s="314">
        <v>2024</v>
      </c>
      <c r="R446" s="623" t="s">
        <v>326</v>
      </c>
      <c r="S446" s="739" t="s">
        <v>1708</v>
      </c>
      <c r="T446" s="739" t="s">
        <v>1709</v>
      </c>
      <c r="U446" s="620" t="s">
        <v>1172</v>
      </c>
      <c r="V446" s="620">
        <v>40</v>
      </c>
      <c r="W446" s="736">
        <v>9500</v>
      </c>
      <c r="X446" s="623" t="s">
        <v>1212</v>
      </c>
      <c r="Y446" s="314" t="s">
        <v>1210</v>
      </c>
      <c r="Z446" s="720">
        <f t="shared" si="11"/>
        <v>380000</v>
      </c>
    </row>
    <row r="447" spans="15:26" x14ac:dyDescent="0.3">
      <c r="O447" s="313">
        <v>445</v>
      </c>
      <c r="P447" s="314" t="s">
        <v>320</v>
      </c>
      <c r="Q447" s="314">
        <v>2024</v>
      </c>
      <c r="R447" s="623" t="s">
        <v>326</v>
      </c>
      <c r="S447" s="739" t="s">
        <v>1282</v>
      </c>
      <c r="T447" s="739" t="s">
        <v>1283</v>
      </c>
      <c r="U447" s="620" t="s">
        <v>1172</v>
      </c>
      <c r="V447" s="620">
        <v>6</v>
      </c>
      <c r="W447" s="736">
        <v>65000</v>
      </c>
      <c r="X447" s="623" t="s">
        <v>1212</v>
      </c>
      <c r="Y447" s="314" t="s">
        <v>1210</v>
      </c>
      <c r="Z447" s="720">
        <f t="shared" si="11"/>
        <v>390000</v>
      </c>
    </row>
    <row r="448" spans="15:26" x14ac:dyDescent="0.3">
      <c r="O448" s="313">
        <v>446</v>
      </c>
      <c r="P448" s="314" t="s">
        <v>320</v>
      </c>
      <c r="Q448" s="314">
        <v>2024</v>
      </c>
      <c r="R448" s="623" t="s">
        <v>326</v>
      </c>
      <c r="S448" s="739" t="s">
        <v>2572</v>
      </c>
      <c r="T448" s="739" t="s">
        <v>2573</v>
      </c>
      <c r="U448" s="620" t="s">
        <v>1172</v>
      </c>
      <c r="V448" s="620">
        <v>6</v>
      </c>
      <c r="W448" s="736">
        <v>60000</v>
      </c>
      <c r="X448" s="623" t="s">
        <v>1212</v>
      </c>
      <c r="Y448" s="314" t="s">
        <v>1210</v>
      </c>
      <c r="Z448" s="720">
        <f t="shared" si="11"/>
        <v>360000</v>
      </c>
    </row>
    <row r="449" spans="15:26" x14ac:dyDescent="0.3">
      <c r="O449" s="313">
        <v>447</v>
      </c>
      <c r="P449" s="314" t="s">
        <v>320</v>
      </c>
      <c r="Q449" s="314">
        <v>2024</v>
      </c>
      <c r="R449" s="623" t="s">
        <v>326</v>
      </c>
      <c r="S449" s="739" t="s">
        <v>2574</v>
      </c>
      <c r="T449" s="739" t="s">
        <v>2575</v>
      </c>
      <c r="U449" s="620" t="s">
        <v>1172</v>
      </c>
      <c r="V449" s="620">
        <v>1</v>
      </c>
      <c r="W449" s="736">
        <v>15300000</v>
      </c>
      <c r="X449" s="623" t="s">
        <v>1212</v>
      </c>
      <c r="Y449" s="314" t="s">
        <v>1210</v>
      </c>
      <c r="Z449" s="720">
        <f t="shared" si="11"/>
        <v>15300000</v>
      </c>
    </row>
    <row r="450" spans="15:26" x14ac:dyDescent="0.3">
      <c r="O450" s="313">
        <v>448</v>
      </c>
      <c r="P450" s="314" t="s">
        <v>320</v>
      </c>
      <c r="Q450" s="314">
        <v>2024</v>
      </c>
      <c r="R450" s="623" t="s">
        <v>326</v>
      </c>
      <c r="S450" s="623"/>
      <c r="T450" s="741" t="s">
        <v>2577</v>
      </c>
      <c r="U450" s="620" t="s">
        <v>853</v>
      </c>
      <c r="V450" s="620">
        <v>8</v>
      </c>
      <c r="W450" s="511">
        <v>150000</v>
      </c>
      <c r="X450" s="623" t="s">
        <v>1212</v>
      </c>
      <c r="Y450" s="314" t="s">
        <v>1213</v>
      </c>
      <c r="Z450" s="720">
        <f t="shared" si="11"/>
        <v>1200000</v>
      </c>
    </row>
    <row r="451" spans="15:26" x14ac:dyDescent="0.3">
      <c r="O451" s="313">
        <v>449</v>
      </c>
      <c r="P451" s="314" t="s">
        <v>320</v>
      </c>
      <c r="Q451" s="314">
        <v>2024</v>
      </c>
      <c r="R451" s="623" t="s">
        <v>326</v>
      </c>
      <c r="S451" s="623"/>
      <c r="T451" s="741" t="s">
        <v>2578</v>
      </c>
      <c r="U451" s="620" t="s">
        <v>853</v>
      </c>
      <c r="V451" s="620">
        <v>4</v>
      </c>
      <c r="W451" s="511">
        <v>37500</v>
      </c>
      <c r="X451" s="623" t="s">
        <v>1212</v>
      </c>
      <c r="Y451" s="314" t="s">
        <v>1213</v>
      </c>
      <c r="Z451" s="720">
        <f t="shared" si="11"/>
        <v>150000</v>
      </c>
    </row>
    <row r="452" spans="15:26" x14ac:dyDescent="0.3">
      <c r="O452" s="313">
        <v>450</v>
      </c>
      <c r="P452" s="314" t="s">
        <v>320</v>
      </c>
      <c r="Q452" s="314">
        <v>2024</v>
      </c>
      <c r="R452" s="623" t="s">
        <v>326</v>
      </c>
      <c r="S452" s="623"/>
      <c r="T452" s="741" t="s">
        <v>2579</v>
      </c>
      <c r="U452" s="620" t="s">
        <v>853</v>
      </c>
      <c r="V452" s="620">
        <v>2</v>
      </c>
      <c r="W452" s="511">
        <v>110000</v>
      </c>
      <c r="X452" s="623" t="s">
        <v>1212</v>
      </c>
      <c r="Y452" s="314" t="s">
        <v>1213</v>
      </c>
      <c r="Z452" s="720">
        <f t="shared" si="11"/>
        <v>220000</v>
      </c>
    </row>
    <row r="453" spans="15:26" x14ac:dyDescent="0.3">
      <c r="O453" s="313">
        <v>451</v>
      </c>
      <c r="P453" s="314" t="s">
        <v>320</v>
      </c>
      <c r="Q453" s="314">
        <v>2024</v>
      </c>
      <c r="R453" s="623" t="s">
        <v>326</v>
      </c>
      <c r="S453" s="623"/>
      <c r="T453" s="741" t="s">
        <v>2580</v>
      </c>
      <c r="U453" s="620" t="s">
        <v>853</v>
      </c>
      <c r="V453" s="620">
        <v>20</v>
      </c>
      <c r="W453" s="511">
        <v>5000</v>
      </c>
      <c r="X453" s="623" t="s">
        <v>1212</v>
      </c>
      <c r="Y453" s="314" t="s">
        <v>1213</v>
      </c>
      <c r="Z453" s="720">
        <f t="shared" si="11"/>
        <v>100000</v>
      </c>
    </row>
    <row r="454" spans="15:26" x14ac:dyDescent="0.3">
      <c r="O454" s="313">
        <v>452</v>
      </c>
      <c r="P454" s="314" t="s">
        <v>320</v>
      </c>
      <c r="Q454" s="314">
        <v>2024</v>
      </c>
      <c r="R454" s="623" t="s">
        <v>326</v>
      </c>
      <c r="S454" s="623"/>
      <c r="T454" s="741" t="s">
        <v>2581</v>
      </c>
      <c r="U454" s="620" t="s">
        <v>868</v>
      </c>
      <c r="V454" s="620">
        <v>1</v>
      </c>
      <c r="W454" s="511">
        <v>725000</v>
      </c>
      <c r="X454" s="623" t="s">
        <v>1212</v>
      </c>
      <c r="Y454" s="314" t="s">
        <v>1213</v>
      </c>
      <c r="Z454" s="720">
        <f t="shared" si="11"/>
        <v>725000</v>
      </c>
    </row>
    <row r="455" spans="15:26" x14ac:dyDescent="0.3">
      <c r="O455" s="313">
        <v>453</v>
      </c>
      <c r="P455" s="314" t="s">
        <v>320</v>
      </c>
      <c r="Q455" s="314">
        <v>2024</v>
      </c>
      <c r="R455" s="623" t="s">
        <v>326</v>
      </c>
      <c r="S455" s="623"/>
      <c r="T455" s="741" t="s">
        <v>2582</v>
      </c>
      <c r="U455" s="620" t="s">
        <v>2547</v>
      </c>
      <c r="V455" s="620">
        <v>3</v>
      </c>
      <c r="W455" s="511">
        <v>2553760</v>
      </c>
      <c r="X455" s="623" t="s">
        <v>1212</v>
      </c>
      <c r="Y455" s="314" t="s">
        <v>1213</v>
      </c>
      <c r="Z455" s="720">
        <f t="shared" si="11"/>
        <v>7661280</v>
      </c>
    </row>
    <row r="456" spans="15:26" x14ac:dyDescent="0.3">
      <c r="O456" s="313">
        <v>454</v>
      </c>
      <c r="P456" s="314" t="s">
        <v>320</v>
      </c>
      <c r="Q456" s="314">
        <v>2024</v>
      </c>
      <c r="R456" s="623" t="s">
        <v>326</v>
      </c>
      <c r="S456" s="623"/>
      <c r="T456" s="741" t="s">
        <v>2583</v>
      </c>
      <c r="U456" s="620" t="s">
        <v>868</v>
      </c>
      <c r="V456" s="620">
        <v>1</v>
      </c>
      <c r="W456" s="511">
        <v>1125520</v>
      </c>
      <c r="X456" s="623" t="s">
        <v>1212</v>
      </c>
      <c r="Y456" s="314" t="s">
        <v>1213</v>
      </c>
      <c r="Z456" s="720">
        <f t="shared" si="11"/>
        <v>1125520</v>
      </c>
    </row>
    <row r="457" spans="15:26" x14ac:dyDescent="0.3">
      <c r="O457" s="313">
        <v>455</v>
      </c>
      <c r="P457" s="314" t="s">
        <v>320</v>
      </c>
      <c r="Q457" s="314">
        <v>2024</v>
      </c>
      <c r="R457" s="623" t="s">
        <v>326</v>
      </c>
      <c r="S457" s="623"/>
      <c r="T457" s="741" t="s">
        <v>2584</v>
      </c>
      <c r="U457" s="620" t="s">
        <v>868</v>
      </c>
      <c r="V457" s="620">
        <v>2</v>
      </c>
      <c r="W457" s="511">
        <v>788400</v>
      </c>
      <c r="X457" s="623" t="s">
        <v>1212</v>
      </c>
      <c r="Y457" s="314" t="s">
        <v>1213</v>
      </c>
      <c r="Z457" s="720">
        <f t="shared" si="11"/>
        <v>1576800</v>
      </c>
    </row>
    <row r="458" spans="15:26" x14ac:dyDescent="0.3">
      <c r="O458" s="313">
        <v>456</v>
      </c>
      <c r="P458" s="314" t="s">
        <v>320</v>
      </c>
      <c r="Q458" s="314">
        <v>2024</v>
      </c>
      <c r="R458" s="623" t="s">
        <v>326</v>
      </c>
      <c r="S458" s="623"/>
      <c r="T458" s="741" t="s">
        <v>2585</v>
      </c>
      <c r="U458" s="620" t="s">
        <v>868</v>
      </c>
      <c r="V458" s="620">
        <v>2</v>
      </c>
      <c r="W458" s="511">
        <v>258720</v>
      </c>
      <c r="X458" s="623" t="s">
        <v>1212</v>
      </c>
      <c r="Y458" s="314" t="s">
        <v>1213</v>
      </c>
      <c r="Z458" s="720">
        <f t="shared" si="11"/>
        <v>517440</v>
      </c>
    </row>
    <row r="459" spans="15:26" x14ac:dyDescent="0.3">
      <c r="O459" s="313">
        <v>457</v>
      </c>
      <c r="P459" s="314" t="s">
        <v>320</v>
      </c>
      <c r="Q459" s="314">
        <v>2024</v>
      </c>
      <c r="R459" s="623" t="s">
        <v>326</v>
      </c>
      <c r="S459" s="623"/>
      <c r="T459" s="741" t="s">
        <v>2586</v>
      </c>
      <c r="U459" s="620" t="s">
        <v>868</v>
      </c>
      <c r="V459" s="620">
        <v>2</v>
      </c>
      <c r="W459" s="511">
        <v>8907360</v>
      </c>
      <c r="X459" s="623" t="s">
        <v>1212</v>
      </c>
      <c r="Y459" s="314" t="s">
        <v>1213</v>
      </c>
      <c r="Z459" s="720">
        <f t="shared" si="11"/>
        <v>17814720</v>
      </c>
    </row>
    <row r="460" spans="15:26" x14ac:dyDescent="0.3">
      <c r="O460" s="313">
        <v>458</v>
      </c>
      <c r="P460" s="314" t="s">
        <v>320</v>
      </c>
      <c r="Q460" s="314">
        <v>2024</v>
      </c>
      <c r="R460" s="623" t="s">
        <v>326</v>
      </c>
      <c r="S460" s="623"/>
      <c r="T460" s="741" t="s">
        <v>2587</v>
      </c>
      <c r="U460" s="620" t="s">
        <v>868</v>
      </c>
      <c r="V460" s="620">
        <v>2</v>
      </c>
      <c r="W460" s="511">
        <v>477840</v>
      </c>
      <c r="X460" s="623" t="s">
        <v>1212</v>
      </c>
      <c r="Y460" s="314" t="s">
        <v>1213</v>
      </c>
      <c r="Z460" s="720">
        <f t="shared" si="11"/>
        <v>955680</v>
      </c>
    </row>
    <row r="461" spans="15:26" x14ac:dyDescent="0.3">
      <c r="O461" s="313">
        <v>459</v>
      </c>
      <c r="P461" s="314" t="s">
        <v>320</v>
      </c>
      <c r="Q461" s="314">
        <v>2024</v>
      </c>
      <c r="R461" s="623" t="s">
        <v>326</v>
      </c>
      <c r="S461" s="623"/>
      <c r="T461" s="741" t="s">
        <v>2588</v>
      </c>
      <c r="U461" s="620" t="s">
        <v>868</v>
      </c>
      <c r="V461" s="620">
        <v>1</v>
      </c>
      <c r="W461" s="511">
        <v>6345680</v>
      </c>
      <c r="X461" s="623" t="s">
        <v>1212</v>
      </c>
      <c r="Y461" s="314" t="s">
        <v>1213</v>
      </c>
      <c r="Z461" s="720">
        <f t="shared" si="11"/>
        <v>6345680</v>
      </c>
    </row>
    <row r="462" spans="15:26" x14ac:dyDescent="0.3">
      <c r="O462" s="313">
        <v>460</v>
      </c>
      <c r="P462" s="314" t="s">
        <v>320</v>
      </c>
      <c r="Q462" s="314">
        <v>2024</v>
      </c>
      <c r="R462" s="623" t="s">
        <v>326</v>
      </c>
      <c r="S462" s="623"/>
      <c r="T462" s="741" t="s">
        <v>2589</v>
      </c>
      <c r="U462" s="620" t="s">
        <v>868</v>
      </c>
      <c r="V462" s="620">
        <v>1</v>
      </c>
      <c r="W462" s="511">
        <v>2500000</v>
      </c>
      <c r="X462" s="623" t="s">
        <v>1212</v>
      </c>
      <c r="Y462" s="314" t="s">
        <v>1213</v>
      </c>
      <c r="Z462" s="720">
        <f t="shared" si="11"/>
        <v>2500000</v>
      </c>
    </row>
    <row r="463" spans="15:26" x14ac:dyDescent="0.3">
      <c r="O463" s="313">
        <v>461</v>
      </c>
      <c r="P463" s="314" t="s">
        <v>320</v>
      </c>
      <c r="Q463" s="314">
        <v>2024</v>
      </c>
      <c r="R463" s="623" t="s">
        <v>326</v>
      </c>
      <c r="S463" s="623"/>
      <c r="T463" s="741" t="s">
        <v>2590</v>
      </c>
      <c r="U463" s="620" t="s">
        <v>853</v>
      </c>
      <c r="V463" s="620">
        <v>2</v>
      </c>
      <c r="W463" s="511">
        <v>20000</v>
      </c>
      <c r="X463" s="623" t="s">
        <v>1212</v>
      </c>
      <c r="Y463" s="314" t="s">
        <v>1213</v>
      </c>
      <c r="Z463" s="720">
        <f t="shared" si="11"/>
        <v>40000</v>
      </c>
    </row>
    <row r="464" spans="15:26" x14ac:dyDescent="0.3">
      <c r="O464" s="313">
        <v>462</v>
      </c>
      <c r="P464" s="314" t="s">
        <v>320</v>
      </c>
      <c r="Q464" s="314">
        <v>2024</v>
      </c>
      <c r="R464" s="623" t="s">
        <v>326</v>
      </c>
      <c r="S464" s="623"/>
      <c r="T464" s="741" t="s">
        <v>2591</v>
      </c>
      <c r="U464" s="620" t="s">
        <v>853</v>
      </c>
      <c r="V464" s="620">
        <v>9</v>
      </c>
      <c r="W464" s="511">
        <v>20000</v>
      </c>
      <c r="X464" s="623" t="s">
        <v>1212</v>
      </c>
      <c r="Y464" s="314" t="s">
        <v>1213</v>
      </c>
      <c r="Z464" s="720">
        <f t="shared" si="11"/>
        <v>180000</v>
      </c>
    </row>
    <row r="465" spans="15:26" x14ac:dyDescent="0.3">
      <c r="O465" s="313">
        <v>463</v>
      </c>
      <c r="P465" s="314" t="s">
        <v>320</v>
      </c>
      <c r="Q465" s="314">
        <v>2024</v>
      </c>
      <c r="R465" s="623" t="s">
        <v>326</v>
      </c>
      <c r="S465" s="623"/>
      <c r="T465" s="741" t="s">
        <v>2592</v>
      </c>
      <c r="U465" s="620" t="s">
        <v>853</v>
      </c>
      <c r="V465" s="620">
        <v>17</v>
      </c>
      <c r="W465" s="511">
        <v>95000</v>
      </c>
      <c r="X465" s="623" t="s">
        <v>1212</v>
      </c>
      <c r="Y465" s="314" t="s">
        <v>1213</v>
      </c>
      <c r="Z465" s="720">
        <f t="shared" si="11"/>
        <v>1615000</v>
      </c>
    </row>
    <row r="466" spans="15:26" x14ac:dyDescent="0.3">
      <c r="O466" s="313">
        <v>464</v>
      </c>
      <c r="P466" s="314" t="s">
        <v>320</v>
      </c>
      <c r="Q466" s="314">
        <v>2024</v>
      </c>
      <c r="R466" s="623" t="s">
        <v>326</v>
      </c>
      <c r="S466" s="623"/>
      <c r="T466" s="741" t="s">
        <v>2593</v>
      </c>
      <c r="U466" s="620" t="s">
        <v>853</v>
      </c>
      <c r="V466" s="620">
        <v>1</v>
      </c>
      <c r="W466" s="511">
        <v>20000</v>
      </c>
      <c r="X466" s="623" t="s">
        <v>1212</v>
      </c>
      <c r="Y466" s="314" t="s">
        <v>1213</v>
      </c>
      <c r="Z466" s="720">
        <f t="shared" si="11"/>
        <v>20000</v>
      </c>
    </row>
    <row r="467" spans="15:26" x14ac:dyDescent="0.3">
      <c r="O467" s="313">
        <v>465</v>
      </c>
      <c r="P467" s="314" t="s">
        <v>320</v>
      </c>
      <c r="Q467" s="314">
        <v>2024</v>
      </c>
      <c r="R467" s="623" t="s">
        <v>326</v>
      </c>
      <c r="S467" s="623"/>
      <c r="T467" s="741" t="s">
        <v>2594</v>
      </c>
      <c r="U467" s="620" t="s">
        <v>853</v>
      </c>
      <c r="V467" s="620">
        <v>1</v>
      </c>
      <c r="W467" s="511">
        <v>30000</v>
      </c>
      <c r="X467" s="623" t="s">
        <v>1212</v>
      </c>
      <c r="Y467" s="314" t="s">
        <v>1213</v>
      </c>
      <c r="Z467" s="720">
        <f t="shared" si="11"/>
        <v>30000</v>
      </c>
    </row>
    <row r="468" spans="15:26" x14ac:dyDescent="0.3">
      <c r="O468" s="313">
        <v>466</v>
      </c>
      <c r="P468" s="314" t="s">
        <v>320</v>
      </c>
      <c r="Q468" s="314">
        <v>2024</v>
      </c>
      <c r="R468" s="623" t="s">
        <v>326</v>
      </c>
      <c r="S468" s="623"/>
      <c r="T468" s="741" t="s">
        <v>2595</v>
      </c>
      <c r="U468" s="620" t="s">
        <v>853</v>
      </c>
      <c r="V468" s="620">
        <v>2</v>
      </c>
      <c r="W468" s="511">
        <v>25000</v>
      </c>
      <c r="X468" s="623" t="s">
        <v>1212</v>
      </c>
      <c r="Y468" s="314" t="s">
        <v>1213</v>
      </c>
      <c r="Z468" s="720">
        <f t="shared" si="11"/>
        <v>50000</v>
      </c>
    </row>
    <row r="469" spans="15:26" x14ac:dyDescent="0.3">
      <c r="O469" s="313">
        <v>467</v>
      </c>
      <c r="P469" s="314" t="s">
        <v>320</v>
      </c>
      <c r="Q469" s="314">
        <v>2024</v>
      </c>
      <c r="R469" s="623" t="s">
        <v>326</v>
      </c>
      <c r="S469" s="623"/>
      <c r="T469" s="741" t="s">
        <v>2596</v>
      </c>
      <c r="U469" s="620" t="s">
        <v>853</v>
      </c>
      <c r="V469" s="620">
        <v>2</v>
      </c>
      <c r="W469" s="511">
        <v>40000</v>
      </c>
      <c r="X469" s="623" t="s">
        <v>1212</v>
      </c>
      <c r="Y469" s="314" t="s">
        <v>1213</v>
      </c>
      <c r="Z469" s="720">
        <f t="shared" si="11"/>
        <v>80000</v>
      </c>
    </row>
    <row r="470" spans="15:26" x14ac:dyDescent="0.3">
      <c r="O470" s="313">
        <v>468</v>
      </c>
      <c r="P470" s="314" t="s">
        <v>320</v>
      </c>
      <c r="Q470" s="314">
        <v>2024</v>
      </c>
      <c r="R470" s="623" t="s">
        <v>326</v>
      </c>
      <c r="S470" s="623"/>
      <c r="T470" s="741" t="s">
        <v>2597</v>
      </c>
      <c r="U470" s="620" t="s">
        <v>853</v>
      </c>
      <c r="V470" s="620">
        <v>10</v>
      </c>
      <c r="W470" s="511">
        <v>5000</v>
      </c>
      <c r="X470" s="623" t="s">
        <v>1212</v>
      </c>
      <c r="Y470" s="314" t="s">
        <v>1213</v>
      </c>
      <c r="Z470" s="720">
        <f t="shared" ref="Z470:Z501" si="12">V470*W470</f>
        <v>50000</v>
      </c>
    </row>
    <row r="471" spans="15:26" x14ac:dyDescent="0.3">
      <c r="O471" s="313">
        <v>469</v>
      </c>
      <c r="P471" s="314" t="s">
        <v>320</v>
      </c>
      <c r="Q471" s="314">
        <v>2024</v>
      </c>
      <c r="R471" s="623" t="s">
        <v>326</v>
      </c>
      <c r="S471" s="623"/>
      <c r="T471" s="741" t="s">
        <v>2598</v>
      </c>
      <c r="U471" s="620" t="s">
        <v>853</v>
      </c>
      <c r="V471" s="620">
        <v>3</v>
      </c>
      <c r="W471" s="511">
        <v>95000</v>
      </c>
      <c r="X471" s="623" t="s">
        <v>1212</v>
      </c>
      <c r="Y471" s="314" t="s">
        <v>1213</v>
      </c>
      <c r="Z471" s="720">
        <f t="shared" si="12"/>
        <v>285000</v>
      </c>
    </row>
    <row r="472" spans="15:26" x14ac:dyDescent="0.3">
      <c r="O472" s="313">
        <v>470</v>
      </c>
      <c r="P472" s="314" t="s">
        <v>320</v>
      </c>
      <c r="Q472" s="314">
        <v>2024</v>
      </c>
      <c r="R472" s="623" t="s">
        <v>326</v>
      </c>
      <c r="S472" s="623"/>
      <c r="T472" s="741" t="s">
        <v>2599</v>
      </c>
      <c r="U472" s="620" t="s">
        <v>2323</v>
      </c>
      <c r="V472" s="620">
        <v>4</v>
      </c>
      <c r="W472" s="511">
        <v>50000</v>
      </c>
      <c r="X472" s="623" t="s">
        <v>1212</v>
      </c>
      <c r="Y472" s="314" t="s">
        <v>1213</v>
      </c>
      <c r="Z472" s="720">
        <f t="shared" si="12"/>
        <v>200000</v>
      </c>
    </row>
    <row r="473" spans="15:26" x14ac:dyDescent="0.3">
      <c r="O473" s="313">
        <v>471</v>
      </c>
      <c r="P473" s="314" t="s">
        <v>320</v>
      </c>
      <c r="Q473" s="314">
        <v>2024</v>
      </c>
      <c r="R473" s="623" t="s">
        <v>326</v>
      </c>
      <c r="S473" s="623"/>
      <c r="T473" s="741" t="s">
        <v>2526</v>
      </c>
      <c r="U473" s="620" t="s">
        <v>853</v>
      </c>
      <c r="V473" s="620">
        <v>4</v>
      </c>
      <c r="W473" s="511">
        <v>215000</v>
      </c>
      <c r="X473" s="623" t="s">
        <v>1212</v>
      </c>
      <c r="Y473" s="314" t="s">
        <v>1213</v>
      </c>
      <c r="Z473" s="720">
        <f t="shared" si="12"/>
        <v>860000</v>
      </c>
    </row>
    <row r="474" spans="15:26" x14ac:dyDescent="0.3">
      <c r="O474" s="313">
        <v>472</v>
      </c>
      <c r="P474" s="314" t="s">
        <v>320</v>
      </c>
      <c r="Q474" s="314">
        <v>2024</v>
      </c>
      <c r="R474" s="623" t="s">
        <v>326</v>
      </c>
      <c r="S474" s="623"/>
      <c r="T474" s="741" t="s">
        <v>2600</v>
      </c>
      <c r="U474" s="620" t="s">
        <v>868</v>
      </c>
      <c r="V474" s="620">
        <v>5</v>
      </c>
      <c r="W474" s="511">
        <v>3000000</v>
      </c>
      <c r="X474" s="623" t="s">
        <v>1212</v>
      </c>
      <c r="Y474" s="314" t="s">
        <v>1213</v>
      </c>
      <c r="Z474" s="720">
        <f t="shared" si="12"/>
        <v>15000000</v>
      </c>
    </row>
    <row r="475" spans="15:26" x14ac:dyDescent="0.3">
      <c r="O475" s="313">
        <v>473</v>
      </c>
      <c r="P475" s="314" t="s">
        <v>320</v>
      </c>
      <c r="Q475" s="314">
        <v>2024</v>
      </c>
      <c r="R475" s="623" t="s">
        <v>326</v>
      </c>
      <c r="S475" s="623"/>
      <c r="T475" s="741" t="s">
        <v>2601</v>
      </c>
      <c r="U475" s="620" t="s">
        <v>853</v>
      </c>
      <c r="V475" s="620">
        <v>8</v>
      </c>
      <c r="W475" s="511">
        <v>36500</v>
      </c>
      <c r="X475" s="623" t="s">
        <v>1212</v>
      </c>
      <c r="Y475" s="314" t="s">
        <v>1213</v>
      </c>
      <c r="Z475" s="720">
        <f t="shared" si="12"/>
        <v>292000</v>
      </c>
    </row>
    <row r="476" spans="15:26" x14ac:dyDescent="0.3">
      <c r="O476" s="313">
        <v>474</v>
      </c>
      <c r="P476" s="314" t="s">
        <v>320</v>
      </c>
      <c r="Q476" s="314">
        <v>2024</v>
      </c>
      <c r="R476" s="623" t="s">
        <v>326</v>
      </c>
      <c r="S476" s="623"/>
      <c r="T476" s="741" t="s">
        <v>2602</v>
      </c>
      <c r="U476" s="620" t="s">
        <v>868</v>
      </c>
      <c r="V476" s="620">
        <v>1</v>
      </c>
      <c r="W476" s="511">
        <v>843000</v>
      </c>
      <c r="X476" s="623" t="s">
        <v>1212</v>
      </c>
      <c r="Y476" s="314" t="s">
        <v>1213</v>
      </c>
      <c r="Z476" s="720">
        <f t="shared" si="12"/>
        <v>843000</v>
      </c>
    </row>
    <row r="477" spans="15:26" x14ac:dyDescent="0.3">
      <c r="O477" s="313">
        <v>475</v>
      </c>
      <c r="P477" s="314" t="s">
        <v>320</v>
      </c>
      <c r="Q477" s="314">
        <v>2024</v>
      </c>
      <c r="R477" s="623" t="s">
        <v>324</v>
      </c>
      <c r="S477" s="615" t="s">
        <v>2603</v>
      </c>
      <c r="T477" s="594" t="s">
        <v>2604</v>
      </c>
      <c r="U477" s="314" t="s">
        <v>1172</v>
      </c>
      <c r="V477" s="314">
        <v>6</v>
      </c>
      <c r="W477" s="742">
        <v>134000</v>
      </c>
      <c r="X477" s="623" t="s">
        <v>1244</v>
      </c>
      <c r="Y477" s="314" t="s">
        <v>1210</v>
      </c>
      <c r="Z477" s="720">
        <f t="shared" si="12"/>
        <v>804000</v>
      </c>
    </row>
    <row r="478" spans="15:26" x14ac:dyDescent="0.3">
      <c r="O478" s="313">
        <v>476</v>
      </c>
      <c r="P478" s="314" t="s">
        <v>320</v>
      </c>
      <c r="Q478" s="314">
        <v>2024</v>
      </c>
      <c r="R478" s="623" t="s">
        <v>324</v>
      </c>
      <c r="S478" s="594" t="s">
        <v>1226</v>
      </c>
      <c r="T478" s="594" t="s">
        <v>1227</v>
      </c>
      <c r="U478" s="314" t="s">
        <v>1195</v>
      </c>
      <c r="V478" s="314">
        <v>40</v>
      </c>
      <c r="W478" s="742">
        <v>162556</v>
      </c>
      <c r="X478" s="623" t="s">
        <v>1217</v>
      </c>
      <c r="Y478" s="314" t="s">
        <v>1210</v>
      </c>
      <c r="Z478" s="720">
        <f t="shared" si="12"/>
        <v>6502240</v>
      </c>
    </row>
    <row r="479" spans="15:26" x14ac:dyDescent="0.3">
      <c r="O479" s="313">
        <v>477</v>
      </c>
      <c r="P479" s="314" t="s">
        <v>320</v>
      </c>
      <c r="Q479" s="314">
        <v>2024</v>
      </c>
      <c r="R479" s="623" t="s">
        <v>324</v>
      </c>
      <c r="S479" s="594" t="s">
        <v>2605</v>
      </c>
      <c r="T479" s="594" t="s">
        <v>2606</v>
      </c>
      <c r="U479" s="314" t="s">
        <v>1195</v>
      </c>
      <c r="V479" s="314">
        <v>15</v>
      </c>
      <c r="W479" s="742">
        <v>431000</v>
      </c>
      <c r="X479" s="623" t="s">
        <v>1217</v>
      </c>
      <c r="Y479" s="314" t="s">
        <v>1210</v>
      </c>
      <c r="Z479" s="720">
        <f t="shared" si="12"/>
        <v>6465000</v>
      </c>
    </row>
    <row r="480" spans="15:26" x14ac:dyDescent="0.3">
      <c r="O480" s="313">
        <v>478</v>
      </c>
      <c r="P480" s="314" t="s">
        <v>320</v>
      </c>
      <c r="Q480" s="314">
        <v>2024</v>
      </c>
      <c r="R480" s="623" t="s">
        <v>324</v>
      </c>
      <c r="S480" s="319" t="s">
        <v>2607</v>
      </c>
      <c r="T480" s="319" t="s">
        <v>2608</v>
      </c>
      <c r="U480" s="314" t="s">
        <v>2576</v>
      </c>
      <c r="V480" s="314">
        <v>1</v>
      </c>
      <c r="W480" s="742">
        <v>675000</v>
      </c>
      <c r="X480" s="623" t="s">
        <v>1217</v>
      </c>
      <c r="Y480" s="314" t="s">
        <v>1210</v>
      </c>
      <c r="Z480" s="720">
        <f t="shared" si="12"/>
        <v>675000</v>
      </c>
    </row>
    <row r="481" spans="15:26" x14ac:dyDescent="0.3">
      <c r="O481" s="313">
        <v>479</v>
      </c>
      <c r="P481" s="314" t="s">
        <v>320</v>
      </c>
      <c r="Q481" s="314">
        <v>2024</v>
      </c>
      <c r="R481" s="623" t="s">
        <v>324</v>
      </c>
      <c r="S481" s="594" t="s">
        <v>1477</v>
      </c>
      <c r="T481" s="594" t="s">
        <v>1478</v>
      </c>
      <c r="U481" s="314" t="s">
        <v>1172</v>
      </c>
      <c r="V481" s="314">
        <v>40</v>
      </c>
      <c r="W481" s="742">
        <v>15500</v>
      </c>
      <c r="X481" s="623" t="s">
        <v>1217</v>
      </c>
      <c r="Y481" s="314" t="s">
        <v>1210</v>
      </c>
      <c r="Z481" s="720">
        <f t="shared" si="12"/>
        <v>620000</v>
      </c>
    </row>
    <row r="482" spans="15:26" x14ac:dyDescent="0.3">
      <c r="O482" s="313">
        <v>480</v>
      </c>
      <c r="P482" s="314" t="s">
        <v>320</v>
      </c>
      <c r="Q482" s="314">
        <v>2024</v>
      </c>
      <c r="R482" s="623" t="s">
        <v>324</v>
      </c>
      <c r="S482" s="594" t="s">
        <v>1234</v>
      </c>
      <c r="T482" s="594" t="s">
        <v>1235</v>
      </c>
      <c r="U482" s="314" t="s">
        <v>1172</v>
      </c>
      <c r="V482" s="314">
        <v>40</v>
      </c>
      <c r="W482" s="742">
        <v>5000</v>
      </c>
      <c r="X482" s="623" t="s">
        <v>1217</v>
      </c>
      <c r="Y482" s="314" t="s">
        <v>1210</v>
      </c>
      <c r="Z482" s="720">
        <f t="shared" si="12"/>
        <v>200000</v>
      </c>
    </row>
    <row r="483" spans="15:26" x14ac:dyDescent="0.3">
      <c r="O483" s="313">
        <v>481</v>
      </c>
      <c r="P483" s="314" t="s">
        <v>320</v>
      </c>
      <c r="Q483" s="314">
        <v>2024</v>
      </c>
      <c r="R483" s="623" t="s">
        <v>324</v>
      </c>
      <c r="S483" s="615" t="s">
        <v>1238</v>
      </c>
      <c r="T483" s="587" t="s">
        <v>1239</v>
      </c>
      <c r="U483" s="314" t="s">
        <v>1172</v>
      </c>
      <c r="V483" s="314">
        <v>5</v>
      </c>
      <c r="W483" s="742">
        <v>67500</v>
      </c>
      <c r="X483" s="623" t="s">
        <v>1217</v>
      </c>
      <c r="Y483" s="314" t="s">
        <v>1210</v>
      </c>
      <c r="Z483" s="720">
        <f t="shared" si="12"/>
        <v>337500</v>
      </c>
    </row>
    <row r="484" spans="15:26" x14ac:dyDescent="0.3">
      <c r="O484" s="313">
        <v>482</v>
      </c>
      <c r="P484" s="314" t="s">
        <v>320</v>
      </c>
      <c r="Q484" s="314">
        <v>2024</v>
      </c>
      <c r="R484" s="623" t="s">
        <v>324</v>
      </c>
      <c r="S484" s="319" t="s">
        <v>2609</v>
      </c>
      <c r="T484" s="319" t="s">
        <v>2610</v>
      </c>
      <c r="U484" s="314" t="s">
        <v>2576</v>
      </c>
      <c r="V484" s="314">
        <v>1</v>
      </c>
      <c r="W484" s="742">
        <v>600000</v>
      </c>
      <c r="X484" s="623" t="s">
        <v>1217</v>
      </c>
      <c r="Y484" s="314" t="s">
        <v>1210</v>
      </c>
      <c r="Z484" s="720">
        <f t="shared" si="12"/>
        <v>600000</v>
      </c>
    </row>
    <row r="485" spans="15:26" x14ac:dyDescent="0.3">
      <c r="O485" s="313">
        <v>483</v>
      </c>
      <c r="P485" s="314" t="s">
        <v>320</v>
      </c>
      <c r="Q485" s="314">
        <v>2024</v>
      </c>
      <c r="R485" s="623" t="s">
        <v>324</v>
      </c>
      <c r="S485" s="319" t="s">
        <v>1335</v>
      </c>
      <c r="T485" s="319" t="s">
        <v>1336</v>
      </c>
      <c r="U485" s="314" t="s">
        <v>2576</v>
      </c>
      <c r="V485" s="314">
        <v>1</v>
      </c>
      <c r="W485" s="742">
        <v>165000</v>
      </c>
      <c r="X485" s="623" t="s">
        <v>1217</v>
      </c>
      <c r="Y485" s="314" t="s">
        <v>1210</v>
      </c>
      <c r="Z485" s="720">
        <f t="shared" si="12"/>
        <v>165000</v>
      </c>
    </row>
    <row r="486" spans="15:26" x14ac:dyDescent="0.3">
      <c r="O486" s="313">
        <v>484</v>
      </c>
      <c r="P486" s="314" t="s">
        <v>320</v>
      </c>
      <c r="Q486" s="314">
        <v>2024</v>
      </c>
      <c r="R486" s="623" t="s">
        <v>324</v>
      </c>
      <c r="S486" s="594" t="s">
        <v>1783</v>
      </c>
      <c r="T486" s="594" t="s">
        <v>1789</v>
      </c>
      <c r="U486" s="314" t="s">
        <v>1172</v>
      </c>
      <c r="V486" s="314">
        <v>5</v>
      </c>
      <c r="W486" s="742">
        <v>290000</v>
      </c>
      <c r="X486" s="623" t="s">
        <v>1217</v>
      </c>
      <c r="Y486" s="314" t="s">
        <v>1210</v>
      </c>
      <c r="Z486" s="720">
        <f t="shared" si="12"/>
        <v>1450000</v>
      </c>
    </row>
    <row r="487" spans="15:26" x14ac:dyDescent="0.3">
      <c r="O487" s="313">
        <v>485</v>
      </c>
      <c r="P487" s="314" t="s">
        <v>320</v>
      </c>
      <c r="Q487" s="314">
        <v>2024</v>
      </c>
      <c r="R487" s="623" t="s">
        <v>324</v>
      </c>
      <c r="S487" s="594" t="s">
        <v>2611</v>
      </c>
      <c r="T487" s="594" t="s">
        <v>2612</v>
      </c>
      <c r="U487" s="314" t="s">
        <v>1195</v>
      </c>
      <c r="V487" s="314">
        <v>25</v>
      </c>
      <c r="W487" s="742">
        <v>80000</v>
      </c>
      <c r="X487" s="623" t="s">
        <v>1217</v>
      </c>
      <c r="Y487" s="314" t="s">
        <v>1210</v>
      </c>
      <c r="Z487" s="720">
        <f t="shared" si="12"/>
        <v>2000000</v>
      </c>
    </row>
    <row r="488" spans="15:26" x14ac:dyDescent="0.3">
      <c r="O488" s="313">
        <v>486</v>
      </c>
      <c r="P488" s="314" t="s">
        <v>320</v>
      </c>
      <c r="Q488" s="314">
        <v>2024</v>
      </c>
      <c r="R488" s="623" t="s">
        <v>324</v>
      </c>
      <c r="S488" s="594" t="s">
        <v>2613</v>
      </c>
      <c r="T488" s="594" t="s">
        <v>1233</v>
      </c>
      <c r="U488" s="314" t="s">
        <v>1474</v>
      </c>
      <c r="V488" s="314">
        <v>4</v>
      </c>
      <c r="W488" s="742">
        <v>193694</v>
      </c>
      <c r="X488" s="623" t="s">
        <v>1217</v>
      </c>
      <c r="Y488" s="314" t="s">
        <v>1210</v>
      </c>
      <c r="Z488" s="720">
        <f t="shared" si="12"/>
        <v>774776</v>
      </c>
    </row>
    <row r="489" spans="15:26" x14ac:dyDescent="0.3">
      <c r="O489" s="313">
        <v>487</v>
      </c>
      <c r="P489" s="314" t="s">
        <v>320</v>
      </c>
      <c r="Q489" s="314">
        <v>2024</v>
      </c>
      <c r="R489" s="623" t="s">
        <v>324</v>
      </c>
      <c r="S489" s="594" t="s">
        <v>2614</v>
      </c>
      <c r="T489" s="594" t="s">
        <v>2615</v>
      </c>
      <c r="U489" s="314" t="s">
        <v>1172</v>
      </c>
      <c r="V489" s="314">
        <v>40</v>
      </c>
      <c r="W489" s="742">
        <v>10000</v>
      </c>
      <c r="X489" s="623" t="s">
        <v>1217</v>
      </c>
      <c r="Y489" s="314" t="s">
        <v>1210</v>
      </c>
      <c r="Z489" s="720">
        <f t="shared" si="12"/>
        <v>400000</v>
      </c>
    </row>
    <row r="490" spans="15:26" x14ac:dyDescent="0.3">
      <c r="O490" s="313">
        <v>488</v>
      </c>
      <c r="P490" s="314" t="s">
        <v>320</v>
      </c>
      <c r="Q490" s="314">
        <v>2024</v>
      </c>
      <c r="R490" s="623" t="s">
        <v>324</v>
      </c>
      <c r="S490" s="615" t="s">
        <v>1725</v>
      </c>
      <c r="T490" s="587" t="s">
        <v>1726</v>
      </c>
      <c r="U490" s="314" t="s">
        <v>1195</v>
      </c>
      <c r="V490" s="314">
        <v>10</v>
      </c>
      <c r="W490" s="742">
        <v>35000</v>
      </c>
      <c r="X490" s="623" t="s">
        <v>1217</v>
      </c>
      <c r="Y490" s="314" t="s">
        <v>1210</v>
      </c>
      <c r="Z490" s="720">
        <f t="shared" si="12"/>
        <v>350000</v>
      </c>
    </row>
    <row r="491" spans="15:26" x14ac:dyDescent="0.3">
      <c r="O491" s="313">
        <v>489</v>
      </c>
      <c r="P491" s="314" t="s">
        <v>320</v>
      </c>
      <c r="Q491" s="314">
        <v>2024</v>
      </c>
      <c r="R491" s="623" t="s">
        <v>324</v>
      </c>
      <c r="S491" s="615" t="s">
        <v>2616</v>
      </c>
      <c r="T491" s="587" t="s">
        <v>2617</v>
      </c>
      <c r="U491" s="314" t="s">
        <v>1195</v>
      </c>
      <c r="V491" s="314">
        <v>5</v>
      </c>
      <c r="W491" s="742">
        <v>40000</v>
      </c>
      <c r="X491" s="623" t="s">
        <v>1217</v>
      </c>
      <c r="Y491" s="314" t="s">
        <v>1210</v>
      </c>
      <c r="Z491" s="720">
        <f t="shared" si="12"/>
        <v>200000</v>
      </c>
    </row>
    <row r="492" spans="15:26" x14ac:dyDescent="0.3">
      <c r="O492" s="313">
        <v>490</v>
      </c>
      <c r="P492" s="314" t="s">
        <v>320</v>
      </c>
      <c r="Q492" s="314">
        <v>2024</v>
      </c>
      <c r="R492" s="623" t="s">
        <v>324</v>
      </c>
      <c r="S492" s="594" t="s">
        <v>1481</v>
      </c>
      <c r="T492" s="594" t="s">
        <v>1482</v>
      </c>
      <c r="U492" s="314" t="s">
        <v>1172</v>
      </c>
      <c r="V492" s="314">
        <v>5</v>
      </c>
      <c r="W492" s="742">
        <v>112000</v>
      </c>
      <c r="X492" s="623" t="s">
        <v>1217</v>
      </c>
      <c r="Y492" s="314" t="s">
        <v>1210</v>
      </c>
      <c r="Z492" s="720">
        <f t="shared" si="12"/>
        <v>560000</v>
      </c>
    </row>
    <row r="493" spans="15:26" x14ac:dyDescent="0.3">
      <c r="O493" s="313">
        <v>491</v>
      </c>
      <c r="P493" s="314" t="s">
        <v>320</v>
      </c>
      <c r="Q493" s="314">
        <v>2024</v>
      </c>
      <c r="R493" s="623" t="s">
        <v>324</v>
      </c>
      <c r="S493" s="319"/>
      <c r="T493" s="315" t="s">
        <v>2618</v>
      </c>
      <c r="U493" s="314" t="s">
        <v>868</v>
      </c>
      <c r="V493" s="314">
        <v>1</v>
      </c>
      <c r="W493" s="622">
        <v>2750000</v>
      </c>
      <c r="X493" s="623" t="s">
        <v>1244</v>
      </c>
      <c r="Y493" s="314" t="s">
        <v>1213</v>
      </c>
      <c r="Z493" s="720">
        <f t="shared" si="12"/>
        <v>2750000</v>
      </c>
    </row>
    <row r="494" spans="15:26" x14ac:dyDescent="0.3">
      <c r="O494" s="313">
        <v>492</v>
      </c>
      <c r="P494" s="314" t="s">
        <v>320</v>
      </c>
      <c r="Q494" s="314">
        <v>2024</v>
      </c>
      <c r="R494" s="623" t="s">
        <v>324</v>
      </c>
      <c r="S494" s="319"/>
      <c r="T494" s="315" t="s">
        <v>2619</v>
      </c>
      <c r="U494" s="314" t="s">
        <v>868</v>
      </c>
      <c r="V494" s="314">
        <v>1</v>
      </c>
      <c r="W494" s="622">
        <v>314615</v>
      </c>
      <c r="X494" s="623" t="s">
        <v>1244</v>
      </c>
      <c r="Y494" s="314" t="s">
        <v>1213</v>
      </c>
      <c r="Z494" s="720">
        <f t="shared" si="12"/>
        <v>314615</v>
      </c>
    </row>
    <row r="495" spans="15:26" x14ac:dyDescent="0.3">
      <c r="O495" s="313">
        <v>493</v>
      </c>
      <c r="P495" s="314" t="s">
        <v>320</v>
      </c>
      <c r="Q495" s="314">
        <v>2024</v>
      </c>
      <c r="R495" s="623" t="s">
        <v>324</v>
      </c>
      <c r="S495" s="319"/>
      <c r="T495" s="315" t="s">
        <v>2620</v>
      </c>
      <c r="U495" s="314" t="s">
        <v>853</v>
      </c>
      <c r="V495" s="314">
        <v>1</v>
      </c>
      <c r="W495" s="622">
        <v>920000</v>
      </c>
      <c r="X495" s="623" t="s">
        <v>1244</v>
      </c>
      <c r="Y495" s="314" t="s">
        <v>1213</v>
      </c>
      <c r="Z495" s="720">
        <f t="shared" si="12"/>
        <v>920000</v>
      </c>
    </row>
    <row r="496" spans="15:26" x14ac:dyDescent="0.3">
      <c r="O496" s="313">
        <v>494</v>
      </c>
      <c r="P496" s="314" t="s">
        <v>320</v>
      </c>
      <c r="Q496" s="314">
        <v>2024</v>
      </c>
      <c r="R496" s="623" t="s">
        <v>324</v>
      </c>
      <c r="S496" s="319"/>
      <c r="T496" s="315" t="s">
        <v>2621</v>
      </c>
      <c r="U496" s="314" t="s">
        <v>853</v>
      </c>
      <c r="V496" s="314">
        <v>1</v>
      </c>
      <c r="W496" s="622">
        <v>150000</v>
      </c>
      <c r="X496" s="623" t="s">
        <v>1244</v>
      </c>
      <c r="Y496" s="314" t="s">
        <v>1213</v>
      </c>
      <c r="Z496" s="720">
        <f t="shared" si="12"/>
        <v>150000</v>
      </c>
    </row>
    <row r="497" spans="15:26" x14ac:dyDescent="0.3">
      <c r="O497" s="313">
        <v>495</v>
      </c>
      <c r="P497" s="314" t="s">
        <v>320</v>
      </c>
      <c r="Q497" s="314">
        <v>2024</v>
      </c>
      <c r="R497" s="623" t="s">
        <v>324</v>
      </c>
      <c r="S497" s="319"/>
      <c r="T497" s="315" t="s">
        <v>2622</v>
      </c>
      <c r="U497" s="314" t="s">
        <v>853</v>
      </c>
      <c r="V497" s="314">
        <v>1</v>
      </c>
      <c r="W497" s="622">
        <v>104000</v>
      </c>
      <c r="X497" s="623" t="s">
        <v>1244</v>
      </c>
      <c r="Y497" s="314" t="s">
        <v>1213</v>
      </c>
      <c r="Z497" s="720">
        <f t="shared" si="12"/>
        <v>104000</v>
      </c>
    </row>
    <row r="498" spans="15:26" x14ac:dyDescent="0.3">
      <c r="O498" s="313">
        <v>496</v>
      </c>
      <c r="P498" s="314" t="s">
        <v>320</v>
      </c>
      <c r="Q498" s="314">
        <v>2024</v>
      </c>
      <c r="R498" s="623" t="s">
        <v>324</v>
      </c>
      <c r="S498" s="319"/>
      <c r="T498" s="315" t="s">
        <v>2623</v>
      </c>
      <c r="U498" s="314" t="s">
        <v>853</v>
      </c>
      <c r="V498" s="314">
        <v>1</v>
      </c>
      <c r="W498" s="622">
        <v>32500</v>
      </c>
      <c r="X498" s="623" t="s">
        <v>1244</v>
      </c>
      <c r="Y498" s="314" t="s">
        <v>1213</v>
      </c>
      <c r="Z498" s="720">
        <f t="shared" si="12"/>
        <v>32500</v>
      </c>
    </row>
    <row r="499" spans="15:26" x14ac:dyDescent="0.3">
      <c r="O499" s="313">
        <v>497</v>
      </c>
      <c r="P499" s="314" t="s">
        <v>320</v>
      </c>
      <c r="Q499" s="314">
        <v>2024</v>
      </c>
      <c r="R499" s="623" t="s">
        <v>324</v>
      </c>
      <c r="S499" s="319"/>
      <c r="T499" s="315" t="s">
        <v>2624</v>
      </c>
      <c r="U499" s="314" t="s">
        <v>853</v>
      </c>
      <c r="V499" s="314">
        <v>2</v>
      </c>
      <c r="W499" s="622">
        <v>20000</v>
      </c>
      <c r="X499" s="623" t="s">
        <v>1244</v>
      </c>
      <c r="Y499" s="314" t="s">
        <v>1213</v>
      </c>
      <c r="Z499" s="720">
        <f t="shared" si="12"/>
        <v>40000</v>
      </c>
    </row>
    <row r="500" spans="15:26" x14ac:dyDescent="0.3">
      <c r="O500" s="313">
        <v>498</v>
      </c>
      <c r="P500" s="314" t="s">
        <v>320</v>
      </c>
      <c r="Q500" s="314">
        <v>2024</v>
      </c>
      <c r="R500" s="623" t="s">
        <v>324</v>
      </c>
      <c r="S500" s="319"/>
      <c r="T500" s="315" t="s">
        <v>2625</v>
      </c>
      <c r="U500" s="314" t="s">
        <v>853</v>
      </c>
      <c r="V500" s="314">
        <v>2</v>
      </c>
      <c r="W500" s="622">
        <v>20000</v>
      </c>
      <c r="X500" s="623" t="s">
        <v>1244</v>
      </c>
      <c r="Y500" s="314" t="s">
        <v>1213</v>
      </c>
      <c r="Z500" s="720">
        <f t="shared" si="12"/>
        <v>40000</v>
      </c>
    </row>
    <row r="501" spans="15:26" x14ac:dyDescent="0.3">
      <c r="O501" s="313">
        <v>499</v>
      </c>
      <c r="P501" s="314" t="s">
        <v>320</v>
      </c>
      <c r="Q501" s="314">
        <v>2024</v>
      </c>
      <c r="R501" s="623" t="s">
        <v>324</v>
      </c>
      <c r="S501" s="319"/>
      <c r="T501" s="315" t="s">
        <v>2626</v>
      </c>
      <c r="U501" s="314" t="s">
        <v>853</v>
      </c>
      <c r="V501" s="314">
        <v>2</v>
      </c>
      <c r="W501" s="622">
        <v>145000</v>
      </c>
      <c r="X501" s="623" t="s">
        <v>1244</v>
      </c>
      <c r="Y501" s="314" t="s">
        <v>1213</v>
      </c>
      <c r="Z501" s="720">
        <f t="shared" si="12"/>
        <v>290000</v>
      </c>
    </row>
    <row r="502" spans="15:26" x14ac:dyDescent="0.3">
      <c r="O502" s="313">
        <v>500</v>
      </c>
      <c r="P502" s="314" t="s">
        <v>320</v>
      </c>
      <c r="Q502" s="314">
        <v>2024</v>
      </c>
      <c r="R502" s="623" t="s">
        <v>324</v>
      </c>
      <c r="S502" s="319"/>
      <c r="T502" s="594" t="s">
        <v>2627</v>
      </c>
      <c r="U502" s="314" t="s">
        <v>868</v>
      </c>
      <c r="V502" s="314">
        <v>1</v>
      </c>
      <c r="W502" s="622">
        <v>2750000</v>
      </c>
      <c r="X502" s="623" t="s">
        <v>1244</v>
      </c>
      <c r="Y502" s="314" t="s">
        <v>1213</v>
      </c>
      <c r="Z502" s="720">
        <f>V502*W502</f>
        <v>2750000</v>
      </c>
    </row>
    <row r="503" spans="15:26" x14ac:dyDescent="0.3">
      <c r="O503" s="313">
        <v>501</v>
      </c>
      <c r="P503" s="314" t="s">
        <v>321</v>
      </c>
      <c r="Q503" s="314">
        <v>2024</v>
      </c>
      <c r="R503" s="623" t="s">
        <v>326</v>
      </c>
      <c r="S503" s="594" t="s">
        <v>2865</v>
      </c>
      <c r="T503" s="594" t="s">
        <v>2866</v>
      </c>
      <c r="U503" s="314" t="s">
        <v>1172</v>
      </c>
      <c r="V503" s="314">
        <v>4</v>
      </c>
      <c r="W503" s="621">
        <v>40000</v>
      </c>
      <c r="X503" s="623" t="s">
        <v>1212</v>
      </c>
      <c r="Y503" s="314" t="s">
        <v>1210</v>
      </c>
      <c r="Z503" s="720">
        <f t="shared" ref="Z503:Z566" si="13">V503*W503</f>
        <v>160000</v>
      </c>
    </row>
    <row r="504" spans="15:26" x14ac:dyDescent="0.3">
      <c r="O504" s="313">
        <v>502</v>
      </c>
      <c r="P504" s="314" t="s">
        <v>321</v>
      </c>
      <c r="Q504" s="314">
        <v>2024</v>
      </c>
      <c r="R504" s="623" t="s">
        <v>326</v>
      </c>
      <c r="S504" s="615" t="s">
        <v>2867</v>
      </c>
      <c r="T504" s="587" t="s">
        <v>2868</v>
      </c>
      <c r="U504" s="314" t="s">
        <v>1172</v>
      </c>
      <c r="V504" s="314">
        <v>4</v>
      </c>
      <c r="W504" s="621">
        <v>62500</v>
      </c>
      <c r="X504" s="623" t="s">
        <v>1212</v>
      </c>
      <c r="Y504" s="314" t="s">
        <v>1210</v>
      </c>
      <c r="Z504" s="720">
        <f t="shared" si="13"/>
        <v>250000</v>
      </c>
    </row>
    <row r="505" spans="15:26" x14ac:dyDescent="0.3">
      <c r="O505" s="313">
        <v>503</v>
      </c>
      <c r="P505" s="314" t="s">
        <v>321</v>
      </c>
      <c r="Q505" s="314">
        <v>2024</v>
      </c>
      <c r="R505" s="623" t="s">
        <v>326</v>
      </c>
      <c r="S505" s="615" t="s">
        <v>2869</v>
      </c>
      <c r="T505" s="587" t="s">
        <v>2870</v>
      </c>
      <c r="U505" s="314" t="s">
        <v>1172</v>
      </c>
      <c r="V505" s="314">
        <v>4</v>
      </c>
      <c r="W505" s="621">
        <v>59250</v>
      </c>
      <c r="X505" s="623" t="s">
        <v>1212</v>
      </c>
      <c r="Y505" s="314" t="s">
        <v>1210</v>
      </c>
      <c r="Z505" s="720">
        <f t="shared" si="13"/>
        <v>237000</v>
      </c>
    </row>
    <row r="506" spans="15:26" x14ac:dyDescent="0.3">
      <c r="O506" s="313">
        <v>504</v>
      </c>
      <c r="P506" s="314" t="s">
        <v>321</v>
      </c>
      <c r="Q506" s="314">
        <v>2024</v>
      </c>
      <c r="R506" s="623" t="s">
        <v>326</v>
      </c>
      <c r="S506" s="615" t="s">
        <v>2284</v>
      </c>
      <c r="T506" s="587" t="s">
        <v>2285</v>
      </c>
      <c r="U506" s="314" t="s">
        <v>1172</v>
      </c>
      <c r="V506" s="314">
        <v>5</v>
      </c>
      <c r="W506" s="621">
        <v>82000</v>
      </c>
      <c r="X506" s="623" t="s">
        <v>1212</v>
      </c>
      <c r="Y506" s="314" t="s">
        <v>1210</v>
      </c>
      <c r="Z506" s="720">
        <f t="shared" si="13"/>
        <v>410000</v>
      </c>
    </row>
    <row r="507" spans="15:26" x14ac:dyDescent="0.3">
      <c r="O507" s="313">
        <v>505</v>
      </c>
      <c r="P507" s="314" t="s">
        <v>321</v>
      </c>
      <c r="Q507" s="314">
        <v>2024</v>
      </c>
      <c r="R507" s="623" t="s">
        <v>326</v>
      </c>
      <c r="S507" s="615" t="s">
        <v>1158</v>
      </c>
      <c r="T507" s="587" t="s">
        <v>1179</v>
      </c>
      <c r="U507" s="314" t="s">
        <v>1172</v>
      </c>
      <c r="V507" s="314">
        <v>3</v>
      </c>
      <c r="W507" s="621">
        <v>20000</v>
      </c>
      <c r="X507" s="623" t="s">
        <v>1212</v>
      </c>
      <c r="Y507" s="314" t="s">
        <v>1210</v>
      </c>
      <c r="Z507" s="720">
        <f t="shared" si="13"/>
        <v>60000</v>
      </c>
    </row>
    <row r="508" spans="15:26" x14ac:dyDescent="0.3">
      <c r="O508" s="313">
        <v>506</v>
      </c>
      <c r="P508" s="314" t="s">
        <v>321</v>
      </c>
      <c r="Q508" s="314">
        <v>2024</v>
      </c>
      <c r="R508" s="623" t="s">
        <v>326</v>
      </c>
      <c r="S508" s="319" t="s">
        <v>2871</v>
      </c>
      <c r="T508" s="319" t="s">
        <v>2872</v>
      </c>
      <c r="U508" s="314" t="s">
        <v>1172</v>
      </c>
      <c r="V508" s="314">
        <v>4</v>
      </c>
      <c r="W508" s="621">
        <v>90000</v>
      </c>
      <c r="X508" s="623" t="s">
        <v>1212</v>
      </c>
      <c r="Y508" s="314" t="s">
        <v>1210</v>
      </c>
      <c r="Z508" s="720">
        <f t="shared" si="13"/>
        <v>360000</v>
      </c>
    </row>
    <row r="509" spans="15:26" x14ac:dyDescent="0.3">
      <c r="O509" s="313">
        <v>507</v>
      </c>
      <c r="P509" s="314" t="s">
        <v>321</v>
      </c>
      <c r="Q509" s="314">
        <v>2024</v>
      </c>
      <c r="R509" s="623" t="s">
        <v>326</v>
      </c>
      <c r="S509" s="615" t="s">
        <v>1160</v>
      </c>
      <c r="T509" s="587" t="s">
        <v>1181</v>
      </c>
      <c r="U509" s="314" t="s">
        <v>1172</v>
      </c>
      <c r="V509" s="314">
        <v>30</v>
      </c>
      <c r="W509" s="621">
        <v>1500</v>
      </c>
      <c r="X509" s="623" t="s">
        <v>1212</v>
      </c>
      <c r="Y509" s="314" t="s">
        <v>1210</v>
      </c>
      <c r="Z509" s="720">
        <f t="shared" si="13"/>
        <v>45000</v>
      </c>
    </row>
    <row r="510" spans="15:26" x14ac:dyDescent="0.3">
      <c r="O510" s="313">
        <v>508</v>
      </c>
      <c r="P510" s="314" t="s">
        <v>321</v>
      </c>
      <c r="Q510" s="314">
        <v>2024</v>
      </c>
      <c r="R510" s="623" t="s">
        <v>326</v>
      </c>
      <c r="S510" s="594" t="s">
        <v>2873</v>
      </c>
      <c r="T510" s="594" t="s">
        <v>2874</v>
      </c>
      <c r="U510" s="314" t="s">
        <v>1172</v>
      </c>
      <c r="V510" s="314">
        <v>4</v>
      </c>
      <c r="W510" s="621">
        <v>365000</v>
      </c>
      <c r="X510" s="623" t="s">
        <v>1212</v>
      </c>
      <c r="Y510" s="314" t="s">
        <v>1210</v>
      </c>
      <c r="Z510" s="720">
        <f t="shared" si="13"/>
        <v>1460000</v>
      </c>
    </row>
    <row r="511" spans="15:26" x14ac:dyDescent="0.3">
      <c r="O511" s="313">
        <v>509</v>
      </c>
      <c r="P511" s="314" t="s">
        <v>321</v>
      </c>
      <c r="Q511" s="314">
        <v>2024</v>
      </c>
      <c r="R511" s="623" t="s">
        <v>326</v>
      </c>
      <c r="S511" s="594" t="s">
        <v>2875</v>
      </c>
      <c r="T511" s="594" t="s">
        <v>2876</v>
      </c>
      <c r="U511" s="314" t="s">
        <v>1190</v>
      </c>
      <c r="V511" s="314">
        <v>1</v>
      </c>
      <c r="W511" s="621">
        <v>4000000</v>
      </c>
      <c r="X511" s="623" t="s">
        <v>1212</v>
      </c>
      <c r="Y511" s="314" t="s">
        <v>1210</v>
      </c>
      <c r="Z511" s="720">
        <f t="shared" si="13"/>
        <v>4000000</v>
      </c>
    </row>
    <row r="512" spans="15:26" x14ac:dyDescent="0.3">
      <c r="O512" s="313">
        <v>510</v>
      </c>
      <c r="P512" s="314" t="s">
        <v>321</v>
      </c>
      <c r="Q512" s="314">
        <v>2024</v>
      </c>
      <c r="R512" s="623" t="s">
        <v>326</v>
      </c>
      <c r="S512" s="319" t="s">
        <v>1167</v>
      </c>
      <c r="T512" s="319" t="s">
        <v>1191</v>
      </c>
      <c r="U512" s="314" t="s">
        <v>620</v>
      </c>
      <c r="V512" s="314">
        <v>20</v>
      </c>
      <c r="W512" s="621">
        <v>60000</v>
      </c>
      <c r="X512" s="623" t="s">
        <v>1212</v>
      </c>
      <c r="Y512" s="314" t="s">
        <v>1210</v>
      </c>
      <c r="Z512" s="720">
        <f t="shared" si="13"/>
        <v>1200000</v>
      </c>
    </row>
    <row r="513" spans="15:26" x14ac:dyDescent="0.3">
      <c r="O513" s="313">
        <v>511</v>
      </c>
      <c r="P513" s="314" t="s">
        <v>321</v>
      </c>
      <c r="Q513" s="314">
        <v>2024</v>
      </c>
      <c r="R513" s="623" t="s">
        <v>326</v>
      </c>
      <c r="S513" s="594" t="s">
        <v>2877</v>
      </c>
      <c r="T513" s="594" t="s">
        <v>2878</v>
      </c>
      <c r="U513" s="314" t="s">
        <v>1172</v>
      </c>
      <c r="V513" s="314">
        <v>1</v>
      </c>
      <c r="W513" s="621">
        <v>1198000</v>
      </c>
      <c r="X513" s="623" t="s">
        <v>1212</v>
      </c>
      <c r="Y513" s="314" t="s">
        <v>1210</v>
      </c>
      <c r="Z513" s="720">
        <f t="shared" si="13"/>
        <v>1198000</v>
      </c>
    </row>
    <row r="514" spans="15:26" x14ac:dyDescent="0.3">
      <c r="O514" s="313">
        <v>512</v>
      </c>
      <c r="P514" s="314" t="s">
        <v>321</v>
      </c>
      <c r="Q514" s="314">
        <v>2024</v>
      </c>
      <c r="R514" s="623" t="s">
        <v>326</v>
      </c>
      <c r="S514" s="594" t="s">
        <v>2879</v>
      </c>
      <c r="T514" s="594" t="s">
        <v>2880</v>
      </c>
      <c r="U514" s="314" t="s">
        <v>1172</v>
      </c>
      <c r="V514" s="314">
        <v>1</v>
      </c>
      <c r="W514" s="621">
        <v>2553000</v>
      </c>
      <c r="X514" s="623" t="s">
        <v>1212</v>
      </c>
      <c r="Y514" s="314" t="s">
        <v>1210</v>
      </c>
      <c r="Z514" s="720">
        <f t="shared" si="13"/>
        <v>2553000</v>
      </c>
    </row>
    <row r="515" spans="15:26" x14ac:dyDescent="0.3">
      <c r="O515" s="313">
        <v>513</v>
      </c>
      <c r="P515" s="314" t="s">
        <v>321</v>
      </c>
      <c r="Q515" s="314">
        <v>2024</v>
      </c>
      <c r="R515" s="623" t="s">
        <v>326</v>
      </c>
      <c r="S515" s="594" t="s">
        <v>2881</v>
      </c>
      <c r="T515" s="594" t="s">
        <v>2882</v>
      </c>
      <c r="U515" s="314" t="s">
        <v>1172</v>
      </c>
      <c r="V515" s="314">
        <v>1</v>
      </c>
      <c r="W515" s="621">
        <v>666000</v>
      </c>
      <c r="X515" s="623" t="s">
        <v>1212</v>
      </c>
      <c r="Y515" s="314" t="s">
        <v>1210</v>
      </c>
      <c r="Z515" s="720">
        <f t="shared" si="13"/>
        <v>666000</v>
      </c>
    </row>
    <row r="516" spans="15:26" x14ac:dyDescent="0.3">
      <c r="O516" s="313">
        <v>514</v>
      </c>
      <c r="P516" s="314" t="s">
        <v>321</v>
      </c>
      <c r="Q516" s="314">
        <v>2024</v>
      </c>
      <c r="R516" s="623" t="s">
        <v>326</v>
      </c>
      <c r="S516" s="615" t="s">
        <v>1260</v>
      </c>
      <c r="T516" s="587" t="s">
        <v>1261</v>
      </c>
      <c r="U516" s="314" t="s">
        <v>1172</v>
      </c>
      <c r="V516" s="314">
        <v>15</v>
      </c>
      <c r="W516" s="621">
        <v>10000</v>
      </c>
      <c r="X516" s="623" t="s">
        <v>1212</v>
      </c>
      <c r="Y516" s="314" t="s">
        <v>1210</v>
      </c>
      <c r="Z516" s="720">
        <f t="shared" si="13"/>
        <v>150000</v>
      </c>
    </row>
    <row r="517" spans="15:26" x14ac:dyDescent="0.3">
      <c r="O517" s="313">
        <v>515</v>
      </c>
      <c r="P517" s="314" t="s">
        <v>321</v>
      </c>
      <c r="Q517" s="314">
        <v>2024</v>
      </c>
      <c r="R517" s="623" t="s">
        <v>326</v>
      </c>
      <c r="S517" s="580" t="s">
        <v>2119</v>
      </c>
      <c r="T517" s="580" t="s">
        <v>2120</v>
      </c>
      <c r="U517" s="314" t="s">
        <v>1172</v>
      </c>
      <c r="V517" s="314">
        <v>40</v>
      </c>
      <c r="W517" s="621">
        <v>7500</v>
      </c>
      <c r="X517" s="623" t="s">
        <v>1212</v>
      </c>
      <c r="Y517" s="314" t="s">
        <v>1210</v>
      </c>
      <c r="Z517" s="720">
        <f t="shared" si="13"/>
        <v>300000</v>
      </c>
    </row>
    <row r="518" spans="15:26" x14ac:dyDescent="0.3">
      <c r="O518" s="313">
        <v>516</v>
      </c>
      <c r="P518" s="314" t="s">
        <v>321</v>
      </c>
      <c r="Q518" s="314">
        <v>2024</v>
      </c>
      <c r="R518" s="623" t="s">
        <v>326</v>
      </c>
      <c r="S518" s="615" t="s">
        <v>1893</v>
      </c>
      <c r="T518" s="587" t="s">
        <v>1894</v>
      </c>
      <c r="U518" s="314" t="s">
        <v>1172</v>
      </c>
      <c r="V518" s="314">
        <v>10</v>
      </c>
      <c r="W518" s="621">
        <v>54000</v>
      </c>
      <c r="X518" s="623" t="s">
        <v>1212</v>
      </c>
      <c r="Y518" s="314" t="s">
        <v>1210</v>
      </c>
      <c r="Z518" s="720">
        <f t="shared" si="13"/>
        <v>540000</v>
      </c>
    </row>
    <row r="519" spans="15:26" x14ac:dyDescent="0.3">
      <c r="O519" s="313">
        <v>517</v>
      </c>
      <c r="P519" s="314" t="s">
        <v>321</v>
      </c>
      <c r="Q519" s="314">
        <v>2024</v>
      </c>
      <c r="R519" s="623" t="s">
        <v>326</v>
      </c>
      <c r="S519" s="594" t="s">
        <v>2883</v>
      </c>
      <c r="T519" s="594" t="s">
        <v>2884</v>
      </c>
      <c r="U519" s="314" t="s">
        <v>1172</v>
      </c>
      <c r="V519" s="314">
        <v>8</v>
      </c>
      <c r="W519" s="621">
        <v>2100350</v>
      </c>
      <c r="X519" s="623" t="s">
        <v>1212</v>
      </c>
      <c r="Y519" s="314" t="s">
        <v>1210</v>
      </c>
      <c r="Z519" s="720">
        <f t="shared" si="13"/>
        <v>16802800</v>
      </c>
    </row>
    <row r="520" spans="15:26" x14ac:dyDescent="0.3">
      <c r="O520" s="313">
        <v>518</v>
      </c>
      <c r="P520" s="314" t="s">
        <v>321</v>
      </c>
      <c r="Q520" s="314">
        <v>2024</v>
      </c>
      <c r="R520" s="623" t="s">
        <v>326</v>
      </c>
      <c r="S520" s="594" t="s">
        <v>264</v>
      </c>
      <c r="T520" s="315" t="s">
        <v>2885</v>
      </c>
      <c r="U520" s="620" t="s">
        <v>1172</v>
      </c>
      <c r="V520" s="620">
        <v>5</v>
      </c>
      <c r="W520" s="621">
        <v>100000</v>
      </c>
      <c r="X520" s="623" t="s">
        <v>1212</v>
      </c>
      <c r="Y520" s="314" t="s">
        <v>1213</v>
      </c>
      <c r="Z520" s="720">
        <f t="shared" si="13"/>
        <v>500000</v>
      </c>
    </row>
    <row r="521" spans="15:26" x14ac:dyDescent="0.3">
      <c r="O521" s="313">
        <v>519</v>
      </c>
      <c r="P521" s="314" t="s">
        <v>321</v>
      </c>
      <c r="Q521" s="314">
        <v>2024</v>
      </c>
      <c r="R521" s="623" t="s">
        <v>326</v>
      </c>
      <c r="S521" s="594" t="s">
        <v>264</v>
      </c>
      <c r="T521" s="315" t="s">
        <v>2886</v>
      </c>
      <c r="U521" s="620" t="s">
        <v>1172</v>
      </c>
      <c r="V521" s="620">
        <v>4</v>
      </c>
      <c r="W521" s="621">
        <v>50000</v>
      </c>
      <c r="X521" s="623" t="s">
        <v>1212</v>
      </c>
      <c r="Y521" s="314" t="s">
        <v>1213</v>
      </c>
      <c r="Z521" s="720">
        <f t="shared" si="13"/>
        <v>200000</v>
      </c>
    </row>
    <row r="522" spans="15:26" x14ac:dyDescent="0.3">
      <c r="O522" s="313">
        <v>520</v>
      </c>
      <c r="P522" s="314" t="s">
        <v>321</v>
      </c>
      <c r="Q522" s="314">
        <v>2024</v>
      </c>
      <c r="R522" s="623" t="s">
        <v>326</v>
      </c>
      <c r="S522" s="594" t="s">
        <v>264</v>
      </c>
      <c r="T522" s="315" t="s">
        <v>2887</v>
      </c>
      <c r="U522" s="620" t="s">
        <v>1172</v>
      </c>
      <c r="V522" s="620">
        <v>4</v>
      </c>
      <c r="W522" s="621">
        <v>60000</v>
      </c>
      <c r="X522" s="623" t="s">
        <v>1212</v>
      </c>
      <c r="Y522" s="314" t="s">
        <v>1213</v>
      </c>
      <c r="Z522" s="720">
        <f t="shared" si="13"/>
        <v>240000</v>
      </c>
    </row>
    <row r="523" spans="15:26" x14ac:dyDescent="0.3">
      <c r="O523" s="313">
        <v>521</v>
      </c>
      <c r="P523" s="314" t="s">
        <v>321</v>
      </c>
      <c r="Q523" s="314">
        <v>2024</v>
      </c>
      <c r="R523" s="623" t="s">
        <v>326</v>
      </c>
      <c r="S523" s="594" t="s">
        <v>264</v>
      </c>
      <c r="T523" s="315" t="s">
        <v>2888</v>
      </c>
      <c r="U523" s="620" t="s">
        <v>1172</v>
      </c>
      <c r="V523" s="620">
        <v>4</v>
      </c>
      <c r="W523" s="621">
        <v>50000</v>
      </c>
      <c r="X523" s="623" t="s">
        <v>1212</v>
      </c>
      <c r="Y523" s="314" t="s">
        <v>1213</v>
      </c>
      <c r="Z523" s="720">
        <f t="shared" si="13"/>
        <v>200000</v>
      </c>
    </row>
    <row r="524" spans="15:26" x14ac:dyDescent="0.3">
      <c r="O524" s="313">
        <v>522</v>
      </c>
      <c r="P524" s="314" t="s">
        <v>321</v>
      </c>
      <c r="Q524" s="314">
        <v>2024</v>
      </c>
      <c r="R524" s="623" t="s">
        <v>326</v>
      </c>
      <c r="S524" s="615" t="s">
        <v>2889</v>
      </c>
      <c r="T524" s="615" t="s">
        <v>2890</v>
      </c>
      <c r="U524" s="620" t="s">
        <v>1172</v>
      </c>
      <c r="V524" s="620">
        <v>40</v>
      </c>
      <c r="W524" s="622">
        <v>9250</v>
      </c>
      <c r="X524" s="623" t="s">
        <v>1212</v>
      </c>
      <c r="Y524" s="314" t="s">
        <v>1213</v>
      </c>
      <c r="Z524" s="720">
        <f t="shared" si="13"/>
        <v>370000</v>
      </c>
    </row>
    <row r="525" spans="15:26" x14ac:dyDescent="0.3">
      <c r="O525" s="313">
        <v>523</v>
      </c>
      <c r="P525" s="314" t="s">
        <v>321</v>
      </c>
      <c r="Q525" s="314">
        <v>2024</v>
      </c>
      <c r="R525" s="623" t="s">
        <v>326</v>
      </c>
      <c r="S525" s="615" t="s">
        <v>2891</v>
      </c>
      <c r="T525" s="615" t="s">
        <v>2892</v>
      </c>
      <c r="U525" s="620" t="s">
        <v>1172</v>
      </c>
      <c r="V525" s="620">
        <v>40</v>
      </c>
      <c r="W525" s="622">
        <v>3750</v>
      </c>
      <c r="X525" s="623" t="s">
        <v>1212</v>
      </c>
      <c r="Y525" s="314" t="s">
        <v>1213</v>
      </c>
      <c r="Z525" s="720">
        <f t="shared" si="13"/>
        <v>150000</v>
      </c>
    </row>
    <row r="526" spans="15:26" x14ac:dyDescent="0.3">
      <c r="O526" s="313">
        <v>524</v>
      </c>
      <c r="P526" s="314" t="s">
        <v>321</v>
      </c>
      <c r="Q526" s="314">
        <v>2024</v>
      </c>
      <c r="R526" s="623" t="s">
        <v>326</v>
      </c>
      <c r="S526" s="615" t="s">
        <v>1234</v>
      </c>
      <c r="T526" s="615" t="s">
        <v>2893</v>
      </c>
      <c r="U526" s="620" t="s">
        <v>1172</v>
      </c>
      <c r="V526" s="620">
        <v>30</v>
      </c>
      <c r="W526" s="622">
        <v>5000</v>
      </c>
      <c r="X526" s="623" t="s">
        <v>1212</v>
      </c>
      <c r="Y526" s="314" t="s">
        <v>1213</v>
      </c>
      <c r="Z526" s="720">
        <f t="shared" si="13"/>
        <v>150000</v>
      </c>
    </row>
    <row r="527" spans="15:26" x14ac:dyDescent="0.3">
      <c r="O527" s="313">
        <v>525</v>
      </c>
      <c r="P527" s="314" t="s">
        <v>321</v>
      </c>
      <c r="Q527" s="314">
        <v>2024</v>
      </c>
      <c r="R527" s="623" t="s">
        <v>326</v>
      </c>
      <c r="S527" s="615" t="s">
        <v>2894</v>
      </c>
      <c r="T527" s="587" t="s">
        <v>2895</v>
      </c>
      <c r="U527" s="620" t="s">
        <v>620</v>
      </c>
      <c r="V527" s="620">
        <v>20</v>
      </c>
      <c r="W527" s="622">
        <v>135400</v>
      </c>
      <c r="X527" s="623" t="s">
        <v>1212</v>
      </c>
      <c r="Y527" s="314" t="s">
        <v>1213</v>
      </c>
      <c r="Z527" s="720">
        <f t="shared" si="13"/>
        <v>2708000</v>
      </c>
    </row>
    <row r="528" spans="15:26" x14ac:dyDescent="0.3">
      <c r="O528" s="313">
        <v>526</v>
      </c>
      <c r="P528" s="314" t="s">
        <v>321</v>
      </c>
      <c r="Q528" s="314">
        <v>2024</v>
      </c>
      <c r="R528" s="623" t="s">
        <v>326</v>
      </c>
      <c r="S528" s="313" t="s">
        <v>264</v>
      </c>
      <c r="T528" s="615" t="s">
        <v>2896</v>
      </c>
      <c r="U528" s="620" t="s">
        <v>1190</v>
      </c>
      <c r="V528" s="620">
        <v>1</v>
      </c>
      <c r="W528" s="622">
        <v>2512750</v>
      </c>
      <c r="X528" s="623" t="s">
        <v>1212</v>
      </c>
      <c r="Y528" s="314" t="s">
        <v>1213</v>
      </c>
      <c r="Z528" s="720">
        <f t="shared" si="13"/>
        <v>2512750</v>
      </c>
    </row>
    <row r="529" spans="15:26" x14ac:dyDescent="0.3">
      <c r="O529" s="313">
        <v>527</v>
      </c>
      <c r="P529" s="314" t="s">
        <v>321</v>
      </c>
      <c r="Q529" s="314">
        <v>2024</v>
      </c>
      <c r="R529" s="623" t="s">
        <v>326</v>
      </c>
      <c r="S529" s="313" t="s">
        <v>264</v>
      </c>
      <c r="T529" s="615" t="s">
        <v>2897</v>
      </c>
      <c r="U529" s="620" t="s">
        <v>1190</v>
      </c>
      <c r="V529" s="620">
        <v>1</v>
      </c>
      <c r="W529" s="622">
        <v>1702000</v>
      </c>
      <c r="X529" s="623" t="s">
        <v>1212</v>
      </c>
      <c r="Y529" s="314" t="s">
        <v>1213</v>
      </c>
      <c r="Z529" s="720">
        <f t="shared" si="13"/>
        <v>1702000</v>
      </c>
    </row>
    <row r="530" spans="15:26" x14ac:dyDescent="0.3">
      <c r="O530" s="313">
        <v>528</v>
      </c>
      <c r="P530" s="314" t="s">
        <v>321</v>
      </c>
      <c r="Q530" s="314">
        <v>2024</v>
      </c>
      <c r="R530" s="623" t="s">
        <v>326</v>
      </c>
      <c r="S530" s="615" t="s">
        <v>1895</v>
      </c>
      <c r="T530" s="615" t="s">
        <v>2898</v>
      </c>
      <c r="U530" s="620" t="s">
        <v>1172</v>
      </c>
      <c r="V530" s="620">
        <v>5</v>
      </c>
      <c r="W530" s="622">
        <v>4000000</v>
      </c>
      <c r="X530" s="623" t="s">
        <v>1212</v>
      </c>
      <c r="Y530" s="314" t="s">
        <v>1213</v>
      </c>
      <c r="Z530" s="720">
        <f t="shared" si="13"/>
        <v>20000000</v>
      </c>
    </row>
    <row r="531" spans="15:26" x14ac:dyDescent="0.3">
      <c r="O531" s="313">
        <v>529</v>
      </c>
      <c r="P531" s="314" t="s">
        <v>321</v>
      </c>
      <c r="Q531" s="314">
        <v>2024</v>
      </c>
      <c r="R531" s="623" t="s">
        <v>326</v>
      </c>
      <c r="S531" s="615" t="s">
        <v>1168</v>
      </c>
      <c r="T531" s="615" t="s">
        <v>2899</v>
      </c>
      <c r="U531" s="620" t="s">
        <v>620</v>
      </c>
      <c r="V531" s="620">
        <v>60</v>
      </c>
      <c r="W531" s="622">
        <v>135800</v>
      </c>
      <c r="X531" s="623" t="s">
        <v>1212</v>
      </c>
      <c r="Y531" s="314" t="s">
        <v>1213</v>
      </c>
      <c r="Z531" s="720">
        <f t="shared" si="13"/>
        <v>8148000</v>
      </c>
    </row>
    <row r="532" spans="15:26" x14ac:dyDescent="0.3">
      <c r="O532" s="313">
        <v>530</v>
      </c>
      <c r="P532" s="314" t="s">
        <v>321</v>
      </c>
      <c r="Q532" s="314">
        <v>2024</v>
      </c>
      <c r="R532" s="623" t="s">
        <v>326</v>
      </c>
      <c r="S532" s="594" t="s">
        <v>2121</v>
      </c>
      <c r="T532" s="615" t="s">
        <v>2900</v>
      </c>
      <c r="U532" s="620" t="s">
        <v>1172</v>
      </c>
      <c r="V532" s="620">
        <v>20</v>
      </c>
      <c r="W532" s="622">
        <v>126000</v>
      </c>
      <c r="X532" s="623" t="s">
        <v>1212</v>
      </c>
      <c r="Y532" s="314" t="s">
        <v>1213</v>
      </c>
      <c r="Z532" s="720">
        <f t="shared" si="13"/>
        <v>2520000</v>
      </c>
    </row>
    <row r="533" spans="15:26" x14ac:dyDescent="0.3">
      <c r="O533" s="313">
        <v>531</v>
      </c>
      <c r="P533" s="314" t="s">
        <v>321</v>
      </c>
      <c r="Q533" s="314">
        <v>2024</v>
      </c>
      <c r="R533" s="623" t="s">
        <v>326</v>
      </c>
      <c r="S533" s="594" t="s">
        <v>2901</v>
      </c>
      <c r="T533" s="615" t="s">
        <v>2902</v>
      </c>
      <c r="U533" s="620" t="s">
        <v>1777</v>
      </c>
      <c r="V533" s="620">
        <v>1</v>
      </c>
      <c r="W533" s="622">
        <v>1580000</v>
      </c>
      <c r="X533" s="623" t="s">
        <v>1212</v>
      </c>
      <c r="Y533" s="314" t="s">
        <v>1213</v>
      </c>
      <c r="Z533" s="720">
        <f t="shared" si="13"/>
        <v>1580000</v>
      </c>
    </row>
    <row r="534" spans="15:26" x14ac:dyDescent="0.3">
      <c r="O534" s="313">
        <v>532</v>
      </c>
      <c r="P534" s="314" t="s">
        <v>321</v>
      </c>
      <c r="Q534" s="314">
        <v>2024</v>
      </c>
      <c r="R534" s="623" t="s">
        <v>326</v>
      </c>
      <c r="S534" s="313" t="s">
        <v>264</v>
      </c>
      <c r="T534" s="615" t="s">
        <v>2903</v>
      </c>
      <c r="U534" s="620" t="s">
        <v>1172</v>
      </c>
      <c r="V534" s="620">
        <v>10</v>
      </c>
      <c r="W534" s="622">
        <v>132000</v>
      </c>
      <c r="X534" s="623" t="s">
        <v>1212</v>
      </c>
      <c r="Y534" s="314" t="s">
        <v>1213</v>
      </c>
      <c r="Z534" s="720">
        <f t="shared" si="13"/>
        <v>1320000</v>
      </c>
    </row>
    <row r="535" spans="15:26" x14ac:dyDescent="0.3">
      <c r="O535" s="313">
        <v>533</v>
      </c>
      <c r="P535" s="314" t="s">
        <v>321</v>
      </c>
      <c r="Q535" s="314">
        <v>2024</v>
      </c>
      <c r="R535" s="623" t="s">
        <v>326</v>
      </c>
      <c r="S535" s="313" t="s">
        <v>264</v>
      </c>
      <c r="T535" s="615" t="s">
        <v>2904</v>
      </c>
      <c r="U535" s="620" t="s">
        <v>1172</v>
      </c>
      <c r="V535" s="620">
        <v>10</v>
      </c>
      <c r="W535" s="622">
        <v>127000</v>
      </c>
      <c r="X535" s="623" t="s">
        <v>1212</v>
      </c>
      <c r="Y535" s="314" t="s">
        <v>1213</v>
      </c>
      <c r="Z535" s="720">
        <f t="shared" si="13"/>
        <v>1270000</v>
      </c>
    </row>
    <row r="536" spans="15:26" x14ac:dyDescent="0.3">
      <c r="O536" s="313">
        <v>534</v>
      </c>
      <c r="P536" s="314" t="s">
        <v>321</v>
      </c>
      <c r="Q536" s="314">
        <v>2024</v>
      </c>
      <c r="R536" s="623" t="s">
        <v>326</v>
      </c>
      <c r="S536" s="313" t="s">
        <v>264</v>
      </c>
      <c r="T536" s="615" t="s">
        <v>2905</v>
      </c>
      <c r="U536" s="620" t="s">
        <v>2105</v>
      </c>
      <c r="V536" s="620">
        <v>10</v>
      </c>
      <c r="W536" s="622">
        <v>46400</v>
      </c>
      <c r="X536" s="623" t="s">
        <v>1212</v>
      </c>
      <c r="Y536" s="314" t="s">
        <v>1213</v>
      </c>
      <c r="Z536" s="720">
        <f t="shared" si="13"/>
        <v>464000</v>
      </c>
    </row>
    <row r="537" spans="15:26" x14ac:dyDescent="0.3">
      <c r="O537" s="313">
        <v>535</v>
      </c>
      <c r="P537" s="314" t="s">
        <v>321</v>
      </c>
      <c r="Q537" s="314">
        <v>2024</v>
      </c>
      <c r="R537" s="623" t="s">
        <v>326</v>
      </c>
      <c r="S537" s="313" t="s">
        <v>264</v>
      </c>
      <c r="T537" s="615" t="s">
        <v>2906</v>
      </c>
      <c r="U537" s="620" t="s">
        <v>2105</v>
      </c>
      <c r="V537" s="620">
        <v>10</v>
      </c>
      <c r="W537" s="622">
        <v>68000</v>
      </c>
      <c r="X537" s="623" t="s">
        <v>1212</v>
      </c>
      <c r="Y537" s="314" t="s">
        <v>1213</v>
      </c>
      <c r="Z537" s="720">
        <f t="shared" si="13"/>
        <v>680000</v>
      </c>
    </row>
    <row r="538" spans="15:26" x14ac:dyDescent="0.3">
      <c r="O538" s="313">
        <v>536</v>
      </c>
      <c r="P538" s="314" t="s">
        <v>321</v>
      </c>
      <c r="Q538" s="314">
        <v>2024</v>
      </c>
      <c r="R538" s="623" t="s">
        <v>326</v>
      </c>
      <c r="S538" s="615" t="s">
        <v>264</v>
      </c>
      <c r="T538" s="615" t="s">
        <v>2907</v>
      </c>
      <c r="U538" s="620" t="s">
        <v>1172</v>
      </c>
      <c r="V538" s="620">
        <v>4</v>
      </c>
      <c r="W538" s="622">
        <v>95000</v>
      </c>
      <c r="X538" s="623" t="s">
        <v>1212</v>
      </c>
      <c r="Y538" s="314" t="s">
        <v>1213</v>
      </c>
      <c r="Z538" s="720">
        <f t="shared" si="13"/>
        <v>380000</v>
      </c>
    </row>
    <row r="539" spans="15:26" x14ac:dyDescent="0.3">
      <c r="O539" s="313">
        <v>537</v>
      </c>
      <c r="P539" s="314" t="s">
        <v>321</v>
      </c>
      <c r="Q539" s="314">
        <v>2024</v>
      </c>
      <c r="R539" s="623" t="s">
        <v>326</v>
      </c>
      <c r="S539" s="615" t="s">
        <v>264</v>
      </c>
      <c r="T539" s="615" t="s">
        <v>2908</v>
      </c>
      <c r="U539" s="620" t="s">
        <v>1172</v>
      </c>
      <c r="V539" s="620">
        <v>1</v>
      </c>
      <c r="W539" s="622">
        <v>27500000</v>
      </c>
      <c r="X539" s="623" t="s">
        <v>1212</v>
      </c>
      <c r="Y539" s="314" t="s">
        <v>1213</v>
      </c>
      <c r="Z539" s="720">
        <f t="shared" si="13"/>
        <v>27500000</v>
      </c>
    </row>
    <row r="540" spans="15:26" x14ac:dyDescent="0.3">
      <c r="O540" s="313">
        <v>538</v>
      </c>
      <c r="P540" s="314" t="s">
        <v>321</v>
      </c>
      <c r="Q540" s="314">
        <v>2024</v>
      </c>
      <c r="R540" s="623" t="s">
        <v>324</v>
      </c>
      <c r="S540" s="615" t="s">
        <v>1491</v>
      </c>
      <c r="T540" s="587" t="s">
        <v>1492</v>
      </c>
      <c r="U540" s="314" t="s">
        <v>1172</v>
      </c>
      <c r="V540" s="314">
        <v>1</v>
      </c>
      <c r="W540" s="621">
        <v>1375000</v>
      </c>
      <c r="X540" s="623" t="s">
        <v>1244</v>
      </c>
      <c r="Y540" s="314" t="s">
        <v>1210</v>
      </c>
      <c r="Z540" s="720">
        <f t="shared" si="13"/>
        <v>1375000</v>
      </c>
    </row>
    <row r="541" spans="15:26" x14ac:dyDescent="0.3">
      <c r="O541" s="313">
        <v>539</v>
      </c>
      <c r="P541" s="314" t="s">
        <v>321</v>
      </c>
      <c r="Q541" s="314">
        <v>2024</v>
      </c>
      <c r="R541" s="623" t="s">
        <v>324</v>
      </c>
      <c r="S541" s="615" t="s">
        <v>2909</v>
      </c>
      <c r="T541" s="587" t="s">
        <v>2910</v>
      </c>
      <c r="U541" s="314" t="s">
        <v>1172</v>
      </c>
      <c r="V541" s="314">
        <v>7</v>
      </c>
      <c r="W541" s="621">
        <v>39000</v>
      </c>
      <c r="X541" s="623" t="s">
        <v>1244</v>
      </c>
      <c r="Y541" s="314" t="s">
        <v>1210</v>
      </c>
      <c r="Z541" s="720">
        <f t="shared" si="13"/>
        <v>273000</v>
      </c>
    </row>
    <row r="542" spans="15:26" x14ac:dyDescent="0.3">
      <c r="O542" s="313">
        <v>540</v>
      </c>
      <c r="P542" s="314" t="s">
        <v>321</v>
      </c>
      <c r="Q542" s="314">
        <v>2024</v>
      </c>
      <c r="R542" s="623" t="s">
        <v>324</v>
      </c>
      <c r="S542" s="615" t="s">
        <v>2911</v>
      </c>
      <c r="T542" s="587" t="s">
        <v>2912</v>
      </c>
      <c r="U542" s="314" t="s">
        <v>1172</v>
      </c>
      <c r="V542" s="314">
        <v>2</v>
      </c>
      <c r="W542" s="621">
        <v>260000</v>
      </c>
      <c r="X542" s="623" t="s">
        <v>1244</v>
      </c>
      <c r="Y542" s="314" t="s">
        <v>1210</v>
      </c>
      <c r="Z542" s="720">
        <f t="shared" si="13"/>
        <v>520000</v>
      </c>
    </row>
    <row r="543" spans="15:26" x14ac:dyDescent="0.3">
      <c r="O543" s="313">
        <v>541</v>
      </c>
      <c r="P543" s="314" t="s">
        <v>321</v>
      </c>
      <c r="Q543" s="314">
        <v>2024</v>
      </c>
      <c r="R543" s="623" t="s">
        <v>324</v>
      </c>
      <c r="S543" s="594" t="s">
        <v>2512</v>
      </c>
      <c r="T543" s="594" t="s">
        <v>2513</v>
      </c>
      <c r="U543" s="314" t="s">
        <v>1172</v>
      </c>
      <c r="V543" s="314">
        <v>8</v>
      </c>
      <c r="W543" s="621">
        <v>100985</v>
      </c>
      <c r="X543" s="623" t="s">
        <v>1244</v>
      </c>
      <c r="Y543" s="314" t="s">
        <v>1210</v>
      </c>
      <c r="Z543" s="720">
        <f t="shared" si="13"/>
        <v>807880</v>
      </c>
    </row>
    <row r="544" spans="15:26" x14ac:dyDescent="0.3">
      <c r="O544" s="313">
        <v>542</v>
      </c>
      <c r="P544" s="314" t="s">
        <v>321</v>
      </c>
      <c r="Q544" s="314">
        <v>2024</v>
      </c>
      <c r="R544" s="623" t="s">
        <v>324</v>
      </c>
      <c r="S544" s="594" t="s">
        <v>1784</v>
      </c>
      <c r="T544" s="594" t="s">
        <v>1790</v>
      </c>
      <c r="U544" s="314" t="s">
        <v>1195</v>
      </c>
      <c r="V544" s="314">
        <v>50</v>
      </c>
      <c r="W544" s="621">
        <v>105000</v>
      </c>
      <c r="X544" s="623" t="s">
        <v>1217</v>
      </c>
      <c r="Y544" s="314" t="s">
        <v>1210</v>
      </c>
      <c r="Z544" s="720">
        <f t="shared" si="13"/>
        <v>5250000</v>
      </c>
    </row>
    <row r="545" spans="15:26" x14ac:dyDescent="0.3">
      <c r="O545" s="313">
        <v>543</v>
      </c>
      <c r="P545" s="314" t="s">
        <v>321</v>
      </c>
      <c r="Q545" s="314">
        <v>2024</v>
      </c>
      <c r="R545" s="623" t="s">
        <v>324</v>
      </c>
      <c r="S545" s="594" t="s">
        <v>2913</v>
      </c>
      <c r="T545" s="594" t="s">
        <v>2914</v>
      </c>
      <c r="U545" s="314" t="s">
        <v>1281</v>
      </c>
      <c r="V545" s="314">
        <v>1</v>
      </c>
      <c r="W545" s="621">
        <v>240000</v>
      </c>
      <c r="X545" s="623" t="s">
        <v>1217</v>
      </c>
      <c r="Y545" s="314" t="s">
        <v>1210</v>
      </c>
      <c r="Z545" s="720">
        <f t="shared" si="13"/>
        <v>240000</v>
      </c>
    </row>
    <row r="546" spans="15:26" x14ac:dyDescent="0.3">
      <c r="O546" s="313">
        <v>544</v>
      </c>
      <c r="P546" s="314" t="s">
        <v>321</v>
      </c>
      <c r="Q546" s="314">
        <v>2024</v>
      </c>
      <c r="R546" s="623" t="s">
        <v>324</v>
      </c>
      <c r="S546" s="594" t="s">
        <v>1335</v>
      </c>
      <c r="T546" s="594" t="s">
        <v>1336</v>
      </c>
      <c r="U546" s="314" t="s">
        <v>1281</v>
      </c>
      <c r="V546" s="314">
        <v>1</v>
      </c>
      <c r="W546" s="621">
        <v>165000</v>
      </c>
      <c r="X546" s="623" t="s">
        <v>1217</v>
      </c>
      <c r="Y546" s="314" t="s">
        <v>1210</v>
      </c>
      <c r="Z546" s="720">
        <f t="shared" si="13"/>
        <v>165000</v>
      </c>
    </row>
    <row r="547" spans="15:26" x14ac:dyDescent="0.3">
      <c r="O547" s="313">
        <v>545</v>
      </c>
      <c r="P547" s="314" t="s">
        <v>321</v>
      </c>
      <c r="Q547" s="314">
        <v>2024</v>
      </c>
      <c r="R547" s="623" t="s">
        <v>324</v>
      </c>
      <c r="S547" s="594" t="s">
        <v>2915</v>
      </c>
      <c r="T547" s="594" t="s">
        <v>2916</v>
      </c>
      <c r="U547" s="314" t="s">
        <v>1172</v>
      </c>
      <c r="V547" s="314">
        <v>10</v>
      </c>
      <c r="W547" s="621">
        <v>5000</v>
      </c>
      <c r="X547" s="623" t="s">
        <v>1217</v>
      </c>
      <c r="Y547" s="314" t="s">
        <v>1210</v>
      </c>
      <c r="Z547" s="720">
        <f t="shared" si="13"/>
        <v>50000</v>
      </c>
    </row>
    <row r="548" spans="15:26" x14ac:dyDescent="0.3">
      <c r="O548" s="313">
        <v>546</v>
      </c>
      <c r="P548" s="314" t="s">
        <v>321</v>
      </c>
      <c r="Q548" s="314">
        <v>2024</v>
      </c>
      <c r="R548" s="623" t="s">
        <v>324</v>
      </c>
      <c r="S548" s="594" t="s">
        <v>1218</v>
      </c>
      <c r="T548" s="594" t="s">
        <v>1219</v>
      </c>
      <c r="U548" s="314" t="s">
        <v>1195</v>
      </c>
      <c r="V548" s="314">
        <v>5</v>
      </c>
      <c r="W548" s="621">
        <v>75000</v>
      </c>
      <c r="X548" s="623" t="s">
        <v>1217</v>
      </c>
      <c r="Y548" s="314" t="s">
        <v>1210</v>
      </c>
      <c r="Z548" s="720">
        <f t="shared" si="13"/>
        <v>375000</v>
      </c>
    </row>
    <row r="549" spans="15:26" x14ac:dyDescent="0.3">
      <c r="O549" s="313">
        <v>547</v>
      </c>
      <c r="P549" s="314" t="s">
        <v>321</v>
      </c>
      <c r="Q549" s="314">
        <v>2024</v>
      </c>
      <c r="R549" s="623" t="s">
        <v>324</v>
      </c>
      <c r="S549" s="594" t="s">
        <v>1220</v>
      </c>
      <c r="T549" s="594" t="s">
        <v>1221</v>
      </c>
      <c r="U549" s="314" t="s">
        <v>1195</v>
      </c>
      <c r="V549" s="314">
        <v>5</v>
      </c>
      <c r="W549" s="621">
        <v>75000</v>
      </c>
      <c r="X549" s="623" t="s">
        <v>1217</v>
      </c>
      <c r="Y549" s="314" t="s">
        <v>1210</v>
      </c>
      <c r="Z549" s="720">
        <f t="shared" si="13"/>
        <v>375000</v>
      </c>
    </row>
    <row r="550" spans="15:26" x14ac:dyDescent="0.3">
      <c r="O550" s="313">
        <v>548</v>
      </c>
      <c r="P550" s="314" t="s">
        <v>321</v>
      </c>
      <c r="Q550" s="314">
        <v>2024</v>
      </c>
      <c r="R550" s="623" t="s">
        <v>324</v>
      </c>
      <c r="S550" s="615" t="s">
        <v>1725</v>
      </c>
      <c r="T550" s="587" t="s">
        <v>1726</v>
      </c>
      <c r="U550" s="314" t="s">
        <v>1195</v>
      </c>
      <c r="V550" s="314">
        <v>10</v>
      </c>
      <c r="W550" s="621">
        <v>35000</v>
      </c>
      <c r="X550" s="623" t="s">
        <v>1217</v>
      </c>
      <c r="Y550" s="314" t="s">
        <v>1210</v>
      </c>
      <c r="Z550" s="720">
        <f t="shared" si="13"/>
        <v>350000</v>
      </c>
    </row>
    <row r="551" spans="15:26" x14ac:dyDescent="0.3">
      <c r="O551" s="313">
        <v>549</v>
      </c>
      <c r="P551" s="314" t="s">
        <v>321</v>
      </c>
      <c r="Q551" s="314">
        <v>2024</v>
      </c>
      <c r="R551" s="623" t="s">
        <v>324</v>
      </c>
      <c r="S551" s="594" t="s">
        <v>1226</v>
      </c>
      <c r="T551" s="594" t="s">
        <v>1227</v>
      </c>
      <c r="U551" s="314" t="s">
        <v>1195</v>
      </c>
      <c r="V551" s="314">
        <v>40</v>
      </c>
      <c r="W551" s="621">
        <v>162556</v>
      </c>
      <c r="X551" s="623" t="s">
        <v>1217</v>
      </c>
      <c r="Y551" s="314" t="s">
        <v>1210</v>
      </c>
      <c r="Z551" s="720">
        <f t="shared" si="13"/>
        <v>6502240</v>
      </c>
    </row>
    <row r="552" spans="15:26" x14ac:dyDescent="0.3">
      <c r="O552" s="313">
        <v>550</v>
      </c>
      <c r="P552" s="314" t="s">
        <v>321</v>
      </c>
      <c r="Q552" s="314">
        <v>2024</v>
      </c>
      <c r="R552" s="623" t="s">
        <v>324</v>
      </c>
      <c r="S552" s="594" t="s">
        <v>2917</v>
      </c>
      <c r="T552" s="594" t="s">
        <v>2918</v>
      </c>
      <c r="U552" s="314" t="s">
        <v>1172</v>
      </c>
      <c r="V552" s="314">
        <v>1</v>
      </c>
      <c r="W552" s="621">
        <v>30000</v>
      </c>
      <c r="X552" s="623" t="s">
        <v>1217</v>
      </c>
      <c r="Y552" s="314" t="s">
        <v>1210</v>
      </c>
      <c r="Z552" s="720">
        <f t="shared" si="13"/>
        <v>30000</v>
      </c>
    </row>
    <row r="553" spans="15:26" x14ac:dyDescent="0.3">
      <c r="O553" s="313">
        <v>551</v>
      </c>
      <c r="P553" s="314" t="s">
        <v>321</v>
      </c>
      <c r="Q553" s="314">
        <v>2024</v>
      </c>
      <c r="R553" s="623" t="s">
        <v>324</v>
      </c>
      <c r="S553" s="594" t="s">
        <v>2919</v>
      </c>
      <c r="T553" s="594" t="s">
        <v>2920</v>
      </c>
      <c r="U553" s="314" t="s">
        <v>1172</v>
      </c>
      <c r="V553" s="314">
        <v>5</v>
      </c>
      <c r="W553" s="621">
        <v>13000</v>
      </c>
      <c r="X553" s="623" t="s">
        <v>1217</v>
      </c>
      <c r="Y553" s="314" t="s">
        <v>1210</v>
      </c>
      <c r="Z553" s="720">
        <f t="shared" si="13"/>
        <v>65000</v>
      </c>
    </row>
    <row r="554" spans="15:26" x14ac:dyDescent="0.3">
      <c r="O554" s="313">
        <v>552</v>
      </c>
      <c r="P554" s="314" t="s">
        <v>321</v>
      </c>
      <c r="Q554" s="314">
        <v>2024</v>
      </c>
      <c r="R554" s="623" t="s">
        <v>324</v>
      </c>
      <c r="S554" s="594" t="s">
        <v>2921</v>
      </c>
      <c r="T554" s="594" t="s">
        <v>2922</v>
      </c>
      <c r="U554" s="314" t="s">
        <v>1296</v>
      </c>
      <c r="V554" s="314">
        <v>1</v>
      </c>
      <c r="W554" s="621">
        <v>135000</v>
      </c>
      <c r="X554" s="623" t="s">
        <v>1217</v>
      </c>
      <c r="Y554" s="314" t="s">
        <v>1210</v>
      </c>
      <c r="Z554" s="720">
        <f t="shared" si="13"/>
        <v>135000</v>
      </c>
    </row>
    <row r="555" spans="15:26" x14ac:dyDescent="0.3">
      <c r="O555" s="313">
        <v>553</v>
      </c>
      <c r="P555" s="314" t="s">
        <v>321</v>
      </c>
      <c r="Q555" s="314">
        <v>2024</v>
      </c>
      <c r="R555" s="623" t="s">
        <v>324</v>
      </c>
      <c r="S555" s="594" t="s">
        <v>2923</v>
      </c>
      <c r="T555" s="594" t="s">
        <v>2924</v>
      </c>
      <c r="U555" s="314" t="s">
        <v>1172</v>
      </c>
      <c r="V555" s="314">
        <v>6</v>
      </c>
      <c r="W555" s="621">
        <v>110000</v>
      </c>
      <c r="X555" s="623" t="s">
        <v>1217</v>
      </c>
      <c r="Y555" s="314" t="s">
        <v>1210</v>
      </c>
      <c r="Z555" s="720">
        <f t="shared" si="13"/>
        <v>660000</v>
      </c>
    </row>
    <row r="556" spans="15:26" x14ac:dyDescent="0.3">
      <c r="O556" s="313">
        <v>554</v>
      </c>
      <c r="P556" s="314" t="s">
        <v>321</v>
      </c>
      <c r="Q556" s="314">
        <v>2024</v>
      </c>
      <c r="R556" s="623" t="s">
        <v>324</v>
      </c>
      <c r="S556" s="594" t="s">
        <v>1719</v>
      </c>
      <c r="T556" s="594" t="s">
        <v>2925</v>
      </c>
      <c r="U556" s="314" t="s">
        <v>1281</v>
      </c>
      <c r="V556" s="314">
        <v>1</v>
      </c>
      <c r="W556" s="621">
        <v>185000</v>
      </c>
      <c r="X556" s="623" t="s">
        <v>1217</v>
      </c>
      <c r="Y556" s="314" t="s">
        <v>1210</v>
      </c>
      <c r="Z556" s="720">
        <f t="shared" si="13"/>
        <v>185000</v>
      </c>
    </row>
    <row r="557" spans="15:26" x14ac:dyDescent="0.3">
      <c r="O557" s="313">
        <v>555</v>
      </c>
      <c r="P557" s="314" t="s">
        <v>321</v>
      </c>
      <c r="Q557" s="314">
        <v>2024</v>
      </c>
      <c r="R557" s="623" t="s">
        <v>324</v>
      </c>
      <c r="S557" s="594" t="s">
        <v>2926</v>
      </c>
      <c r="T557" s="594" t="s">
        <v>2927</v>
      </c>
      <c r="U557" s="314" t="s">
        <v>1281</v>
      </c>
      <c r="V557" s="314">
        <v>1</v>
      </c>
      <c r="W557" s="621">
        <v>105000</v>
      </c>
      <c r="X557" s="623" t="s">
        <v>1217</v>
      </c>
      <c r="Y557" s="314" t="s">
        <v>1210</v>
      </c>
      <c r="Z557" s="720">
        <f t="shared" si="13"/>
        <v>105000</v>
      </c>
    </row>
    <row r="558" spans="15:26" x14ac:dyDescent="0.3">
      <c r="O558" s="313">
        <v>556</v>
      </c>
      <c r="P558" s="314" t="s">
        <v>321</v>
      </c>
      <c r="Q558" s="314">
        <v>2024</v>
      </c>
      <c r="R558" s="623" t="s">
        <v>324</v>
      </c>
      <c r="S558" s="594" t="s">
        <v>2317</v>
      </c>
      <c r="T558" s="594" t="s">
        <v>2928</v>
      </c>
      <c r="U558" s="314" t="s">
        <v>1281</v>
      </c>
      <c r="V558" s="314">
        <v>1</v>
      </c>
      <c r="W558" s="621">
        <v>285000</v>
      </c>
      <c r="X558" s="623" t="s">
        <v>1217</v>
      </c>
      <c r="Y558" s="314" t="s">
        <v>1210</v>
      </c>
      <c r="Z558" s="720">
        <f t="shared" si="13"/>
        <v>285000</v>
      </c>
    </row>
    <row r="559" spans="15:26" x14ac:dyDescent="0.3">
      <c r="O559" s="313">
        <v>557</v>
      </c>
      <c r="P559" s="314" t="s">
        <v>321</v>
      </c>
      <c r="Q559" s="314">
        <v>2024</v>
      </c>
      <c r="R559" s="623" t="s">
        <v>324</v>
      </c>
      <c r="S559" s="319" t="s">
        <v>1505</v>
      </c>
      <c r="T559" s="615" t="s">
        <v>1506</v>
      </c>
      <c r="U559" s="314" t="s">
        <v>868</v>
      </c>
      <c r="V559" s="314">
        <v>4</v>
      </c>
      <c r="W559" s="622">
        <v>50000</v>
      </c>
      <c r="X559" s="623" t="s">
        <v>1244</v>
      </c>
      <c r="Y559" s="314" t="s">
        <v>1213</v>
      </c>
      <c r="Z559" s="720">
        <f t="shared" si="13"/>
        <v>200000</v>
      </c>
    </row>
    <row r="560" spans="15:26" x14ac:dyDescent="0.3">
      <c r="O560" s="313">
        <v>558</v>
      </c>
      <c r="P560" s="314" t="s">
        <v>321</v>
      </c>
      <c r="Q560" s="314">
        <v>2024</v>
      </c>
      <c r="R560" s="623" t="s">
        <v>324</v>
      </c>
      <c r="S560" s="319" t="s">
        <v>264</v>
      </c>
      <c r="T560" s="615" t="s">
        <v>2929</v>
      </c>
      <c r="U560" s="314" t="s">
        <v>868</v>
      </c>
      <c r="V560" s="314">
        <v>12</v>
      </c>
      <c r="W560" s="622">
        <v>6500</v>
      </c>
      <c r="X560" s="623" t="s">
        <v>1244</v>
      </c>
      <c r="Y560" s="314" t="s">
        <v>1213</v>
      </c>
      <c r="Z560" s="720">
        <f t="shared" si="13"/>
        <v>78000</v>
      </c>
    </row>
    <row r="561" spans="15:26" x14ac:dyDescent="0.3">
      <c r="O561" s="313">
        <v>559</v>
      </c>
      <c r="P561" s="314" t="s">
        <v>321</v>
      </c>
      <c r="Q561" s="314">
        <v>2024</v>
      </c>
      <c r="R561" s="623" t="s">
        <v>324</v>
      </c>
      <c r="S561" s="319" t="s">
        <v>264</v>
      </c>
      <c r="T561" s="615" t="s">
        <v>2930</v>
      </c>
      <c r="U561" s="314" t="s">
        <v>853</v>
      </c>
      <c r="V561" s="314">
        <v>4</v>
      </c>
      <c r="W561" s="622">
        <v>17000</v>
      </c>
      <c r="X561" s="623" t="s">
        <v>1244</v>
      </c>
      <c r="Y561" s="314" t="s">
        <v>1213</v>
      </c>
      <c r="Z561" s="720">
        <f t="shared" si="13"/>
        <v>68000</v>
      </c>
    </row>
    <row r="562" spans="15:26" x14ac:dyDescent="0.3">
      <c r="O562" s="313">
        <v>560</v>
      </c>
      <c r="P562" s="314" t="s">
        <v>321</v>
      </c>
      <c r="Q562" s="314">
        <v>2024</v>
      </c>
      <c r="R562" s="623" t="s">
        <v>324</v>
      </c>
      <c r="S562" s="319" t="s">
        <v>264</v>
      </c>
      <c r="T562" s="615" t="s">
        <v>2931</v>
      </c>
      <c r="U562" s="314" t="s">
        <v>853</v>
      </c>
      <c r="V562" s="314">
        <v>12</v>
      </c>
      <c r="W562" s="622">
        <v>20000</v>
      </c>
      <c r="X562" s="623" t="s">
        <v>1244</v>
      </c>
      <c r="Y562" s="314" t="s">
        <v>1213</v>
      </c>
      <c r="Z562" s="720">
        <f t="shared" si="13"/>
        <v>240000</v>
      </c>
    </row>
    <row r="563" spans="15:26" x14ac:dyDescent="0.25">
      <c r="O563" s="313">
        <v>561</v>
      </c>
      <c r="P563" s="314" t="s">
        <v>322</v>
      </c>
      <c r="Q563" s="314">
        <v>2024</v>
      </c>
      <c r="R563" s="623" t="s">
        <v>326</v>
      </c>
      <c r="S563" s="581" t="s">
        <v>3359</v>
      </c>
      <c r="T563" s="581" t="s">
        <v>3360</v>
      </c>
      <c r="U563" s="314" t="s">
        <v>1172</v>
      </c>
      <c r="V563" s="314">
        <v>2</v>
      </c>
      <c r="W563" s="621">
        <v>47000</v>
      </c>
      <c r="X563" s="623" t="s">
        <v>1212</v>
      </c>
      <c r="Y563" s="314" t="s">
        <v>1210</v>
      </c>
      <c r="Z563" s="743">
        <f t="shared" si="13"/>
        <v>94000</v>
      </c>
    </row>
    <row r="564" spans="15:26" x14ac:dyDescent="0.25">
      <c r="O564" s="313">
        <v>562</v>
      </c>
      <c r="P564" s="314" t="s">
        <v>322</v>
      </c>
      <c r="Q564" s="314">
        <v>2024</v>
      </c>
      <c r="R564" s="623" t="s">
        <v>326</v>
      </c>
      <c r="S564" s="581" t="s">
        <v>3361</v>
      </c>
      <c r="T564" s="581" t="s">
        <v>3362</v>
      </c>
      <c r="U564" s="314" t="s">
        <v>1172</v>
      </c>
      <c r="V564" s="314">
        <v>3</v>
      </c>
      <c r="W564" s="621">
        <v>30000</v>
      </c>
      <c r="X564" s="623" t="s">
        <v>1212</v>
      </c>
      <c r="Y564" s="314" t="s">
        <v>1210</v>
      </c>
      <c r="Z564" s="743">
        <f t="shared" si="13"/>
        <v>90000</v>
      </c>
    </row>
    <row r="565" spans="15:26" x14ac:dyDescent="0.25">
      <c r="O565" s="313">
        <v>563</v>
      </c>
      <c r="P565" s="314" t="s">
        <v>322</v>
      </c>
      <c r="Q565" s="314">
        <v>2024</v>
      </c>
      <c r="R565" s="623" t="s">
        <v>326</v>
      </c>
      <c r="S565" s="581" t="s">
        <v>3363</v>
      </c>
      <c r="T565" s="581" t="s">
        <v>3364</v>
      </c>
      <c r="U565" s="314" t="s">
        <v>1172</v>
      </c>
      <c r="V565" s="314">
        <v>2</v>
      </c>
      <c r="W565" s="621">
        <v>40000</v>
      </c>
      <c r="X565" s="623" t="s">
        <v>1212</v>
      </c>
      <c r="Y565" s="314" t="s">
        <v>1210</v>
      </c>
      <c r="Z565" s="743">
        <f t="shared" si="13"/>
        <v>80000</v>
      </c>
    </row>
    <row r="566" spans="15:26" x14ac:dyDescent="0.25">
      <c r="O566" s="313">
        <v>564</v>
      </c>
      <c r="P566" s="314" t="s">
        <v>322</v>
      </c>
      <c r="Q566" s="314">
        <v>2024</v>
      </c>
      <c r="R566" s="623" t="s">
        <v>326</v>
      </c>
      <c r="S566" s="313" t="s">
        <v>1164</v>
      </c>
      <c r="T566" s="590" t="s">
        <v>1186</v>
      </c>
      <c r="U566" s="314" t="s">
        <v>1172</v>
      </c>
      <c r="V566" s="314">
        <v>3</v>
      </c>
      <c r="W566" s="621">
        <v>38000</v>
      </c>
      <c r="X566" s="623" t="s">
        <v>1212</v>
      </c>
      <c r="Y566" s="314" t="s">
        <v>1210</v>
      </c>
      <c r="Z566" s="743">
        <f t="shared" si="13"/>
        <v>114000</v>
      </c>
    </row>
    <row r="567" spans="15:26" x14ac:dyDescent="0.25">
      <c r="O567" s="313">
        <v>565</v>
      </c>
      <c r="P567" s="314" t="s">
        <v>322</v>
      </c>
      <c r="Q567" s="314">
        <v>2024</v>
      </c>
      <c r="R567" s="623" t="s">
        <v>326</v>
      </c>
      <c r="S567" s="319" t="s">
        <v>3365</v>
      </c>
      <c r="T567" s="319" t="s">
        <v>3366</v>
      </c>
      <c r="U567" s="314" t="s">
        <v>1172</v>
      </c>
      <c r="V567" s="314">
        <v>2</v>
      </c>
      <c r="W567" s="621">
        <v>25000</v>
      </c>
      <c r="X567" s="623" t="s">
        <v>1212</v>
      </c>
      <c r="Y567" s="314" t="s">
        <v>1210</v>
      </c>
      <c r="Z567" s="743">
        <f t="shared" ref="Z567:Z617" si="14">V567*W567</f>
        <v>50000</v>
      </c>
    </row>
    <row r="568" spans="15:26" x14ac:dyDescent="0.25">
      <c r="O568" s="313">
        <v>566</v>
      </c>
      <c r="P568" s="314" t="s">
        <v>322</v>
      </c>
      <c r="Q568" s="314">
        <v>2024</v>
      </c>
      <c r="R568" s="623" t="s">
        <v>326</v>
      </c>
      <c r="S568" s="319" t="s">
        <v>3367</v>
      </c>
      <c r="T568" s="319" t="s">
        <v>3368</v>
      </c>
      <c r="U568" s="314" t="s">
        <v>1172</v>
      </c>
      <c r="V568" s="314">
        <v>6</v>
      </c>
      <c r="W568" s="621">
        <v>40000</v>
      </c>
      <c r="X568" s="623" t="s">
        <v>1212</v>
      </c>
      <c r="Y568" s="314" t="s">
        <v>1210</v>
      </c>
      <c r="Z568" s="743">
        <f t="shared" si="14"/>
        <v>240000</v>
      </c>
    </row>
    <row r="569" spans="15:26" x14ac:dyDescent="0.25">
      <c r="O569" s="313">
        <v>567</v>
      </c>
      <c r="P569" s="314" t="s">
        <v>322</v>
      </c>
      <c r="Q569" s="314">
        <v>2024</v>
      </c>
      <c r="R569" s="623" t="s">
        <v>326</v>
      </c>
      <c r="S569" s="313" t="s">
        <v>3369</v>
      </c>
      <c r="T569" s="590" t="s">
        <v>3370</v>
      </c>
      <c r="U569" s="314" t="s">
        <v>1172</v>
      </c>
      <c r="V569" s="314">
        <v>10</v>
      </c>
      <c r="W569" s="621">
        <v>25000</v>
      </c>
      <c r="X569" s="623" t="s">
        <v>1212</v>
      </c>
      <c r="Y569" s="314" t="s">
        <v>1210</v>
      </c>
      <c r="Z569" s="743">
        <f t="shared" si="14"/>
        <v>250000</v>
      </c>
    </row>
    <row r="570" spans="15:26" x14ac:dyDescent="0.25">
      <c r="O570" s="313">
        <v>568</v>
      </c>
      <c r="P570" s="314" t="s">
        <v>322</v>
      </c>
      <c r="Q570" s="314">
        <v>2024</v>
      </c>
      <c r="R570" s="623" t="s">
        <v>326</v>
      </c>
      <c r="S570" s="313" t="s">
        <v>3371</v>
      </c>
      <c r="T570" s="590" t="s">
        <v>3372</v>
      </c>
      <c r="U570" s="314" t="s">
        <v>1172</v>
      </c>
      <c r="V570" s="314">
        <v>5</v>
      </c>
      <c r="W570" s="621">
        <v>42500</v>
      </c>
      <c r="X570" s="623" t="s">
        <v>1212</v>
      </c>
      <c r="Y570" s="314" t="s">
        <v>1210</v>
      </c>
      <c r="Z570" s="743">
        <f t="shared" si="14"/>
        <v>212500</v>
      </c>
    </row>
    <row r="571" spans="15:26" x14ac:dyDescent="0.25">
      <c r="O571" s="313">
        <v>569</v>
      </c>
      <c r="P571" s="314" t="s">
        <v>322</v>
      </c>
      <c r="Q571" s="314">
        <v>2024</v>
      </c>
      <c r="R571" s="623" t="s">
        <v>326</v>
      </c>
      <c r="S571" s="319" t="s">
        <v>3373</v>
      </c>
      <c r="T571" s="319" t="s">
        <v>3374</v>
      </c>
      <c r="U571" s="314" t="s">
        <v>1172</v>
      </c>
      <c r="V571" s="314">
        <v>2</v>
      </c>
      <c r="W571" s="621">
        <v>148000</v>
      </c>
      <c r="X571" s="623" t="s">
        <v>1212</v>
      </c>
      <c r="Y571" s="314" t="s">
        <v>1210</v>
      </c>
      <c r="Z571" s="743">
        <f t="shared" si="14"/>
        <v>296000</v>
      </c>
    </row>
    <row r="572" spans="15:26" x14ac:dyDescent="0.25">
      <c r="O572" s="313">
        <v>570</v>
      </c>
      <c r="P572" s="314" t="s">
        <v>322</v>
      </c>
      <c r="Q572" s="314">
        <v>2024</v>
      </c>
      <c r="R572" s="623" t="s">
        <v>326</v>
      </c>
      <c r="S572" s="319" t="s">
        <v>3375</v>
      </c>
      <c r="T572" s="319" t="s">
        <v>3376</v>
      </c>
      <c r="U572" s="314" t="s">
        <v>1172</v>
      </c>
      <c r="V572" s="314">
        <v>5</v>
      </c>
      <c r="W572" s="621">
        <v>40000</v>
      </c>
      <c r="X572" s="623" t="s">
        <v>1212</v>
      </c>
      <c r="Y572" s="314" t="s">
        <v>1210</v>
      </c>
      <c r="Z572" s="743">
        <f t="shared" si="14"/>
        <v>200000</v>
      </c>
    </row>
    <row r="573" spans="15:26" x14ac:dyDescent="0.25">
      <c r="O573" s="313">
        <v>571</v>
      </c>
      <c r="P573" s="314" t="s">
        <v>322</v>
      </c>
      <c r="Q573" s="314">
        <v>2024</v>
      </c>
      <c r="R573" s="623" t="s">
        <v>326</v>
      </c>
      <c r="S573" s="319" t="s">
        <v>3377</v>
      </c>
      <c r="T573" s="319" t="s">
        <v>3378</v>
      </c>
      <c r="U573" s="314" t="s">
        <v>1172</v>
      </c>
      <c r="V573" s="314">
        <v>2</v>
      </c>
      <c r="W573" s="621">
        <v>435000</v>
      </c>
      <c r="X573" s="623" t="s">
        <v>1212</v>
      </c>
      <c r="Y573" s="314" t="s">
        <v>1210</v>
      </c>
      <c r="Z573" s="743">
        <f t="shared" si="14"/>
        <v>870000</v>
      </c>
    </row>
    <row r="574" spans="15:26" x14ac:dyDescent="0.25">
      <c r="O574" s="313">
        <v>572</v>
      </c>
      <c r="P574" s="314" t="s">
        <v>322</v>
      </c>
      <c r="Q574" s="314">
        <v>2024</v>
      </c>
      <c r="R574" s="623" t="s">
        <v>326</v>
      </c>
      <c r="S574" s="319" t="s">
        <v>3379</v>
      </c>
      <c r="T574" s="319" t="s">
        <v>3380</v>
      </c>
      <c r="U574" s="314" t="s">
        <v>1172</v>
      </c>
      <c r="V574" s="314">
        <v>2</v>
      </c>
      <c r="W574" s="621">
        <v>1300000</v>
      </c>
      <c r="X574" s="623" t="s">
        <v>1212</v>
      </c>
      <c r="Y574" s="314" t="s">
        <v>1210</v>
      </c>
      <c r="Z574" s="743">
        <f t="shared" si="14"/>
        <v>2600000</v>
      </c>
    </row>
    <row r="575" spans="15:26" x14ac:dyDescent="0.25">
      <c r="O575" s="313">
        <v>573</v>
      </c>
      <c r="P575" s="314" t="s">
        <v>322</v>
      </c>
      <c r="Q575" s="314">
        <v>2024</v>
      </c>
      <c r="R575" s="623" t="s">
        <v>326</v>
      </c>
      <c r="S575" s="313" t="s">
        <v>3381</v>
      </c>
      <c r="T575" s="590" t="s">
        <v>3382</v>
      </c>
      <c r="U575" s="314" t="s">
        <v>1172</v>
      </c>
      <c r="V575" s="314">
        <v>4</v>
      </c>
      <c r="W575" s="621">
        <v>65000</v>
      </c>
      <c r="X575" s="623" t="s">
        <v>1212</v>
      </c>
      <c r="Y575" s="314" t="s">
        <v>1210</v>
      </c>
      <c r="Z575" s="743">
        <f t="shared" si="14"/>
        <v>260000</v>
      </c>
    </row>
    <row r="576" spans="15:26" x14ac:dyDescent="0.3">
      <c r="O576" s="313">
        <v>574</v>
      </c>
      <c r="P576" s="314" t="s">
        <v>322</v>
      </c>
      <c r="Q576" s="314">
        <v>2024</v>
      </c>
      <c r="R576" s="623" t="s">
        <v>326</v>
      </c>
      <c r="S576" s="615" t="s">
        <v>264</v>
      </c>
      <c r="T576" s="315" t="s">
        <v>3383</v>
      </c>
      <c r="U576" s="314" t="s">
        <v>1172</v>
      </c>
      <c r="V576" s="314">
        <v>4</v>
      </c>
      <c r="W576" s="622">
        <v>15000</v>
      </c>
      <c r="X576" s="623" t="s">
        <v>1212</v>
      </c>
      <c r="Y576" s="314" t="s">
        <v>1213</v>
      </c>
      <c r="Z576" s="743">
        <f t="shared" si="14"/>
        <v>60000</v>
      </c>
    </row>
    <row r="577" spans="15:26" x14ac:dyDescent="0.3">
      <c r="O577" s="313">
        <v>575</v>
      </c>
      <c r="P577" s="314" t="s">
        <v>322</v>
      </c>
      <c r="Q577" s="314">
        <v>2024</v>
      </c>
      <c r="R577" s="623" t="s">
        <v>326</v>
      </c>
      <c r="S577" s="615" t="s">
        <v>3384</v>
      </c>
      <c r="T577" s="315" t="s">
        <v>3385</v>
      </c>
      <c r="U577" s="316" t="s">
        <v>1172</v>
      </c>
      <c r="V577" s="314">
        <v>1</v>
      </c>
      <c r="W577" s="622">
        <v>12250000</v>
      </c>
      <c r="X577" s="623" t="s">
        <v>1212</v>
      </c>
      <c r="Y577" s="314" t="s">
        <v>1213</v>
      </c>
      <c r="Z577" s="743">
        <f t="shared" si="14"/>
        <v>12250000</v>
      </c>
    </row>
    <row r="578" spans="15:26" x14ac:dyDescent="0.3">
      <c r="O578" s="313">
        <v>576</v>
      </c>
      <c r="P578" s="314" t="s">
        <v>322</v>
      </c>
      <c r="Q578" s="314">
        <v>2024</v>
      </c>
      <c r="R578" s="623" t="s">
        <v>326</v>
      </c>
      <c r="S578" s="615" t="s">
        <v>264</v>
      </c>
      <c r="T578" s="315" t="s">
        <v>3386</v>
      </c>
      <c r="U578" s="316" t="s">
        <v>1172</v>
      </c>
      <c r="V578" s="316">
        <v>1</v>
      </c>
      <c r="W578" s="622">
        <v>165000</v>
      </c>
      <c r="X578" s="623" t="s">
        <v>1212</v>
      </c>
      <c r="Y578" s="314" t="s">
        <v>1213</v>
      </c>
      <c r="Z578" s="743">
        <f t="shared" si="14"/>
        <v>165000</v>
      </c>
    </row>
    <row r="579" spans="15:26" x14ac:dyDescent="0.3">
      <c r="O579" s="313">
        <v>577</v>
      </c>
      <c r="P579" s="314" t="s">
        <v>322</v>
      </c>
      <c r="Q579" s="314">
        <v>2024</v>
      </c>
      <c r="R579" s="623" t="s">
        <v>326</v>
      </c>
      <c r="S579" s="615" t="s">
        <v>3387</v>
      </c>
      <c r="T579" s="315" t="s">
        <v>3388</v>
      </c>
      <c r="U579" s="316" t="s">
        <v>1172</v>
      </c>
      <c r="V579" s="316">
        <v>2</v>
      </c>
      <c r="W579" s="622">
        <v>1776586</v>
      </c>
      <c r="X579" s="623" t="s">
        <v>1212</v>
      </c>
      <c r="Y579" s="314" t="s">
        <v>1213</v>
      </c>
      <c r="Z579" s="743">
        <f t="shared" si="14"/>
        <v>3553172</v>
      </c>
    </row>
    <row r="580" spans="15:26" x14ac:dyDescent="0.3">
      <c r="O580" s="313">
        <v>578</v>
      </c>
      <c r="P580" s="314" t="s">
        <v>322</v>
      </c>
      <c r="Q580" s="314">
        <v>2024</v>
      </c>
      <c r="R580" s="623" t="s">
        <v>326</v>
      </c>
      <c r="S580" s="615" t="s">
        <v>3389</v>
      </c>
      <c r="T580" s="315" t="s">
        <v>3390</v>
      </c>
      <c r="U580" s="316" t="s">
        <v>1172</v>
      </c>
      <c r="V580" s="316">
        <v>2</v>
      </c>
      <c r="W580" s="622">
        <v>1653207</v>
      </c>
      <c r="X580" s="623" t="s">
        <v>1212</v>
      </c>
      <c r="Y580" s="314" t="s">
        <v>1213</v>
      </c>
      <c r="Z580" s="743">
        <f t="shared" si="14"/>
        <v>3306414</v>
      </c>
    </row>
    <row r="581" spans="15:26" x14ac:dyDescent="0.3">
      <c r="O581" s="313">
        <v>579</v>
      </c>
      <c r="P581" s="314" t="s">
        <v>322</v>
      </c>
      <c r="Q581" s="314">
        <v>2024</v>
      </c>
      <c r="R581" s="623" t="s">
        <v>326</v>
      </c>
      <c r="S581" s="615" t="s">
        <v>3391</v>
      </c>
      <c r="T581" s="315" t="s">
        <v>3392</v>
      </c>
      <c r="U581" s="316" t="s">
        <v>1172</v>
      </c>
      <c r="V581" s="316">
        <v>4</v>
      </c>
      <c r="W581" s="622">
        <v>1653207</v>
      </c>
      <c r="X581" s="623" t="s">
        <v>1212</v>
      </c>
      <c r="Y581" s="314" t="s">
        <v>1213</v>
      </c>
      <c r="Z581" s="743">
        <f t="shared" si="14"/>
        <v>6612828</v>
      </c>
    </row>
    <row r="582" spans="15:26" x14ac:dyDescent="0.3">
      <c r="O582" s="313">
        <v>580</v>
      </c>
      <c r="P582" s="314" t="s">
        <v>322</v>
      </c>
      <c r="Q582" s="314">
        <v>2024</v>
      </c>
      <c r="R582" s="623" t="s">
        <v>326</v>
      </c>
      <c r="S582" s="615" t="s">
        <v>3393</v>
      </c>
      <c r="T582" s="315" t="s">
        <v>3394</v>
      </c>
      <c r="U582" s="316" t="s">
        <v>2105</v>
      </c>
      <c r="V582" s="316">
        <v>50</v>
      </c>
      <c r="W582" s="622">
        <v>925000</v>
      </c>
      <c r="X582" s="623" t="s">
        <v>1212</v>
      </c>
      <c r="Y582" s="314" t="s">
        <v>1213</v>
      </c>
      <c r="Z582" s="743">
        <f t="shared" si="14"/>
        <v>46250000</v>
      </c>
    </row>
    <row r="583" spans="15:26" x14ac:dyDescent="0.3">
      <c r="O583" s="313">
        <v>581</v>
      </c>
      <c r="P583" s="314" t="s">
        <v>322</v>
      </c>
      <c r="Q583" s="314">
        <v>2024</v>
      </c>
      <c r="R583" s="623" t="s">
        <v>326</v>
      </c>
      <c r="S583" s="615" t="s">
        <v>3395</v>
      </c>
      <c r="T583" s="315" t="s">
        <v>3396</v>
      </c>
      <c r="U583" s="316" t="s">
        <v>1172</v>
      </c>
      <c r="V583" s="316">
        <v>2</v>
      </c>
      <c r="W583" s="622">
        <v>1776586</v>
      </c>
      <c r="X583" s="623" t="s">
        <v>1212</v>
      </c>
      <c r="Y583" s="314" t="s">
        <v>1213</v>
      </c>
      <c r="Z583" s="743">
        <f t="shared" si="14"/>
        <v>3553172</v>
      </c>
    </row>
    <row r="584" spans="15:26" x14ac:dyDescent="0.3">
      <c r="O584" s="313">
        <v>582</v>
      </c>
      <c r="P584" s="314" t="s">
        <v>322</v>
      </c>
      <c r="Q584" s="314">
        <v>2024</v>
      </c>
      <c r="R584" s="623" t="s">
        <v>326</v>
      </c>
      <c r="S584" s="615" t="s">
        <v>3397</v>
      </c>
      <c r="T584" s="315" t="s">
        <v>3398</v>
      </c>
      <c r="U584" s="316" t="s">
        <v>1172</v>
      </c>
      <c r="V584" s="316">
        <v>30</v>
      </c>
      <c r="W584" s="622">
        <v>47500</v>
      </c>
      <c r="X584" s="623" t="s">
        <v>1212</v>
      </c>
      <c r="Y584" s="314" t="s">
        <v>1213</v>
      </c>
      <c r="Z584" s="743">
        <f t="shared" si="14"/>
        <v>1425000</v>
      </c>
    </row>
    <row r="585" spans="15:26" x14ac:dyDescent="0.3">
      <c r="O585" s="313">
        <v>583</v>
      </c>
      <c r="P585" s="314" t="s">
        <v>322</v>
      </c>
      <c r="Q585" s="314">
        <v>2024</v>
      </c>
      <c r="R585" s="623" t="s">
        <v>326</v>
      </c>
      <c r="S585" s="313" t="s">
        <v>264</v>
      </c>
      <c r="T585" s="315" t="s">
        <v>3399</v>
      </c>
      <c r="U585" s="314" t="s">
        <v>1190</v>
      </c>
      <c r="V585" s="314">
        <v>1</v>
      </c>
      <c r="W585" s="622">
        <v>2737500</v>
      </c>
      <c r="X585" s="623" t="s">
        <v>1212</v>
      </c>
      <c r="Y585" s="314" t="s">
        <v>1213</v>
      </c>
      <c r="Z585" s="744">
        <f t="shared" si="14"/>
        <v>2737500</v>
      </c>
    </row>
    <row r="586" spans="15:26" x14ac:dyDescent="0.3">
      <c r="O586" s="313">
        <v>584</v>
      </c>
      <c r="P586" s="314" t="s">
        <v>322</v>
      </c>
      <c r="Q586" s="314">
        <v>2024</v>
      </c>
      <c r="R586" s="623" t="s">
        <v>326</v>
      </c>
      <c r="S586" s="1067" t="s">
        <v>264</v>
      </c>
      <c r="T586" s="315" t="s">
        <v>3400</v>
      </c>
      <c r="U586" s="314" t="s">
        <v>1190</v>
      </c>
      <c r="V586" s="314">
        <v>1</v>
      </c>
      <c r="W586" s="622">
        <v>1267500</v>
      </c>
      <c r="X586" s="623" t="s">
        <v>1212</v>
      </c>
      <c r="Y586" s="314" t="s">
        <v>1213</v>
      </c>
      <c r="Z586" s="745">
        <f t="shared" si="14"/>
        <v>1267500</v>
      </c>
    </row>
    <row r="587" spans="15:26" x14ac:dyDescent="0.3">
      <c r="O587" s="313">
        <v>585</v>
      </c>
      <c r="P587" s="314" t="s">
        <v>322</v>
      </c>
      <c r="Q587" s="314">
        <v>2024</v>
      </c>
      <c r="R587" s="623" t="s">
        <v>326</v>
      </c>
      <c r="S587" s="1067"/>
      <c r="T587" s="315" t="s">
        <v>3401</v>
      </c>
      <c r="U587" s="314" t="s">
        <v>1190</v>
      </c>
      <c r="V587" s="314">
        <v>1</v>
      </c>
      <c r="W587" s="622">
        <v>957500</v>
      </c>
      <c r="X587" s="623" t="s">
        <v>1212</v>
      </c>
      <c r="Y587" s="314" t="s">
        <v>1213</v>
      </c>
      <c r="Z587" s="744">
        <f t="shared" si="14"/>
        <v>957500</v>
      </c>
    </row>
    <row r="588" spans="15:26" x14ac:dyDescent="0.25">
      <c r="O588" s="313">
        <v>586</v>
      </c>
      <c r="P588" s="314" t="s">
        <v>322</v>
      </c>
      <c r="Q588" s="314">
        <v>2024</v>
      </c>
      <c r="R588" s="623" t="s">
        <v>324</v>
      </c>
      <c r="S588" s="689" t="s">
        <v>1491</v>
      </c>
      <c r="T588" s="746" t="s">
        <v>1492</v>
      </c>
      <c r="U588" s="688" t="s">
        <v>1172</v>
      </c>
      <c r="V588" s="688">
        <v>1</v>
      </c>
      <c r="W588" s="747">
        <v>1375000</v>
      </c>
      <c r="X588" s="623" t="s">
        <v>1244</v>
      </c>
      <c r="Y588" s="314" t="s">
        <v>1210</v>
      </c>
      <c r="Z588" s="748">
        <f t="shared" si="14"/>
        <v>1375000</v>
      </c>
    </row>
    <row r="589" spans="15:26" x14ac:dyDescent="0.25">
      <c r="O589" s="313">
        <v>587</v>
      </c>
      <c r="P589" s="314" t="s">
        <v>322</v>
      </c>
      <c r="Q589" s="314">
        <v>2024</v>
      </c>
      <c r="R589" s="623" t="s">
        <v>324</v>
      </c>
      <c r="S589" s="313" t="s">
        <v>1493</v>
      </c>
      <c r="T589" s="590" t="s">
        <v>1494</v>
      </c>
      <c r="U589" s="314" t="s">
        <v>1172</v>
      </c>
      <c r="V589" s="314">
        <v>1</v>
      </c>
      <c r="W589" s="621">
        <v>1375000</v>
      </c>
      <c r="X589" s="623" t="s">
        <v>1244</v>
      </c>
      <c r="Y589" s="314" t="s">
        <v>1210</v>
      </c>
      <c r="Z589" s="749">
        <f t="shared" si="14"/>
        <v>1375000</v>
      </c>
    </row>
    <row r="590" spans="15:26" x14ac:dyDescent="0.25">
      <c r="O590" s="313">
        <v>588</v>
      </c>
      <c r="P590" s="314" t="s">
        <v>322</v>
      </c>
      <c r="Q590" s="314">
        <v>2024</v>
      </c>
      <c r="R590" s="623" t="s">
        <v>324</v>
      </c>
      <c r="S590" s="319" t="s">
        <v>3402</v>
      </c>
      <c r="T590" s="319" t="s">
        <v>3403</v>
      </c>
      <c r="U590" s="314" t="s">
        <v>1172</v>
      </c>
      <c r="V590" s="314">
        <v>1</v>
      </c>
      <c r="W590" s="621">
        <v>330000</v>
      </c>
      <c r="X590" s="623" t="s">
        <v>1244</v>
      </c>
      <c r="Y590" s="314" t="s">
        <v>1210</v>
      </c>
      <c r="Z590" s="749">
        <f t="shared" si="14"/>
        <v>330000</v>
      </c>
    </row>
    <row r="591" spans="15:26" x14ac:dyDescent="0.25">
      <c r="O591" s="313">
        <v>589</v>
      </c>
      <c r="P591" s="314" t="s">
        <v>322</v>
      </c>
      <c r="Q591" s="314">
        <v>2024</v>
      </c>
      <c r="R591" s="623" t="s">
        <v>324</v>
      </c>
      <c r="S591" s="319" t="s">
        <v>3404</v>
      </c>
      <c r="T591" s="319" t="s">
        <v>3405</v>
      </c>
      <c r="U591" s="314" t="s">
        <v>1172</v>
      </c>
      <c r="V591" s="314">
        <v>3</v>
      </c>
      <c r="W591" s="621">
        <v>355000</v>
      </c>
      <c r="X591" s="623" t="s">
        <v>1244</v>
      </c>
      <c r="Y591" s="314" t="s">
        <v>1210</v>
      </c>
      <c r="Z591" s="749">
        <f t="shared" si="14"/>
        <v>1065000</v>
      </c>
    </row>
    <row r="592" spans="15:26" x14ac:dyDescent="0.25">
      <c r="O592" s="313">
        <v>590</v>
      </c>
      <c r="P592" s="314" t="s">
        <v>322</v>
      </c>
      <c r="Q592" s="314">
        <v>2024</v>
      </c>
      <c r="R592" s="623" t="s">
        <v>324</v>
      </c>
      <c r="S592" s="581" t="s">
        <v>3406</v>
      </c>
      <c r="T592" s="581" t="s">
        <v>3407</v>
      </c>
      <c r="U592" s="314" t="s">
        <v>1172</v>
      </c>
      <c r="V592" s="314">
        <v>15</v>
      </c>
      <c r="W592" s="621">
        <v>5000</v>
      </c>
      <c r="X592" s="623" t="s">
        <v>1217</v>
      </c>
      <c r="Y592" s="314" t="s">
        <v>1210</v>
      </c>
      <c r="Z592" s="749">
        <f t="shared" si="14"/>
        <v>75000</v>
      </c>
    </row>
    <row r="593" spans="15:26" x14ac:dyDescent="0.25">
      <c r="O593" s="313">
        <v>591</v>
      </c>
      <c r="P593" s="314" t="s">
        <v>322</v>
      </c>
      <c r="Q593" s="314">
        <v>2024</v>
      </c>
      <c r="R593" s="623" t="s">
        <v>324</v>
      </c>
      <c r="S593" s="319" t="s">
        <v>3408</v>
      </c>
      <c r="T593" s="319" t="s">
        <v>3409</v>
      </c>
      <c r="U593" s="314" t="s">
        <v>1172</v>
      </c>
      <c r="V593" s="314">
        <v>10</v>
      </c>
      <c r="W593" s="621">
        <v>30000</v>
      </c>
      <c r="X593" s="623" t="s">
        <v>1217</v>
      </c>
      <c r="Y593" s="314" t="s">
        <v>1210</v>
      </c>
      <c r="Z593" s="749">
        <f t="shared" si="14"/>
        <v>300000</v>
      </c>
    </row>
    <row r="594" spans="15:26" x14ac:dyDescent="0.25">
      <c r="O594" s="313">
        <v>592</v>
      </c>
      <c r="P594" s="314" t="s">
        <v>322</v>
      </c>
      <c r="Q594" s="314">
        <v>2024</v>
      </c>
      <c r="R594" s="623" t="s">
        <v>324</v>
      </c>
      <c r="S594" s="319" t="s">
        <v>3410</v>
      </c>
      <c r="T594" s="319" t="s">
        <v>3411</v>
      </c>
      <c r="U594" s="314" t="s">
        <v>1172</v>
      </c>
      <c r="V594" s="314">
        <v>10</v>
      </c>
      <c r="W594" s="621">
        <v>12500</v>
      </c>
      <c r="X594" s="623" t="s">
        <v>1217</v>
      </c>
      <c r="Y594" s="314" t="s">
        <v>1210</v>
      </c>
      <c r="Z594" s="749">
        <f t="shared" si="14"/>
        <v>125000</v>
      </c>
    </row>
    <row r="595" spans="15:26" x14ac:dyDescent="0.25">
      <c r="O595" s="313">
        <v>593</v>
      </c>
      <c r="P595" s="314" t="s">
        <v>322</v>
      </c>
      <c r="Q595" s="314">
        <v>2024</v>
      </c>
      <c r="R595" s="623" t="s">
        <v>324</v>
      </c>
      <c r="S595" s="319" t="s">
        <v>1333</v>
      </c>
      <c r="T595" s="319" t="s">
        <v>1334</v>
      </c>
      <c r="U595" s="314" t="s">
        <v>1172</v>
      </c>
      <c r="V595" s="314">
        <v>1</v>
      </c>
      <c r="W595" s="621">
        <v>1250000</v>
      </c>
      <c r="X595" s="623" t="s">
        <v>1217</v>
      </c>
      <c r="Y595" s="314" t="s">
        <v>1210</v>
      </c>
      <c r="Z595" s="749">
        <f t="shared" si="14"/>
        <v>1250000</v>
      </c>
    </row>
    <row r="596" spans="15:26" x14ac:dyDescent="0.25">
      <c r="O596" s="313">
        <v>594</v>
      </c>
      <c r="P596" s="314" t="s">
        <v>322</v>
      </c>
      <c r="Q596" s="314">
        <v>2024</v>
      </c>
      <c r="R596" s="623" t="s">
        <v>324</v>
      </c>
      <c r="S596" s="319" t="s">
        <v>3412</v>
      </c>
      <c r="T596" s="319" t="s">
        <v>3413</v>
      </c>
      <c r="U596" s="314" t="s">
        <v>1172</v>
      </c>
      <c r="V596" s="314">
        <v>2</v>
      </c>
      <c r="W596" s="621">
        <v>50000</v>
      </c>
      <c r="X596" s="623" t="s">
        <v>1217</v>
      </c>
      <c r="Y596" s="314" t="s">
        <v>1210</v>
      </c>
      <c r="Z596" s="749">
        <f t="shared" si="14"/>
        <v>100000</v>
      </c>
    </row>
    <row r="597" spans="15:26" x14ac:dyDescent="0.25">
      <c r="O597" s="313">
        <v>595</v>
      </c>
      <c r="P597" s="314" t="s">
        <v>322</v>
      </c>
      <c r="Q597" s="314">
        <v>2024</v>
      </c>
      <c r="R597" s="623" t="s">
        <v>324</v>
      </c>
      <c r="S597" s="319" t="s">
        <v>1218</v>
      </c>
      <c r="T597" s="319" t="s">
        <v>1219</v>
      </c>
      <c r="U597" s="314" t="s">
        <v>1195</v>
      </c>
      <c r="V597" s="314">
        <v>5</v>
      </c>
      <c r="W597" s="621">
        <v>75000</v>
      </c>
      <c r="X597" s="623" t="s">
        <v>1217</v>
      </c>
      <c r="Y597" s="314" t="s">
        <v>1210</v>
      </c>
      <c r="Z597" s="749">
        <f t="shared" si="14"/>
        <v>375000</v>
      </c>
    </row>
    <row r="598" spans="15:26" x14ac:dyDescent="0.25">
      <c r="O598" s="313">
        <v>596</v>
      </c>
      <c r="P598" s="314" t="s">
        <v>322</v>
      </c>
      <c r="Q598" s="314">
        <v>2024</v>
      </c>
      <c r="R598" s="623" t="s">
        <v>324</v>
      </c>
      <c r="S598" s="319" t="s">
        <v>1222</v>
      </c>
      <c r="T598" s="319" t="s">
        <v>1223</v>
      </c>
      <c r="U598" s="314" t="s">
        <v>1195</v>
      </c>
      <c r="V598" s="314">
        <v>5</v>
      </c>
      <c r="W598" s="621">
        <v>75000</v>
      </c>
      <c r="X598" s="623" t="s">
        <v>1217</v>
      </c>
      <c r="Y598" s="314" t="s">
        <v>1210</v>
      </c>
      <c r="Z598" s="749">
        <f t="shared" si="14"/>
        <v>375000</v>
      </c>
    </row>
    <row r="599" spans="15:26" x14ac:dyDescent="0.25">
      <c r="O599" s="313">
        <v>597</v>
      </c>
      <c r="P599" s="314" t="s">
        <v>322</v>
      </c>
      <c r="Q599" s="314">
        <v>2024</v>
      </c>
      <c r="R599" s="623" t="s">
        <v>324</v>
      </c>
      <c r="S599" s="319" t="s">
        <v>1922</v>
      </c>
      <c r="T599" s="319" t="s">
        <v>1923</v>
      </c>
      <c r="U599" s="314" t="s">
        <v>3414</v>
      </c>
      <c r="V599" s="314">
        <v>5</v>
      </c>
      <c r="W599" s="621">
        <v>100000</v>
      </c>
      <c r="X599" s="623" t="s">
        <v>1217</v>
      </c>
      <c r="Y599" s="314" t="s">
        <v>1210</v>
      </c>
      <c r="Z599" s="749">
        <f t="shared" si="14"/>
        <v>500000</v>
      </c>
    </row>
    <row r="600" spans="15:26" x14ac:dyDescent="0.25">
      <c r="O600" s="313">
        <v>598</v>
      </c>
      <c r="P600" s="314" t="s">
        <v>322</v>
      </c>
      <c r="Q600" s="314">
        <v>2024</v>
      </c>
      <c r="R600" s="623" t="s">
        <v>324</v>
      </c>
      <c r="S600" s="319" t="s">
        <v>2614</v>
      </c>
      <c r="T600" s="319" t="s">
        <v>2615</v>
      </c>
      <c r="U600" s="314" t="s">
        <v>1172</v>
      </c>
      <c r="V600" s="314">
        <v>60</v>
      </c>
      <c r="W600" s="621">
        <v>10000</v>
      </c>
      <c r="X600" s="623" t="s">
        <v>1217</v>
      </c>
      <c r="Y600" s="314" t="s">
        <v>1210</v>
      </c>
      <c r="Z600" s="749">
        <f t="shared" si="14"/>
        <v>600000</v>
      </c>
    </row>
    <row r="601" spans="15:26" x14ac:dyDescent="0.25">
      <c r="O601" s="313">
        <v>599</v>
      </c>
      <c r="P601" s="314" t="s">
        <v>322</v>
      </c>
      <c r="Q601" s="314">
        <v>2024</v>
      </c>
      <c r="R601" s="623" t="s">
        <v>324</v>
      </c>
      <c r="S601" s="319" t="s">
        <v>3415</v>
      </c>
      <c r="T601" s="313" t="s">
        <v>3416</v>
      </c>
      <c r="U601" s="314" t="s">
        <v>1172</v>
      </c>
      <c r="V601" s="314">
        <v>100</v>
      </c>
      <c r="W601" s="621">
        <v>2900</v>
      </c>
      <c r="X601" s="623" t="s">
        <v>1217</v>
      </c>
      <c r="Y601" s="314" t="s">
        <v>1210</v>
      </c>
      <c r="Z601" s="749">
        <f t="shared" si="14"/>
        <v>290000</v>
      </c>
    </row>
    <row r="602" spans="15:26" x14ac:dyDescent="0.25">
      <c r="O602" s="313">
        <v>600</v>
      </c>
      <c r="P602" s="314" t="s">
        <v>322</v>
      </c>
      <c r="Q602" s="314">
        <v>2024</v>
      </c>
      <c r="R602" s="623" t="s">
        <v>324</v>
      </c>
      <c r="S602" s="319" t="s">
        <v>3417</v>
      </c>
      <c r="T602" s="313" t="s">
        <v>3418</v>
      </c>
      <c r="U602" s="314" t="s">
        <v>1172</v>
      </c>
      <c r="V602" s="314">
        <v>50</v>
      </c>
      <c r="W602" s="621">
        <v>6000</v>
      </c>
      <c r="X602" s="623" t="s">
        <v>1217</v>
      </c>
      <c r="Y602" s="314" t="s">
        <v>1210</v>
      </c>
      <c r="Z602" s="749">
        <f t="shared" si="14"/>
        <v>300000</v>
      </c>
    </row>
    <row r="603" spans="15:26" x14ac:dyDescent="0.25">
      <c r="O603" s="313">
        <v>601</v>
      </c>
      <c r="P603" s="314" t="s">
        <v>322</v>
      </c>
      <c r="Q603" s="314">
        <v>2024</v>
      </c>
      <c r="R603" s="623" t="s">
        <v>324</v>
      </c>
      <c r="S603" s="319" t="s">
        <v>3419</v>
      </c>
      <c r="T603" s="313" t="s">
        <v>3420</v>
      </c>
      <c r="U603" s="314" t="s">
        <v>1172</v>
      </c>
      <c r="V603" s="314">
        <v>80</v>
      </c>
      <c r="W603" s="621">
        <v>11500</v>
      </c>
      <c r="X603" s="623" t="s">
        <v>1217</v>
      </c>
      <c r="Y603" s="314" t="s">
        <v>1210</v>
      </c>
      <c r="Z603" s="749">
        <f t="shared" si="14"/>
        <v>920000</v>
      </c>
    </row>
    <row r="604" spans="15:26" x14ac:dyDescent="0.25">
      <c r="O604" s="313">
        <v>602</v>
      </c>
      <c r="P604" s="314" t="s">
        <v>322</v>
      </c>
      <c r="Q604" s="314">
        <v>2024</v>
      </c>
      <c r="R604" s="623" t="s">
        <v>324</v>
      </c>
      <c r="S604" s="319" t="s">
        <v>1477</v>
      </c>
      <c r="T604" s="319" t="s">
        <v>1478</v>
      </c>
      <c r="U604" s="314" t="s">
        <v>1172</v>
      </c>
      <c r="V604" s="314">
        <v>60</v>
      </c>
      <c r="W604" s="621">
        <v>15500</v>
      </c>
      <c r="X604" s="623" t="s">
        <v>1217</v>
      </c>
      <c r="Y604" s="314" t="s">
        <v>1210</v>
      </c>
      <c r="Z604" s="749">
        <f t="shared" si="14"/>
        <v>930000</v>
      </c>
    </row>
    <row r="605" spans="15:26" x14ac:dyDescent="0.25">
      <c r="O605" s="313">
        <v>603</v>
      </c>
      <c r="P605" s="314" t="s">
        <v>322</v>
      </c>
      <c r="Q605" s="314">
        <v>2024</v>
      </c>
      <c r="R605" s="623" t="s">
        <v>324</v>
      </c>
      <c r="S605" s="319" t="s">
        <v>1234</v>
      </c>
      <c r="T605" s="319" t="s">
        <v>1235</v>
      </c>
      <c r="U605" s="314" t="s">
        <v>1172</v>
      </c>
      <c r="V605" s="314">
        <v>60</v>
      </c>
      <c r="W605" s="621">
        <v>5000</v>
      </c>
      <c r="X605" s="623" t="s">
        <v>1217</v>
      </c>
      <c r="Y605" s="314" t="s">
        <v>1210</v>
      </c>
      <c r="Z605" s="749">
        <f t="shared" si="14"/>
        <v>300000</v>
      </c>
    </row>
    <row r="606" spans="15:26" x14ac:dyDescent="0.25">
      <c r="O606" s="313">
        <v>604</v>
      </c>
      <c r="P606" s="314" t="s">
        <v>322</v>
      </c>
      <c r="Q606" s="314">
        <v>2024</v>
      </c>
      <c r="R606" s="623" t="s">
        <v>324</v>
      </c>
      <c r="S606" s="319" t="s">
        <v>3421</v>
      </c>
      <c r="T606" s="319" t="s">
        <v>3422</v>
      </c>
      <c r="U606" s="314" t="s">
        <v>1172</v>
      </c>
      <c r="V606" s="314">
        <v>5</v>
      </c>
      <c r="W606" s="621">
        <v>550000</v>
      </c>
      <c r="X606" s="623" t="s">
        <v>1217</v>
      </c>
      <c r="Y606" s="314" t="s">
        <v>1210</v>
      </c>
      <c r="Z606" s="749">
        <f t="shared" si="14"/>
        <v>2750000</v>
      </c>
    </row>
    <row r="607" spans="15:26" x14ac:dyDescent="0.3">
      <c r="O607" s="313">
        <v>605</v>
      </c>
      <c r="P607" s="314" t="s">
        <v>322</v>
      </c>
      <c r="Q607" s="314">
        <v>2024</v>
      </c>
      <c r="R607" s="623" t="s">
        <v>324</v>
      </c>
      <c r="S607" s="615" t="s">
        <v>3423</v>
      </c>
      <c r="T607" s="315" t="s">
        <v>3424</v>
      </c>
      <c r="U607" s="316" t="s">
        <v>1172</v>
      </c>
      <c r="V607" s="316">
        <v>5</v>
      </c>
      <c r="W607" s="622">
        <v>1653493</v>
      </c>
      <c r="X607" s="623" t="s">
        <v>1244</v>
      </c>
      <c r="Y607" s="314" t="s">
        <v>1213</v>
      </c>
      <c r="Z607" s="749">
        <f t="shared" si="14"/>
        <v>8267465</v>
      </c>
    </row>
    <row r="608" spans="15:26" x14ac:dyDescent="0.3">
      <c r="O608" s="313">
        <v>606</v>
      </c>
      <c r="P608" s="314" t="s">
        <v>322</v>
      </c>
      <c r="Q608" s="314">
        <v>2024</v>
      </c>
      <c r="R608" s="623" t="s">
        <v>324</v>
      </c>
      <c r="S608" s="750" t="s">
        <v>1505</v>
      </c>
      <c r="T608" s="734" t="s">
        <v>1506</v>
      </c>
      <c r="U608" s="314" t="s">
        <v>1474</v>
      </c>
      <c r="V608" s="314">
        <v>5</v>
      </c>
      <c r="W608" s="622">
        <v>50000</v>
      </c>
      <c r="X608" s="623" t="s">
        <v>1244</v>
      </c>
      <c r="Y608" s="314" t="s">
        <v>1213</v>
      </c>
      <c r="Z608" s="749">
        <f t="shared" si="14"/>
        <v>250000</v>
      </c>
    </row>
    <row r="609" spans="15:26" x14ac:dyDescent="0.3">
      <c r="O609" s="313">
        <v>607</v>
      </c>
      <c r="P609" s="314" t="s">
        <v>322</v>
      </c>
      <c r="Q609" s="314">
        <v>2024</v>
      </c>
      <c r="R609" s="623" t="s">
        <v>324</v>
      </c>
      <c r="S609" s="750" t="s">
        <v>1238</v>
      </c>
      <c r="T609" s="734" t="s">
        <v>3425</v>
      </c>
      <c r="U609" s="314" t="s">
        <v>1172</v>
      </c>
      <c r="V609" s="314">
        <v>5</v>
      </c>
      <c r="W609" s="622">
        <v>67500</v>
      </c>
      <c r="X609" s="623" t="s">
        <v>1244</v>
      </c>
      <c r="Y609" s="314" t="s">
        <v>1213</v>
      </c>
      <c r="Z609" s="749">
        <f t="shared" si="14"/>
        <v>337500</v>
      </c>
    </row>
    <row r="610" spans="15:26" x14ac:dyDescent="0.3">
      <c r="O610" s="313">
        <v>608</v>
      </c>
      <c r="P610" s="314" t="s">
        <v>322</v>
      </c>
      <c r="Q610" s="314">
        <v>2024</v>
      </c>
      <c r="R610" s="623" t="s">
        <v>324</v>
      </c>
      <c r="S610" s="1068" t="s">
        <v>264</v>
      </c>
      <c r="T610" s="315" t="s">
        <v>3426</v>
      </c>
      <c r="U610" s="314" t="s">
        <v>1172</v>
      </c>
      <c r="V610" s="314">
        <v>4</v>
      </c>
      <c r="W610" s="622">
        <v>488000</v>
      </c>
      <c r="X610" s="623" t="s">
        <v>1244</v>
      </c>
      <c r="Y610" s="314" t="s">
        <v>1213</v>
      </c>
      <c r="Z610" s="749">
        <f t="shared" si="14"/>
        <v>1952000</v>
      </c>
    </row>
    <row r="611" spans="15:26" x14ac:dyDescent="0.3">
      <c r="O611" s="313">
        <v>609</v>
      </c>
      <c r="P611" s="314" t="s">
        <v>322</v>
      </c>
      <c r="Q611" s="314">
        <v>2024</v>
      </c>
      <c r="R611" s="623" t="s">
        <v>324</v>
      </c>
      <c r="S611" s="1068"/>
      <c r="T611" s="734" t="s">
        <v>3427</v>
      </c>
      <c r="U611" s="314" t="s">
        <v>1172</v>
      </c>
      <c r="V611" s="314">
        <v>4</v>
      </c>
      <c r="W611" s="622">
        <v>65000</v>
      </c>
      <c r="X611" s="623" t="s">
        <v>1244</v>
      </c>
      <c r="Y611" s="314" t="s">
        <v>1213</v>
      </c>
      <c r="Z611" s="749">
        <f t="shared" si="14"/>
        <v>260000</v>
      </c>
    </row>
    <row r="612" spans="15:26" x14ac:dyDescent="0.3">
      <c r="O612" s="313">
        <v>610</v>
      </c>
      <c r="P612" s="314" t="s">
        <v>322</v>
      </c>
      <c r="Q612" s="314">
        <v>2024</v>
      </c>
      <c r="R612" s="623" t="s">
        <v>324</v>
      </c>
      <c r="S612" s="1069" t="s">
        <v>264</v>
      </c>
      <c r="T612" s="734" t="s">
        <v>3428</v>
      </c>
      <c r="U612" s="314" t="s">
        <v>1461</v>
      </c>
      <c r="V612" s="314">
        <v>10</v>
      </c>
      <c r="W612" s="622">
        <v>675000</v>
      </c>
      <c r="X612" s="623" t="s">
        <v>1244</v>
      </c>
      <c r="Y612" s="314" t="s">
        <v>1213</v>
      </c>
      <c r="Z612" s="749">
        <f t="shared" si="14"/>
        <v>6750000</v>
      </c>
    </row>
    <row r="613" spans="15:26" x14ac:dyDescent="0.3">
      <c r="O613" s="313">
        <v>611</v>
      </c>
      <c r="P613" s="314" t="s">
        <v>322</v>
      </c>
      <c r="Q613" s="314">
        <v>2024</v>
      </c>
      <c r="R613" s="623" t="s">
        <v>324</v>
      </c>
      <c r="S613" s="1069"/>
      <c r="T613" s="734" t="s">
        <v>3429</v>
      </c>
      <c r="U613" s="314" t="s">
        <v>1461</v>
      </c>
      <c r="V613" s="314">
        <v>5</v>
      </c>
      <c r="W613" s="622">
        <v>1600000</v>
      </c>
      <c r="X613" s="623" t="s">
        <v>1244</v>
      </c>
      <c r="Y613" s="314" t="s">
        <v>1213</v>
      </c>
      <c r="Z613" s="749">
        <f t="shared" si="14"/>
        <v>8000000</v>
      </c>
    </row>
    <row r="614" spans="15:26" x14ac:dyDescent="0.3">
      <c r="O614" s="313">
        <v>612</v>
      </c>
      <c r="P614" s="314" t="s">
        <v>322</v>
      </c>
      <c r="Q614" s="314">
        <v>2024</v>
      </c>
      <c r="R614" s="623" t="s">
        <v>324</v>
      </c>
      <c r="S614" s="1069"/>
      <c r="T614" s="734" t="s">
        <v>3430</v>
      </c>
      <c r="U614" s="314" t="s">
        <v>1461</v>
      </c>
      <c r="V614" s="314">
        <v>5</v>
      </c>
      <c r="W614" s="622">
        <v>1300000</v>
      </c>
      <c r="X614" s="623" t="s">
        <v>1244</v>
      </c>
      <c r="Y614" s="314" t="s">
        <v>1213</v>
      </c>
      <c r="Z614" s="749">
        <f t="shared" si="14"/>
        <v>6500000</v>
      </c>
    </row>
    <row r="615" spans="15:26" x14ac:dyDescent="0.3">
      <c r="O615" s="313">
        <v>613</v>
      </c>
      <c r="P615" s="314" t="s">
        <v>322</v>
      </c>
      <c r="Q615" s="314">
        <v>2024</v>
      </c>
      <c r="R615" s="623" t="s">
        <v>324</v>
      </c>
      <c r="S615" s="1069"/>
      <c r="T615" s="734" t="s">
        <v>3431</v>
      </c>
      <c r="U615" s="314" t="s">
        <v>1172</v>
      </c>
      <c r="V615" s="314">
        <v>10</v>
      </c>
      <c r="W615" s="622">
        <v>30000</v>
      </c>
      <c r="X615" s="623" t="s">
        <v>1244</v>
      </c>
      <c r="Y615" s="314" t="s">
        <v>1213</v>
      </c>
      <c r="Z615" s="749">
        <f t="shared" si="14"/>
        <v>300000</v>
      </c>
    </row>
    <row r="616" spans="15:26" x14ac:dyDescent="0.3">
      <c r="O616" s="313">
        <v>614</v>
      </c>
      <c r="P616" s="314" t="s">
        <v>322</v>
      </c>
      <c r="Q616" s="314">
        <v>2024</v>
      </c>
      <c r="R616" s="623" t="s">
        <v>324</v>
      </c>
      <c r="S616" s="1069"/>
      <c r="T616" s="734" t="s">
        <v>3432</v>
      </c>
      <c r="U616" s="314" t="s">
        <v>1172</v>
      </c>
      <c r="V616" s="314">
        <v>10</v>
      </c>
      <c r="W616" s="622">
        <v>15000</v>
      </c>
      <c r="X616" s="623" t="s">
        <v>1244</v>
      </c>
      <c r="Y616" s="314" t="s">
        <v>1213</v>
      </c>
      <c r="Z616" s="749">
        <f t="shared" si="14"/>
        <v>150000</v>
      </c>
    </row>
    <row r="617" spans="15:26" x14ac:dyDescent="0.3">
      <c r="O617" s="313">
        <v>615</v>
      </c>
      <c r="P617" s="314" t="s">
        <v>322</v>
      </c>
      <c r="Q617" s="314">
        <v>2024</v>
      </c>
      <c r="R617" s="623" t="s">
        <v>324</v>
      </c>
      <c r="S617" s="1069"/>
      <c r="T617" s="734" t="s">
        <v>3433</v>
      </c>
      <c r="U617" s="314" t="s">
        <v>1172</v>
      </c>
      <c r="V617" s="314">
        <v>5</v>
      </c>
      <c r="W617" s="622">
        <v>12500</v>
      </c>
      <c r="X617" s="623" t="s">
        <v>1244</v>
      </c>
      <c r="Y617" s="314" t="s">
        <v>1213</v>
      </c>
      <c r="Z617" s="749">
        <f t="shared" si="14"/>
        <v>62500</v>
      </c>
    </row>
  </sheetData>
  <mergeCells count="5">
    <mergeCell ref="C19:L19"/>
    <mergeCell ref="C20:L20"/>
    <mergeCell ref="S586:S587"/>
    <mergeCell ref="S610:S611"/>
    <mergeCell ref="S612:S617"/>
  </mergeCells>
  <dataValidations count="1">
    <dataValidation type="list" allowBlank="1" showInputMessage="1" showErrorMessage="1" sqref="E1" xr:uid="{202AE8C9-EB3D-4078-AADD-48F7103A78C6}">
      <formula1>"2023,2024,2025,2026,2027,2028,2029,2030"</formula1>
    </dataValidation>
  </dataValidations>
  <pageMargins left="0.7" right="0.7" top="0.75" bottom="0.75" header="0.3" footer="0.3"/>
  <pageSetup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07628-1AE8-4B39-8A59-29BD934E6B2F}">
  <sheetPr>
    <tabColor rgb="FF0070C0"/>
  </sheetPr>
  <dimension ref="B1:V43"/>
  <sheetViews>
    <sheetView showGridLines="0" zoomScale="85" zoomScaleNormal="85" workbookViewId="0">
      <pane xSplit="1" ySplit="3" topLeftCell="B19" activePane="bottomRight" state="frozen"/>
      <selection activeCell="E38" sqref="E38"/>
      <selection pane="topRight" activeCell="E38" sqref="E38"/>
      <selection pane="bottomLeft" activeCell="E38" sqref="E38"/>
      <selection pane="bottomRight" activeCell="E38" sqref="E38"/>
    </sheetView>
  </sheetViews>
  <sheetFormatPr defaultColWidth="8.88671875" defaultRowHeight="14.4" x14ac:dyDescent="0.3"/>
  <cols>
    <col min="1" max="1" width="3.6640625" style="195" customWidth="1"/>
    <col min="2" max="2" width="5.88671875" style="191" bestFit="1" customWidth="1"/>
    <col min="3" max="3" width="16.44140625" style="191" bestFit="1" customWidth="1"/>
    <col min="4" max="4" width="30.33203125" style="352" customWidth="1"/>
    <col min="5" max="5" width="30" style="203" customWidth="1"/>
    <col min="6" max="6" width="13.6640625" style="204" customWidth="1"/>
    <col min="7" max="7" width="4.44140625" style="191" bestFit="1" customWidth="1"/>
    <col min="8" max="8" width="5" style="191" bestFit="1" customWidth="1"/>
    <col min="9" max="9" width="16.5546875" style="271" bestFit="1" customWidth="1"/>
    <col min="10" max="10" width="24.33203125" style="271" bestFit="1" customWidth="1"/>
    <col min="11" max="11" width="47.5546875" style="195" customWidth="1"/>
    <col min="12" max="12" width="6" style="191" bestFit="1" customWidth="1"/>
    <col min="13" max="13" width="8.88671875" style="195"/>
    <col min="14" max="14" width="47.5546875" style="203" customWidth="1"/>
    <col min="15" max="15" width="12.6640625" style="195" customWidth="1"/>
    <col min="16" max="16" width="8.88671875" style="195" customWidth="1"/>
    <col min="17" max="17" width="18.6640625" style="372" customWidth="1"/>
    <col min="18" max="18" width="33.109375" style="372" bestFit="1" customWidth="1"/>
    <col min="19" max="19" width="7.6640625" style="195" customWidth="1"/>
    <col min="20" max="20" width="28.88671875" style="372" bestFit="1" customWidth="1"/>
    <col min="21" max="21" width="28.88671875" style="195" bestFit="1" customWidth="1"/>
    <col min="22" max="22" width="18.109375" style="191" customWidth="1"/>
    <col min="23" max="16384" width="8.88671875" style="195"/>
  </cols>
  <sheetData>
    <row r="1" spans="2:22" ht="18.600000000000001" thickBot="1" x14ac:dyDescent="0.35">
      <c r="B1" s="363" t="s">
        <v>2207</v>
      </c>
      <c r="C1" s="363"/>
      <c r="D1" s="363"/>
      <c r="E1" s="363"/>
      <c r="F1" s="1070" t="s">
        <v>2206</v>
      </c>
      <c r="G1" s="1071"/>
      <c r="H1" s="1071"/>
      <c r="I1" s="1072"/>
      <c r="J1" s="375">
        <f>$J$26/$R$1</f>
        <v>0.23414109648363068</v>
      </c>
      <c r="K1" s="351"/>
      <c r="L1" s="350"/>
      <c r="N1" s="370" t="s">
        <v>2208</v>
      </c>
      <c r="P1" s="1073" t="s">
        <v>2211</v>
      </c>
      <c r="Q1" s="1074"/>
      <c r="R1" s="376">
        <f>SUM(R4:R1000)</f>
        <v>2886500000</v>
      </c>
      <c r="T1" s="378"/>
    </row>
    <row r="2" spans="2:22" ht="24" customHeight="1" x14ac:dyDescent="0.3">
      <c r="B2" s="751" t="s">
        <v>263</v>
      </c>
      <c r="C2" s="751" t="s">
        <v>2193</v>
      </c>
      <c r="D2" s="752" t="s">
        <v>2195</v>
      </c>
      <c r="E2" s="753" t="s">
        <v>2194</v>
      </c>
      <c r="F2" s="364" t="s">
        <v>1368</v>
      </c>
      <c r="G2" s="365" t="s">
        <v>2203</v>
      </c>
      <c r="H2" s="365" t="s">
        <v>790</v>
      </c>
      <c r="I2" s="366" t="s">
        <v>2197</v>
      </c>
      <c r="J2" s="367" t="s">
        <v>2198</v>
      </c>
      <c r="K2" s="751" t="s">
        <v>2204</v>
      </c>
      <c r="L2" s="379" t="s">
        <v>784</v>
      </c>
      <c r="N2" s="753" t="s">
        <v>2209</v>
      </c>
      <c r="O2" s="751" t="s">
        <v>265</v>
      </c>
      <c r="P2" s="751" t="s">
        <v>266</v>
      </c>
      <c r="Q2" s="754" t="s">
        <v>2197</v>
      </c>
      <c r="R2" s="755" t="s">
        <v>2210</v>
      </c>
      <c r="S2" s="751" t="s">
        <v>784</v>
      </c>
      <c r="T2" s="755" t="s">
        <v>2243</v>
      </c>
      <c r="U2" s="755" t="s">
        <v>2244</v>
      </c>
      <c r="V2" s="755" t="s">
        <v>2721</v>
      </c>
    </row>
    <row r="3" spans="2:22" ht="5.25" customHeight="1" x14ac:dyDescent="0.3">
      <c r="B3" s="272"/>
      <c r="C3" s="272"/>
      <c r="D3" s="354"/>
      <c r="E3" s="355"/>
      <c r="F3" s="356"/>
      <c r="G3" s="272"/>
      <c r="H3" s="272"/>
      <c r="I3" s="357"/>
      <c r="J3" s="358"/>
      <c r="K3" s="272"/>
      <c r="L3" s="756"/>
      <c r="N3" s="286"/>
      <c r="O3" s="261"/>
      <c r="P3" s="261"/>
      <c r="Q3" s="373"/>
      <c r="R3" s="373"/>
      <c r="S3" s="261"/>
      <c r="T3" s="373"/>
      <c r="U3" s="261"/>
    </row>
    <row r="4" spans="2:22" ht="15" customHeight="1" x14ac:dyDescent="0.3">
      <c r="B4" s="269">
        <v>1</v>
      </c>
      <c r="C4" s="269" t="s">
        <v>268</v>
      </c>
      <c r="D4" s="353"/>
      <c r="E4" s="293" t="s">
        <v>1367</v>
      </c>
      <c r="F4" s="344">
        <v>1100003</v>
      </c>
      <c r="G4" s="260">
        <v>1</v>
      </c>
      <c r="H4" s="260" t="s">
        <v>1744</v>
      </c>
      <c r="I4" s="270">
        <v>7458500</v>
      </c>
      <c r="J4" s="270">
        <f>G4*I4</f>
        <v>7458500</v>
      </c>
      <c r="K4" s="261" t="s">
        <v>267</v>
      </c>
      <c r="L4" s="260" t="str">
        <f t="shared" ref="L4:L22" si="0">VLOOKUP(K4,$N$2:$S$34,6,FALSE)</f>
        <v>C1</v>
      </c>
      <c r="N4" s="286" t="s">
        <v>267</v>
      </c>
      <c r="O4" s="273" t="s">
        <v>225</v>
      </c>
      <c r="P4" s="261">
        <v>1</v>
      </c>
      <c r="Q4" s="373">
        <v>75000000</v>
      </c>
      <c r="R4" s="377">
        <f>P4*Q4</f>
        <v>75000000</v>
      </c>
      <c r="S4" s="260" t="s">
        <v>2212</v>
      </c>
      <c r="T4" s="377">
        <f t="shared" ref="T4:T34" si="1">SUMIF($L$2:$L$25,S4,$J$2:$J$25)</f>
        <v>40708000</v>
      </c>
      <c r="U4" s="380">
        <f>R4-T4</f>
        <v>34292000</v>
      </c>
    </row>
    <row r="5" spans="2:22" ht="28.8" x14ac:dyDescent="0.3">
      <c r="B5" s="269">
        <v>2</v>
      </c>
      <c r="C5" s="269" t="s">
        <v>268</v>
      </c>
      <c r="D5" s="353">
        <v>45301</v>
      </c>
      <c r="E5" s="293" t="s">
        <v>2196</v>
      </c>
      <c r="F5" s="344"/>
      <c r="G5" s="260">
        <v>1</v>
      </c>
      <c r="H5" s="260" t="s">
        <v>868</v>
      </c>
      <c r="I5" s="270">
        <v>26350000</v>
      </c>
      <c r="J5" s="270">
        <f>G5*I5</f>
        <v>26350000</v>
      </c>
      <c r="K5" s="261" t="s">
        <v>273</v>
      </c>
      <c r="L5" s="260" t="str">
        <f t="shared" si="0"/>
        <v>C5</v>
      </c>
      <c r="N5" s="286" t="s">
        <v>269</v>
      </c>
      <c r="O5" s="273" t="s">
        <v>225</v>
      </c>
      <c r="P5" s="261">
        <v>1</v>
      </c>
      <c r="Q5" s="373">
        <v>100000000</v>
      </c>
      <c r="R5" s="377">
        <f t="shared" ref="R5:R34" si="2">P5*Q5</f>
        <v>100000000</v>
      </c>
      <c r="S5" s="260" t="s">
        <v>2213</v>
      </c>
      <c r="T5" s="377">
        <f t="shared" si="1"/>
        <v>0</v>
      </c>
      <c r="U5" s="380">
        <f t="shared" ref="U5:U34" si="3">R5-T5</f>
        <v>100000000</v>
      </c>
      <c r="V5" s="191" t="s">
        <v>2722</v>
      </c>
    </row>
    <row r="6" spans="2:22" ht="30.75" customHeight="1" x14ac:dyDescent="0.3">
      <c r="B6" s="269">
        <v>3</v>
      </c>
      <c r="C6" s="269" t="s">
        <v>282</v>
      </c>
      <c r="D6" s="353"/>
      <c r="E6" s="293" t="s">
        <v>1366</v>
      </c>
      <c r="F6" s="344">
        <v>1100003</v>
      </c>
      <c r="G6" s="260">
        <v>1</v>
      </c>
      <c r="H6" s="260" t="s">
        <v>1744</v>
      </c>
      <c r="I6" s="270">
        <v>32149500</v>
      </c>
      <c r="J6" s="270">
        <f t="shared" ref="J6:J22" si="4">G6*I6</f>
        <v>32149500</v>
      </c>
      <c r="K6" s="261" t="s">
        <v>267</v>
      </c>
      <c r="L6" s="260" t="str">
        <f t="shared" si="0"/>
        <v>C1</v>
      </c>
      <c r="N6" s="286" t="s">
        <v>270</v>
      </c>
      <c r="O6" s="273" t="s">
        <v>225</v>
      </c>
      <c r="P6" s="261">
        <v>1</v>
      </c>
      <c r="Q6" s="373">
        <v>75000000</v>
      </c>
      <c r="R6" s="377">
        <f t="shared" si="2"/>
        <v>75000000</v>
      </c>
      <c r="S6" s="260" t="s">
        <v>2214</v>
      </c>
      <c r="T6" s="377">
        <f t="shared" si="1"/>
        <v>0</v>
      </c>
      <c r="U6" s="380">
        <f t="shared" si="3"/>
        <v>75000000</v>
      </c>
      <c r="V6" s="191" t="s">
        <v>2722</v>
      </c>
    </row>
    <row r="7" spans="2:22" ht="30.75" customHeight="1" x14ac:dyDescent="0.3">
      <c r="B7" s="269">
        <v>4</v>
      </c>
      <c r="C7" s="269" t="s">
        <v>294</v>
      </c>
      <c r="D7" s="353"/>
      <c r="E7" s="293" t="s">
        <v>1606</v>
      </c>
      <c r="F7" s="344">
        <v>1100003</v>
      </c>
      <c r="G7" s="260">
        <v>1</v>
      </c>
      <c r="H7" s="260" t="s">
        <v>868</v>
      </c>
      <c r="I7" s="270">
        <v>1100000</v>
      </c>
      <c r="J7" s="270">
        <f t="shared" si="4"/>
        <v>1100000</v>
      </c>
      <c r="K7" s="261" t="s">
        <v>267</v>
      </c>
      <c r="L7" s="260" t="str">
        <f t="shared" si="0"/>
        <v>C1</v>
      </c>
      <c r="N7" s="286" t="s">
        <v>271</v>
      </c>
      <c r="O7" s="274" t="s">
        <v>272</v>
      </c>
      <c r="P7" s="261">
        <v>40</v>
      </c>
      <c r="Q7" s="373">
        <v>1200000</v>
      </c>
      <c r="R7" s="377">
        <f t="shared" si="2"/>
        <v>48000000</v>
      </c>
      <c r="S7" s="260" t="s">
        <v>2215</v>
      </c>
      <c r="T7" s="377">
        <f t="shared" si="1"/>
        <v>30888000</v>
      </c>
      <c r="U7" s="380">
        <f t="shared" si="3"/>
        <v>17112000</v>
      </c>
    </row>
    <row r="8" spans="2:22" ht="15" customHeight="1" x14ac:dyDescent="0.3">
      <c r="B8" s="269">
        <v>5</v>
      </c>
      <c r="C8" s="269" t="s">
        <v>294</v>
      </c>
      <c r="D8" s="359">
        <v>45373</v>
      </c>
      <c r="E8" s="286" t="s">
        <v>300</v>
      </c>
      <c r="F8" s="329"/>
      <c r="G8" s="260">
        <v>4</v>
      </c>
      <c r="H8" s="260" t="s">
        <v>868</v>
      </c>
      <c r="I8" s="270">
        <v>4750000</v>
      </c>
      <c r="J8" s="270">
        <f t="shared" si="4"/>
        <v>19000000</v>
      </c>
      <c r="K8" s="261" t="s">
        <v>300</v>
      </c>
      <c r="L8" s="260" t="str">
        <f t="shared" si="0"/>
        <v>C27</v>
      </c>
      <c r="N8" s="286" t="s">
        <v>273</v>
      </c>
      <c r="O8" s="274" t="s">
        <v>272</v>
      </c>
      <c r="P8" s="261">
        <v>1</v>
      </c>
      <c r="Q8" s="373">
        <v>30000000</v>
      </c>
      <c r="R8" s="377">
        <f t="shared" si="2"/>
        <v>30000000</v>
      </c>
      <c r="S8" s="260" t="s">
        <v>2216</v>
      </c>
      <c r="T8" s="377">
        <f t="shared" si="1"/>
        <v>26350000</v>
      </c>
      <c r="U8" s="380">
        <f t="shared" si="3"/>
        <v>3650000</v>
      </c>
    </row>
    <row r="9" spans="2:22" ht="28.8" x14ac:dyDescent="0.3">
      <c r="B9" s="269">
        <v>6</v>
      </c>
      <c r="C9" s="269" t="s">
        <v>303</v>
      </c>
      <c r="D9" s="353">
        <v>45442</v>
      </c>
      <c r="E9" s="293" t="s">
        <v>1743</v>
      </c>
      <c r="F9" s="344">
        <v>1100005</v>
      </c>
      <c r="G9" s="260">
        <v>1</v>
      </c>
      <c r="H9" s="260" t="s">
        <v>1744</v>
      </c>
      <c r="I9" s="270">
        <v>78379000</v>
      </c>
      <c r="J9" s="270">
        <f t="shared" si="4"/>
        <v>78379000</v>
      </c>
      <c r="K9" s="261" t="s">
        <v>283</v>
      </c>
      <c r="L9" s="260" t="str">
        <f t="shared" si="0"/>
        <v>C11</v>
      </c>
      <c r="N9" s="286" t="s">
        <v>274</v>
      </c>
      <c r="O9" s="275" t="s">
        <v>275</v>
      </c>
      <c r="P9" s="261">
        <v>1</v>
      </c>
      <c r="Q9" s="373">
        <v>275000000</v>
      </c>
      <c r="R9" s="377">
        <f t="shared" si="2"/>
        <v>275000000</v>
      </c>
      <c r="S9" s="260" t="s">
        <v>2217</v>
      </c>
      <c r="T9" s="377">
        <f t="shared" si="1"/>
        <v>0</v>
      </c>
      <c r="U9" s="380">
        <f t="shared" si="3"/>
        <v>275000000</v>
      </c>
      <c r="V9" s="204" t="s">
        <v>2765</v>
      </c>
    </row>
    <row r="10" spans="2:22" ht="15" customHeight="1" x14ac:dyDescent="0.3">
      <c r="B10" s="269">
        <v>7</v>
      </c>
      <c r="C10" s="269" t="s">
        <v>307</v>
      </c>
      <c r="D10" s="353">
        <v>45467</v>
      </c>
      <c r="E10" s="293" t="s">
        <v>288</v>
      </c>
      <c r="F10" s="344"/>
      <c r="G10" s="260">
        <v>1</v>
      </c>
      <c r="H10" s="260" t="s">
        <v>868</v>
      </c>
      <c r="I10" s="270">
        <v>17000000</v>
      </c>
      <c r="J10" s="270">
        <f t="shared" si="4"/>
        <v>17000000</v>
      </c>
      <c r="K10" s="261" t="s">
        <v>288</v>
      </c>
      <c r="L10" s="260" t="str">
        <f t="shared" si="0"/>
        <v>C16</v>
      </c>
      <c r="N10" s="286" t="s">
        <v>276</v>
      </c>
      <c r="O10" s="276" t="s">
        <v>277</v>
      </c>
      <c r="P10" s="261">
        <v>1</v>
      </c>
      <c r="Q10" s="373">
        <v>80000000</v>
      </c>
      <c r="R10" s="377">
        <f t="shared" si="2"/>
        <v>80000000</v>
      </c>
      <c r="S10" s="260" t="s">
        <v>2218</v>
      </c>
      <c r="T10" s="377">
        <f t="shared" si="1"/>
        <v>0</v>
      </c>
      <c r="U10" s="380">
        <f t="shared" si="3"/>
        <v>80000000</v>
      </c>
      <c r="V10" s="191" t="s">
        <v>2722</v>
      </c>
    </row>
    <row r="11" spans="2:22" ht="15" customHeight="1" x14ac:dyDescent="0.3">
      <c r="B11" s="269">
        <v>8</v>
      </c>
      <c r="C11" s="269" t="s">
        <v>307</v>
      </c>
      <c r="D11" s="353">
        <v>45454</v>
      </c>
      <c r="E11" s="293" t="s">
        <v>304</v>
      </c>
      <c r="F11" s="344"/>
      <c r="G11" s="260">
        <v>1</v>
      </c>
      <c r="H11" s="260" t="s">
        <v>868</v>
      </c>
      <c r="I11" s="270">
        <v>57500000</v>
      </c>
      <c r="J11" s="270">
        <f t="shared" si="4"/>
        <v>57500000</v>
      </c>
      <c r="K11" s="261" t="s">
        <v>304</v>
      </c>
      <c r="L11" s="260" t="str">
        <f t="shared" si="0"/>
        <v>C29</v>
      </c>
      <c r="N11" s="286" t="s">
        <v>278</v>
      </c>
      <c r="O11" s="277" t="s">
        <v>279</v>
      </c>
      <c r="P11" s="261">
        <v>1</v>
      </c>
      <c r="Q11" s="373">
        <v>170000000</v>
      </c>
      <c r="R11" s="377">
        <f t="shared" si="2"/>
        <v>170000000</v>
      </c>
      <c r="S11" s="260" t="s">
        <v>2219</v>
      </c>
      <c r="T11" s="377">
        <f t="shared" si="1"/>
        <v>0</v>
      </c>
      <c r="U11" s="380">
        <f t="shared" si="3"/>
        <v>170000000</v>
      </c>
      <c r="V11" s="191" t="s">
        <v>2722</v>
      </c>
    </row>
    <row r="12" spans="2:22" ht="15" customHeight="1" x14ac:dyDescent="0.3">
      <c r="B12" s="269">
        <v>9</v>
      </c>
      <c r="C12" s="269" t="s">
        <v>307</v>
      </c>
      <c r="D12" s="353">
        <v>45454</v>
      </c>
      <c r="E12" s="293" t="s">
        <v>305</v>
      </c>
      <c r="F12" s="344"/>
      <c r="G12" s="260">
        <v>1</v>
      </c>
      <c r="H12" s="260" t="s">
        <v>868</v>
      </c>
      <c r="I12" s="270">
        <v>54300000</v>
      </c>
      <c r="J12" s="270">
        <f t="shared" si="4"/>
        <v>54300000</v>
      </c>
      <c r="K12" s="261" t="s">
        <v>305</v>
      </c>
      <c r="L12" s="260" t="str">
        <f t="shared" si="0"/>
        <v>C30</v>
      </c>
      <c r="N12" s="286" t="s">
        <v>280</v>
      </c>
      <c r="O12" s="277" t="s">
        <v>279</v>
      </c>
      <c r="P12" s="261">
        <v>1</v>
      </c>
      <c r="Q12" s="373">
        <v>500000000</v>
      </c>
      <c r="R12" s="377">
        <f t="shared" si="2"/>
        <v>500000000</v>
      </c>
      <c r="S12" s="260" t="s">
        <v>2220</v>
      </c>
      <c r="T12" s="377">
        <f t="shared" si="1"/>
        <v>192835775</v>
      </c>
      <c r="U12" s="380">
        <f t="shared" si="3"/>
        <v>307164225</v>
      </c>
    </row>
    <row r="13" spans="2:22" ht="28.8" x14ac:dyDescent="0.3">
      <c r="B13" s="269">
        <v>10</v>
      </c>
      <c r="C13" s="269" t="s">
        <v>2202</v>
      </c>
      <c r="D13" s="353">
        <v>45492</v>
      </c>
      <c r="E13" s="293" t="s">
        <v>2115</v>
      </c>
      <c r="F13" s="344">
        <v>2000034</v>
      </c>
      <c r="G13" s="260">
        <v>1</v>
      </c>
      <c r="H13" s="260" t="s">
        <v>868</v>
      </c>
      <c r="I13" s="270">
        <v>7982500</v>
      </c>
      <c r="J13" s="270">
        <f t="shared" si="4"/>
        <v>7982500</v>
      </c>
      <c r="K13" s="261" t="s">
        <v>2114</v>
      </c>
      <c r="L13" s="260" t="str">
        <f t="shared" si="0"/>
        <v>C21</v>
      </c>
      <c r="N13" s="286" t="s">
        <v>281</v>
      </c>
      <c r="O13" s="273" t="s">
        <v>225</v>
      </c>
      <c r="P13" s="261">
        <v>1</v>
      </c>
      <c r="Q13" s="373">
        <v>150000000</v>
      </c>
      <c r="R13" s="377">
        <f t="shared" si="2"/>
        <v>150000000</v>
      </c>
      <c r="S13" s="260" t="s">
        <v>2221</v>
      </c>
      <c r="T13" s="377">
        <f t="shared" si="1"/>
        <v>0</v>
      </c>
      <c r="U13" s="380">
        <f t="shared" si="3"/>
        <v>150000000</v>
      </c>
    </row>
    <row r="14" spans="2:22" ht="43.2" x14ac:dyDescent="0.3">
      <c r="B14" s="269">
        <v>11</v>
      </c>
      <c r="C14" s="269" t="s">
        <v>2202</v>
      </c>
      <c r="D14" s="353">
        <v>45502</v>
      </c>
      <c r="E14" s="293" t="s">
        <v>2113</v>
      </c>
      <c r="F14" s="344">
        <v>1100005</v>
      </c>
      <c r="G14" s="260">
        <v>1</v>
      </c>
      <c r="H14" s="260" t="s">
        <v>1744</v>
      </c>
      <c r="I14" s="270">
        <v>48915000</v>
      </c>
      <c r="J14" s="270">
        <f t="shared" si="4"/>
        <v>48915000</v>
      </c>
      <c r="K14" s="261" t="s">
        <v>283</v>
      </c>
      <c r="L14" s="260" t="str">
        <f t="shared" si="0"/>
        <v>C11</v>
      </c>
      <c r="N14" s="286" t="s">
        <v>283</v>
      </c>
      <c r="O14" s="273" t="s">
        <v>225</v>
      </c>
      <c r="P14" s="261">
        <v>1</v>
      </c>
      <c r="Q14" s="373">
        <v>125000000</v>
      </c>
      <c r="R14" s="377">
        <f t="shared" si="2"/>
        <v>125000000</v>
      </c>
      <c r="S14" s="260" t="s">
        <v>2222</v>
      </c>
      <c r="T14" s="377">
        <f t="shared" si="1"/>
        <v>127294000</v>
      </c>
      <c r="U14" s="380">
        <f t="shared" si="3"/>
        <v>-2294000</v>
      </c>
    </row>
    <row r="15" spans="2:22" x14ac:dyDescent="0.3">
      <c r="B15" s="269">
        <v>12</v>
      </c>
      <c r="C15" s="269" t="s">
        <v>2199</v>
      </c>
      <c r="D15" s="353">
        <v>45506</v>
      </c>
      <c r="E15" s="293" t="s">
        <v>2200</v>
      </c>
      <c r="F15" s="344"/>
      <c r="G15" s="260">
        <v>1</v>
      </c>
      <c r="H15" s="260" t="s">
        <v>868</v>
      </c>
      <c r="I15" s="270">
        <v>87875000</v>
      </c>
      <c r="J15" s="270">
        <f t="shared" si="4"/>
        <v>87875000</v>
      </c>
      <c r="K15" s="261" t="s">
        <v>280</v>
      </c>
      <c r="L15" s="260" t="str">
        <f t="shared" si="0"/>
        <v>C9</v>
      </c>
      <c r="N15" s="286" t="s">
        <v>284</v>
      </c>
      <c r="O15" s="273" t="s">
        <v>225</v>
      </c>
      <c r="P15" s="261">
        <v>1</v>
      </c>
      <c r="Q15" s="373">
        <v>40000000</v>
      </c>
      <c r="R15" s="377">
        <f t="shared" si="2"/>
        <v>40000000</v>
      </c>
      <c r="S15" s="260" t="s">
        <v>2223</v>
      </c>
      <c r="T15" s="377">
        <v>8280000</v>
      </c>
      <c r="U15" s="380">
        <f t="shared" si="3"/>
        <v>31720000</v>
      </c>
    </row>
    <row r="16" spans="2:22" ht="15" customHeight="1" x14ac:dyDescent="0.3">
      <c r="B16" s="269">
        <v>13</v>
      </c>
      <c r="C16" s="269" t="s">
        <v>2199</v>
      </c>
      <c r="D16" s="353">
        <v>45506</v>
      </c>
      <c r="E16" s="293" t="s">
        <v>2201</v>
      </c>
      <c r="F16" s="344"/>
      <c r="G16" s="260">
        <v>1</v>
      </c>
      <c r="H16" s="260" t="s">
        <v>868</v>
      </c>
      <c r="I16" s="270">
        <v>87875000</v>
      </c>
      <c r="J16" s="270">
        <f t="shared" si="4"/>
        <v>87875000</v>
      </c>
      <c r="K16" s="261" t="s">
        <v>280</v>
      </c>
      <c r="L16" s="260" t="str">
        <f t="shared" si="0"/>
        <v>C9</v>
      </c>
      <c r="N16" s="286" t="s">
        <v>285</v>
      </c>
      <c r="O16" s="273" t="s">
        <v>225</v>
      </c>
      <c r="P16" s="261">
        <v>1</v>
      </c>
      <c r="Q16" s="373">
        <v>40000000</v>
      </c>
      <c r="R16" s="377">
        <f t="shared" si="2"/>
        <v>40000000</v>
      </c>
      <c r="S16" s="260" t="s">
        <v>2224</v>
      </c>
      <c r="T16" s="377">
        <f t="shared" si="1"/>
        <v>0</v>
      </c>
      <c r="U16" s="380">
        <f t="shared" si="3"/>
        <v>40000000</v>
      </c>
    </row>
    <row r="17" spans="2:22" ht="15" customHeight="1" x14ac:dyDescent="0.3">
      <c r="B17" s="269">
        <v>14</v>
      </c>
      <c r="C17" s="269" t="s">
        <v>2246</v>
      </c>
      <c r="D17" s="353">
        <v>45546</v>
      </c>
      <c r="E17" s="293" t="s">
        <v>2495</v>
      </c>
      <c r="F17" s="344">
        <v>1601374</v>
      </c>
      <c r="G17" s="260">
        <v>1</v>
      </c>
      <c r="H17" s="260" t="s">
        <v>2496</v>
      </c>
      <c r="I17" s="270">
        <v>53000000</v>
      </c>
      <c r="J17" s="270">
        <f t="shared" si="4"/>
        <v>53000000</v>
      </c>
      <c r="K17" s="261" t="s">
        <v>291</v>
      </c>
      <c r="L17" s="260" t="str">
        <f t="shared" si="0"/>
        <v>C19</v>
      </c>
      <c r="N17" s="286" t="s">
        <v>286</v>
      </c>
      <c r="O17" s="273" t="s">
        <v>225</v>
      </c>
      <c r="P17" s="261">
        <v>1</v>
      </c>
      <c r="Q17" s="373">
        <v>30000000</v>
      </c>
      <c r="R17" s="377">
        <f t="shared" si="2"/>
        <v>30000000</v>
      </c>
      <c r="S17" s="260" t="s">
        <v>2225</v>
      </c>
      <c r="T17" s="377">
        <f t="shared" si="1"/>
        <v>25950000</v>
      </c>
      <c r="U17" s="380">
        <f t="shared" si="3"/>
        <v>4050000</v>
      </c>
    </row>
    <row r="18" spans="2:22" ht="25.5" customHeight="1" x14ac:dyDescent="0.3">
      <c r="B18" s="269">
        <v>15</v>
      </c>
      <c r="C18" s="269" t="s">
        <v>2199</v>
      </c>
      <c r="D18" s="353"/>
      <c r="E18" s="293" t="s">
        <v>2743</v>
      </c>
      <c r="F18" s="344"/>
      <c r="G18" s="260">
        <v>1</v>
      </c>
      <c r="H18" s="260" t="s">
        <v>1744</v>
      </c>
      <c r="I18" s="270">
        <v>14760000</v>
      </c>
      <c r="J18" s="270">
        <f t="shared" si="4"/>
        <v>14760000</v>
      </c>
      <c r="K18" s="261" t="s">
        <v>292</v>
      </c>
      <c r="L18" s="260" t="str">
        <f t="shared" si="0"/>
        <v>C20</v>
      </c>
      <c r="N18" s="286" t="s">
        <v>287</v>
      </c>
      <c r="O18" s="273" t="s">
        <v>225</v>
      </c>
      <c r="P18" s="261">
        <v>1</v>
      </c>
      <c r="Q18" s="373">
        <v>75000000</v>
      </c>
      <c r="R18" s="377">
        <f t="shared" si="2"/>
        <v>75000000</v>
      </c>
      <c r="S18" s="260" t="s">
        <v>2226</v>
      </c>
      <c r="T18" s="377">
        <f t="shared" si="1"/>
        <v>0</v>
      </c>
      <c r="U18" s="380">
        <f t="shared" si="3"/>
        <v>75000000</v>
      </c>
    </row>
    <row r="19" spans="2:22" x14ac:dyDescent="0.3">
      <c r="B19" s="269">
        <v>16</v>
      </c>
      <c r="C19" s="269" t="s">
        <v>2248</v>
      </c>
      <c r="D19" s="353">
        <v>45537</v>
      </c>
      <c r="E19" s="293" t="s">
        <v>2766</v>
      </c>
      <c r="F19" s="344"/>
      <c r="G19" s="260">
        <v>1</v>
      </c>
      <c r="H19" s="260" t="s">
        <v>1022</v>
      </c>
      <c r="I19" s="270">
        <v>17085775</v>
      </c>
      <c r="J19" s="270">
        <f t="shared" si="4"/>
        <v>17085775</v>
      </c>
      <c r="K19" s="261" t="s">
        <v>280</v>
      </c>
      <c r="L19" s="260" t="str">
        <f t="shared" si="0"/>
        <v>C9</v>
      </c>
      <c r="N19" s="286" t="s">
        <v>288</v>
      </c>
      <c r="O19" s="274" t="s">
        <v>272</v>
      </c>
      <c r="P19" s="261">
        <v>2</v>
      </c>
      <c r="Q19" s="373">
        <v>18000000</v>
      </c>
      <c r="R19" s="377">
        <f t="shared" si="2"/>
        <v>36000000</v>
      </c>
      <c r="S19" s="260" t="s">
        <v>2227</v>
      </c>
      <c r="T19" s="377">
        <f t="shared" si="1"/>
        <v>17000000</v>
      </c>
      <c r="U19" s="380">
        <f t="shared" si="3"/>
        <v>19000000</v>
      </c>
    </row>
    <row r="20" spans="2:22" x14ac:dyDescent="0.3">
      <c r="B20" s="269">
        <v>17</v>
      </c>
      <c r="C20" s="269" t="s">
        <v>2248</v>
      </c>
      <c r="D20" s="353">
        <v>45622</v>
      </c>
      <c r="E20" s="293" t="s">
        <v>271</v>
      </c>
      <c r="F20" s="344"/>
      <c r="G20" s="260">
        <v>36</v>
      </c>
      <c r="H20" s="260" t="s">
        <v>868</v>
      </c>
      <c r="I20" s="270">
        <v>858000</v>
      </c>
      <c r="J20" s="270">
        <f t="shared" si="4"/>
        <v>30888000</v>
      </c>
      <c r="K20" s="293" t="s">
        <v>271</v>
      </c>
      <c r="L20" s="260" t="str">
        <f t="shared" si="0"/>
        <v>C4</v>
      </c>
      <c r="N20" s="286" t="s">
        <v>289</v>
      </c>
      <c r="O20" s="274" t="s">
        <v>272</v>
      </c>
      <c r="P20" s="261">
        <v>1</v>
      </c>
      <c r="Q20" s="373">
        <v>30000000</v>
      </c>
      <c r="R20" s="377">
        <f t="shared" si="2"/>
        <v>30000000</v>
      </c>
      <c r="S20" s="260" t="s">
        <v>2228</v>
      </c>
      <c r="T20" s="377">
        <f t="shared" si="1"/>
        <v>0</v>
      </c>
      <c r="U20" s="380">
        <f t="shared" si="3"/>
        <v>30000000</v>
      </c>
    </row>
    <row r="21" spans="2:22" ht="28.8" x14ac:dyDescent="0.3">
      <c r="B21" s="269">
        <v>18</v>
      </c>
      <c r="C21" s="269" t="s">
        <v>2249</v>
      </c>
      <c r="D21" s="353">
        <v>45650</v>
      </c>
      <c r="E21" s="757" t="s">
        <v>3434</v>
      </c>
      <c r="F21" s="344">
        <v>1601362</v>
      </c>
      <c r="G21" s="260">
        <v>1</v>
      </c>
      <c r="H21" s="260" t="s">
        <v>1296</v>
      </c>
      <c r="I21" s="270">
        <v>8280000</v>
      </c>
      <c r="J21" s="270">
        <f t="shared" si="4"/>
        <v>8280000</v>
      </c>
      <c r="K21" s="286" t="s">
        <v>284</v>
      </c>
      <c r="L21" s="260" t="str">
        <f t="shared" si="0"/>
        <v>C12</v>
      </c>
      <c r="N21" s="286" t="s">
        <v>290</v>
      </c>
      <c r="O21" s="274" t="s">
        <v>272</v>
      </c>
      <c r="P21" s="261">
        <v>1</v>
      </c>
      <c r="Q21" s="373">
        <v>5000000</v>
      </c>
      <c r="R21" s="377">
        <f t="shared" si="2"/>
        <v>5000000</v>
      </c>
      <c r="S21" s="260" t="s">
        <v>2229</v>
      </c>
      <c r="T21" s="377">
        <f t="shared" si="1"/>
        <v>0</v>
      </c>
      <c r="U21" s="380">
        <f t="shared" si="3"/>
        <v>5000000</v>
      </c>
    </row>
    <row r="22" spans="2:22" x14ac:dyDescent="0.3">
      <c r="B22" s="269">
        <v>19</v>
      </c>
      <c r="C22" s="269" t="s">
        <v>2249</v>
      </c>
      <c r="D22" s="353">
        <v>45650</v>
      </c>
      <c r="E22" s="286" t="s">
        <v>286</v>
      </c>
      <c r="F22" s="344">
        <v>1601364</v>
      </c>
      <c r="G22" s="260">
        <v>1</v>
      </c>
      <c r="H22" s="260" t="s">
        <v>3435</v>
      </c>
      <c r="I22" s="270">
        <v>25950000</v>
      </c>
      <c r="J22" s="270">
        <f t="shared" si="4"/>
        <v>25950000</v>
      </c>
      <c r="K22" s="286" t="s">
        <v>286</v>
      </c>
      <c r="L22" s="260" t="str">
        <f t="shared" si="0"/>
        <v>C14</v>
      </c>
      <c r="N22" s="286" t="s">
        <v>291</v>
      </c>
      <c r="O22" s="275" t="s">
        <v>275</v>
      </c>
      <c r="P22" s="261">
        <v>1</v>
      </c>
      <c r="Q22" s="373">
        <v>150000000</v>
      </c>
      <c r="R22" s="377">
        <f t="shared" si="2"/>
        <v>150000000</v>
      </c>
      <c r="S22" s="260" t="s">
        <v>2230</v>
      </c>
      <c r="T22" s="377">
        <f t="shared" si="1"/>
        <v>53000000</v>
      </c>
      <c r="U22" s="380">
        <f t="shared" si="3"/>
        <v>97000000</v>
      </c>
    </row>
    <row r="23" spans="2:22" x14ac:dyDescent="0.3">
      <c r="B23" s="269"/>
      <c r="C23" s="269"/>
      <c r="D23" s="353"/>
      <c r="E23" s="293"/>
      <c r="F23" s="344"/>
      <c r="G23" s="260"/>
      <c r="H23" s="260"/>
      <c r="I23" s="270"/>
      <c r="J23" s="270"/>
      <c r="K23" s="293"/>
      <c r="L23" s="260"/>
      <c r="N23" s="286" t="s">
        <v>292</v>
      </c>
      <c r="O23" s="278" t="s">
        <v>293</v>
      </c>
      <c r="P23" s="261">
        <v>1</v>
      </c>
      <c r="Q23" s="373">
        <v>50000000</v>
      </c>
      <c r="R23" s="377">
        <f t="shared" si="2"/>
        <v>50000000</v>
      </c>
      <c r="S23" s="260" t="s">
        <v>2231</v>
      </c>
      <c r="T23" s="377">
        <f t="shared" si="1"/>
        <v>14760000</v>
      </c>
      <c r="U23" s="380">
        <f t="shared" si="3"/>
        <v>35240000</v>
      </c>
    </row>
    <row r="24" spans="2:22" x14ac:dyDescent="0.3">
      <c r="B24" s="269"/>
      <c r="C24" s="269"/>
      <c r="D24" s="353"/>
      <c r="E24" s="293"/>
      <c r="F24" s="344"/>
      <c r="G24" s="260"/>
      <c r="H24" s="260"/>
      <c r="I24" s="270"/>
      <c r="J24" s="270"/>
      <c r="K24" s="293"/>
      <c r="L24" s="260"/>
      <c r="N24" s="286" t="s">
        <v>2114</v>
      </c>
      <c r="O24" s="273" t="s">
        <v>225</v>
      </c>
      <c r="P24" s="261">
        <v>1</v>
      </c>
      <c r="Q24" s="373">
        <v>120000000</v>
      </c>
      <c r="R24" s="377">
        <f t="shared" si="2"/>
        <v>120000000</v>
      </c>
      <c r="S24" s="260" t="s">
        <v>2232</v>
      </c>
      <c r="T24" s="377">
        <f t="shared" si="1"/>
        <v>7982500</v>
      </c>
      <c r="U24" s="380">
        <f t="shared" si="3"/>
        <v>112017500</v>
      </c>
    </row>
    <row r="25" spans="2:22" ht="20.25" customHeight="1" x14ac:dyDescent="0.3">
      <c r="B25" s="269"/>
      <c r="C25" s="269"/>
      <c r="D25" s="353"/>
      <c r="E25" s="293"/>
      <c r="F25" s="344"/>
      <c r="G25" s="260"/>
      <c r="H25" s="260"/>
      <c r="I25" s="270"/>
      <c r="J25" s="270"/>
      <c r="K25" s="261"/>
      <c r="L25" s="260" t="e">
        <f>VLOOKUP(K25,$N$2:$S$34,6,FALSE)</f>
        <v>#N/A</v>
      </c>
      <c r="N25" s="286" t="s">
        <v>295</v>
      </c>
      <c r="O25" s="273" t="s">
        <v>225</v>
      </c>
      <c r="P25" s="261">
        <v>1</v>
      </c>
      <c r="Q25" s="373">
        <v>120000000</v>
      </c>
      <c r="R25" s="377">
        <f t="shared" si="2"/>
        <v>120000000</v>
      </c>
      <c r="S25" s="260" t="s">
        <v>2233</v>
      </c>
      <c r="T25" s="377">
        <f t="shared" si="1"/>
        <v>0</v>
      </c>
      <c r="U25" s="380">
        <f t="shared" si="3"/>
        <v>120000000</v>
      </c>
    </row>
    <row r="26" spans="2:22" ht="18" x14ac:dyDescent="0.3">
      <c r="B26" s="360"/>
      <c r="C26" s="1075" t="s">
        <v>2205</v>
      </c>
      <c r="D26" s="1075"/>
      <c r="E26" s="1075"/>
      <c r="F26" s="1075"/>
      <c r="G26" s="1075"/>
      <c r="H26" s="1075"/>
      <c r="I26" s="1075"/>
      <c r="J26" s="361">
        <f>SUM(J4:J25)</f>
        <v>675848275</v>
      </c>
      <c r="K26" s="362"/>
      <c r="L26" s="360"/>
      <c r="N26" s="286" t="s">
        <v>296</v>
      </c>
      <c r="O26" s="273" t="s">
        <v>225</v>
      </c>
      <c r="P26" s="261">
        <v>1</v>
      </c>
      <c r="Q26" s="373">
        <v>100000000</v>
      </c>
      <c r="R26" s="377">
        <f t="shared" si="2"/>
        <v>100000000</v>
      </c>
      <c r="S26" s="260" t="s">
        <v>2234</v>
      </c>
      <c r="T26" s="377">
        <f t="shared" si="1"/>
        <v>0</v>
      </c>
      <c r="U26" s="380">
        <f t="shared" si="3"/>
        <v>100000000</v>
      </c>
    </row>
    <row r="27" spans="2:22" x14ac:dyDescent="0.3">
      <c r="N27" s="286" t="s">
        <v>297</v>
      </c>
      <c r="O27" s="273" t="s">
        <v>225</v>
      </c>
      <c r="P27" s="261">
        <v>1</v>
      </c>
      <c r="Q27" s="373">
        <v>75000000</v>
      </c>
      <c r="R27" s="377">
        <f t="shared" si="2"/>
        <v>75000000</v>
      </c>
      <c r="S27" s="260" t="s">
        <v>2235</v>
      </c>
      <c r="T27" s="377">
        <f t="shared" si="1"/>
        <v>0</v>
      </c>
      <c r="U27" s="380">
        <f t="shared" si="3"/>
        <v>75000000</v>
      </c>
    </row>
    <row r="28" spans="2:22" x14ac:dyDescent="0.3">
      <c r="N28" s="286" t="s">
        <v>298</v>
      </c>
      <c r="O28" s="276" t="s">
        <v>277</v>
      </c>
      <c r="P28" s="261">
        <v>1</v>
      </c>
      <c r="Q28" s="373">
        <v>80000000</v>
      </c>
      <c r="R28" s="377">
        <f t="shared" si="2"/>
        <v>80000000</v>
      </c>
      <c r="S28" s="260" t="s">
        <v>2236</v>
      </c>
      <c r="T28" s="377">
        <f t="shared" si="1"/>
        <v>0</v>
      </c>
      <c r="U28" s="380">
        <f t="shared" si="3"/>
        <v>80000000</v>
      </c>
    </row>
    <row r="29" spans="2:22" ht="21" x14ac:dyDescent="0.3">
      <c r="C29" s="1076" t="s">
        <v>2245</v>
      </c>
      <c r="D29" s="1076"/>
      <c r="I29" s="368"/>
      <c r="J29" s="369"/>
      <c r="N29" s="286" t="s">
        <v>299</v>
      </c>
      <c r="O29" s="278" t="s">
        <v>293</v>
      </c>
      <c r="P29" s="261">
        <v>1</v>
      </c>
      <c r="Q29" s="373">
        <v>75000000</v>
      </c>
      <c r="R29" s="377">
        <f t="shared" si="2"/>
        <v>75000000</v>
      </c>
      <c r="S29" s="260" t="s">
        <v>2237</v>
      </c>
      <c r="T29" s="377">
        <f t="shared" si="1"/>
        <v>0</v>
      </c>
      <c r="U29" s="380">
        <f t="shared" si="3"/>
        <v>75000000</v>
      </c>
    </row>
    <row r="30" spans="2:22" x14ac:dyDescent="0.3">
      <c r="C30" s="191" t="s">
        <v>928</v>
      </c>
      <c r="D30" s="352" t="s">
        <v>264</v>
      </c>
      <c r="N30" s="286" t="s">
        <v>300</v>
      </c>
      <c r="O30" s="274" t="s">
        <v>272</v>
      </c>
      <c r="P30" s="261">
        <v>2</v>
      </c>
      <c r="Q30" s="373">
        <v>9500000</v>
      </c>
      <c r="R30" s="377">
        <f t="shared" si="2"/>
        <v>19000000</v>
      </c>
      <c r="S30" s="260" t="s">
        <v>2238</v>
      </c>
      <c r="T30" s="377">
        <f t="shared" si="1"/>
        <v>19000000</v>
      </c>
      <c r="U30" s="380">
        <f t="shared" si="3"/>
        <v>0</v>
      </c>
    </row>
    <row r="31" spans="2:22" ht="28.8" x14ac:dyDescent="0.3">
      <c r="C31" s="191" t="s">
        <v>268</v>
      </c>
      <c r="D31" s="381">
        <f t="shared" ref="D31:D42" si="5">SUMIF($C$2:$C$25,C31,$J$2:$J$25)</f>
        <v>33808500</v>
      </c>
      <c r="N31" s="286" t="s">
        <v>302</v>
      </c>
      <c r="O31" s="273" t="s">
        <v>225</v>
      </c>
      <c r="P31" s="261">
        <v>1</v>
      </c>
      <c r="Q31" s="373">
        <v>50000000</v>
      </c>
      <c r="R31" s="377">
        <f t="shared" si="2"/>
        <v>50000000</v>
      </c>
      <c r="S31" s="260" t="s">
        <v>2239</v>
      </c>
      <c r="T31" s="377">
        <f t="shared" si="1"/>
        <v>0</v>
      </c>
      <c r="U31" s="380">
        <f t="shared" si="3"/>
        <v>50000000</v>
      </c>
    </row>
    <row r="32" spans="2:22" x14ac:dyDescent="0.3">
      <c r="C32" s="191" t="s">
        <v>282</v>
      </c>
      <c r="D32" s="381">
        <f t="shared" si="5"/>
        <v>32149500</v>
      </c>
      <c r="N32" s="286" t="s">
        <v>304</v>
      </c>
      <c r="O32" s="274" t="s">
        <v>272</v>
      </c>
      <c r="P32" s="261">
        <v>1</v>
      </c>
      <c r="Q32" s="373">
        <v>59000000</v>
      </c>
      <c r="R32" s="377">
        <f t="shared" si="2"/>
        <v>59000000</v>
      </c>
      <c r="S32" s="260" t="s">
        <v>2240</v>
      </c>
      <c r="T32" s="377">
        <f t="shared" si="1"/>
        <v>57500000</v>
      </c>
      <c r="U32" s="380">
        <f t="shared" si="3"/>
        <v>1500000</v>
      </c>
      <c r="V32" s="191" t="s">
        <v>2722</v>
      </c>
    </row>
    <row r="33" spans="3:22" x14ac:dyDescent="0.3">
      <c r="C33" s="191" t="s">
        <v>294</v>
      </c>
      <c r="D33" s="381">
        <f t="shared" si="5"/>
        <v>20100000</v>
      </c>
      <c r="N33" s="286" t="s">
        <v>305</v>
      </c>
      <c r="O33" s="274" t="s">
        <v>272</v>
      </c>
      <c r="P33" s="261">
        <v>1</v>
      </c>
      <c r="Q33" s="373">
        <v>54500000</v>
      </c>
      <c r="R33" s="377">
        <f t="shared" si="2"/>
        <v>54500000</v>
      </c>
      <c r="S33" s="260" t="s">
        <v>2241</v>
      </c>
      <c r="T33" s="377">
        <f t="shared" si="1"/>
        <v>54300000</v>
      </c>
      <c r="U33" s="380">
        <f t="shared" si="3"/>
        <v>200000</v>
      </c>
      <c r="V33" s="191" t="s">
        <v>2722</v>
      </c>
    </row>
    <row r="34" spans="3:22" ht="28.8" x14ac:dyDescent="0.3">
      <c r="C34" s="191" t="s">
        <v>301</v>
      </c>
      <c r="D34" s="381">
        <f t="shared" si="5"/>
        <v>0</v>
      </c>
      <c r="N34" s="286" t="s">
        <v>306</v>
      </c>
      <c r="O34" s="273" t="s">
        <v>225</v>
      </c>
      <c r="P34" s="261">
        <v>1</v>
      </c>
      <c r="Q34" s="373">
        <v>50000000</v>
      </c>
      <c r="R34" s="377">
        <f t="shared" si="2"/>
        <v>50000000</v>
      </c>
      <c r="S34" s="260" t="s">
        <v>2242</v>
      </c>
      <c r="T34" s="377">
        <f t="shared" si="1"/>
        <v>0</v>
      </c>
      <c r="U34" s="380">
        <f t="shared" si="3"/>
        <v>50000000</v>
      </c>
    </row>
    <row r="35" spans="3:22" x14ac:dyDescent="0.3">
      <c r="C35" s="191" t="s">
        <v>303</v>
      </c>
      <c r="D35" s="381">
        <f t="shared" si="5"/>
        <v>78379000</v>
      </c>
    </row>
    <row r="36" spans="3:22" x14ac:dyDescent="0.3">
      <c r="C36" s="191" t="s">
        <v>307</v>
      </c>
      <c r="D36" s="381">
        <f t="shared" si="5"/>
        <v>128800000</v>
      </c>
      <c r="O36" s="279"/>
      <c r="Q36" s="374"/>
    </row>
    <row r="37" spans="3:22" x14ac:dyDescent="0.3">
      <c r="C37" s="191" t="s">
        <v>2202</v>
      </c>
      <c r="D37" s="381">
        <f t="shared" si="5"/>
        <v>56897500</v>
      </c>
      <c r="O37" s="279"/>
      <c r="Q37" s="371"/>
    </row>
    <row r="38" spans="3:22" x14ac:dyDescent="0.3">
      <c r="C38" s="191" t="s">
        <v>2199</v>
      </c>
      <c r="D38" s="381">
        <f t="shared" si="5"/>
        <v>190510000</v>
      </c>
    </row>
    <row r="39" spans="3:22" x14ac:dyDescent="0.3">
      <c r="C39" s="191" t="s">
        <v>2246</v>
      </c>
      <c r="D39" s="381">
        <f t="shared" si="5"/>
        <v>53000000</v>
      </c>
    </row>
    <row r="40" spans="3:22" x14ac:dyDescent="0.3">
      <c r="C40" s="191" t="s">
        <v>2247</v>
      </c>
      <c r="D40" s="381">
        <f t="shared" si="5"/>
        <v>0</v>
      </c>
    </row>
    <row r="41" spans="3:22" x14ac:dyDescent="0.3">
      <c r="C41" s="191" t="s">
        <v>2248</v>
      </c>
      <c r="D41" s="381">
        <f t="shared" si="5"/>
        <v>47973775</v>
      </c>
    </row>
    <row r="42" spans="3:22" x14ac:dyDescent="0.3">
      <c r="C42" s="254" t="s">
        <v>2249</v>
      </c>
      <c r="D42" s="383">
        <f t="shared" si="5"/>
        <v>34230000</v>
      </c>
    </row>
    <row r="43" spans="3:22" x14ac:dyDescent="0.3">
      <c r="C43" s="279" t="s">
        <v>308</v>
      </c>
      <c r="D43" s="382">
        <f>SUM(D31:D42)</f>
        <v>675848275</v>
      </c>
    </row>
  </sheetData>
  <mergeCells count="4">
    <mergeCell ref="F1:I1"/>
    <mergeCell ref="P1:Q1"/>
    <mergeCell ref="C26:I26"/>
    <mergeCell ref="C29:D29"/>
  </mergeCells>
  <conditionalFormatting sqref="T4:T34">
    <cfRule type="cellIs" dxfId="16" priority="1" operator="greaterThan">
      <formula>0</formula>
    </cfRule>
  </conditionalFormatting>
  <conditionalFormatting sqref="U4:U34">
    <cfRule type="cellIs" dxfId="15" priority="2" operator="lessThan">
      <formula>0</formula>
    </cfRule>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7</vt:i4>
      </vt:variant>
    </vt:vector>
  </HeadingPairs>
  <TitlesOfParts>
    <vt:vector size="37" baseType="lpstr">
      <vt:lpstr>BSC CORP CINT</vt:lpstr>
      <vt:lpstr>BSC DIR PROD</vt:lpstr>
      <vt:lpstr>BSC ENG 2024</vt:lpstr>
      <vt:lpstr>BSC ENG 2024 review</vt:lpstr>
      <vt:lpstr>Review</vt:lpstr>
      <vt:lpstr>REALISASI S1 dan S2</vt:lpstr>
      <vt:lpstr>PLANNING</vt:lpstr>
      <vt:lpstr>BIAYA</vt:lpstr>
      <vt:lpstr>CAPEX</vt:lpstr>
      <vt:lpstr>PROTO</vt:lpstr>
      <vt:lpstr>KOMPLAIN</vt:lpstr>
      <vt:lpstr>G2</vt:lpstr>
      <vt:lpstr>OEE</vt:lpstr>
      <vt:lpstr>ROBOTISASI</vt:lpstr>
      <vt:lpstr>RELAYOUT</vt:lpstr>
      <vt:lpstr>AM</vt:lpstr>
      <vt:lpstr>DT-NDT</vt:lpstr>
      <vt:lpstr>ABSEN</vt:lpstr>
      <vt:lpstr>INTENSITAS</vt:lpstr>
      <vt:lpstr>SOLID WASTE</vt:lpstr>
      <vt:lpstr>APD</vt:lpstr>
      <vt:lpstr>KK</vt:lpstr>
      <vt:lpstr>KAIZEN</vt:lpstr>
      <vt:lpstr>5S-K3</vt:lpstr>
      <vt:lpstr>KOMPETENSI</vt:lpstr>
      <vt:lpstr>KMS</vt:lpstr>
      <vt:lpstr>GCG</vt:lpstr>
      <vt:lpstr>SANKSI</vt:lpstr>
      <vt:lpstr>AUDIT</vt:lpstr>
      <vt:lpstr>ALUS</vt:lpstr>
      <vt:lpstr>ALUS!Print_Area</vt:lpstr>
      <vt:lpstr>'BSC CORP CINT'!Print_Area</vt:lpstr>
      <vt:lpstr>PLANNING!Print_Area</vt:lpstr>
      <vt:lpstr>'REALISASI S1 dan S2'!Print_Area</vt:lpstr>
      <vt:lpstr>ROBOTISASI!Print_Area</vt:lpstr>
      <vt:lpstr>PLANNING!Print_Titles</vt:lpstr>
      <vt:lpstr>'REALISASI S1 dan S2'!Print_Titles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Ruby</dc:creator>
  <cp:lastModifiedBy>Ruby</cp:lastModifiedBy>
  <dcterms:created xsi:type="dcterms:W3CDTF">2023-12-18T01:43:01Z</dcterms:created>
  <dcterms:modified xsi:type="dcterms:W3CDTF">2025-03-10T03:15:03Z</dcterms:modified>
</cp:coreProperties>
</file>