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3. CINT\2. Pencapaian BSC 2024\2. Februari\"/>
    </mc:Choice>
  </mc:AlternateContent>
  <xr:revisionPtr revIDLastSave="0" documentId="13_ncr:1_{7897A2E5-D844-48DB-8C1B-A28B18D595C7}" xr6:coauthVersionLast="47" xr6:coauthVersionMax="47" xr10:uidLastSave="{00000000-0000-0000-0000-000000000000}"/>
  <bookViews>
    <workbookView xWindow="-120" yWindow="-120" windowWidth="20730" windowHeight="11160" tabRatio="879" firstSheet="1"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BSC'!$B$14:$N$43</definedName>
    <definedName name="_xlnm._FilterDatabase" localSheetId="3" hidden="1">'BSC Corporate1'!$A$8:$J$35</definedName>
    <definedName name="_xlnm.Print_Area" localSheetId="1">'Achievement BSC'!$A$1:$O$78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3" i="8" l="1"/>
  <c r="C137" i="8" l="1"/>
  <c r="M144" i="8" l="1"/>
  <c r="L144" i="8"/>
  <c r="K144" i="8"/>
  <c r="J144" i="8"/>
  <c r="I144" i="8"/>
  <c r="H144" i="8"/>
  <c r="G144" i="8"/>
  <c r="F144" i="8"/>
  <c r="E144" i="8"/>
  <c r="D144" i="8"/>
  <c r="C144" i="8"/>
  <c r="K40" i="10" s="1"/>
  <c r="B144" i="8"/>
  <c r="M115" i="8" l="1"/>
  <c r="G115" i="8"/>
  <c r="J24" i="10"/>
  <c r="C61" i="8"/>
  <c r="D61" i="8"/>
  <c r="E61" i="8"/>
  <c r="F61" i="8"/>
  <c r="G61" i="8"/>
  <c r="H61" i="8"/>
  <c r="I61" i="8"/>
  <c r="J61" i="8"/>
  <c r="K61" i="8"/>
  <c r="L61" i="8"/>
  <c r="M61" i="8"/>
  <c r="B61" i="8"/>
  <c r="M127" i="8" l="1"/>
  <c r="M128" i="8" s="1"/>
  <c r="L127" i="8"/>
  <c r="L128" i="8" s="1"/>
  <c r="K127" i="8"/>
  <c r="K128" i="8" s="1"/>
  <c r="J127" i="8"/>
  <c r="J128" i="8" s="1"/>
  <c r="I127" i="8"/>
  <c r="I128" i="8" s="1"/>
  <c r="H127" i="8"/>
  <c r="H128" i="8" s="1"/>
  <c r="G127" i="8"/>
  <c r="G128" i="8" s="1"/>
  <c r="F127" i="8"/>
  <c r="F128" i="8" s="1"/>
  <c r="E127" i="8"/>
  <c r="E128" i="8" s="1"/>
  <c r="D127" i="8"/>
  <c r="D128" i="8" s="1"/>
  <c r="C127" i="8"/>
  <c r="C128" i="8" s="1"/>
  <c r="B127" i="8"/>
  <c r="B128" i="8" s="1"/>
  <c r="N126" i="8"/>
  <c r="N127" i="8" s="1"/>
  <c r="N128" i="8" s="1"/>
  <c r="N124" i="8"/>
  <c r="N123" i="8" s="1"/>
  <c r="M123" i="8"/>
  <c r="M120" i="8" s="1"/>
  <c r="L123" i="8"/>
  <c r="L125" i="8" s="1"/>
  <c r="K123" i="8"/>
  <c r="K120" i="8" s="1"/>
  <c r="J123" i="8"/>
  <c r="J125" i="8" s="1"/>
  <c r="I123" i="8"/>
  <c r="I120" i="8" s="1"/>
  <c r="H123" i="8"/>
  <c r="H125" i="8" s="1"/>
  <c r="G123" i="8"/>
  <c r="G120" i="8" s="1"/>
  <c r="F123" i="8"/>
  <c r="F125" i="8" s="1"/>
  <c r="E123" i="8"/>
  <c r="E120" i="8" s="1"/>
  <c r="D123" i="8"/>
  <c r="D125" i="8" s="1"/>
  <c r="C123" i="8"/>
  <c r="C120" i="8" s="1"/>
  <c r="B123" i="8"/>
  <c r="B125" i="8" s="1"/>
  <c r="N153" i="8"/>
  <c r="M152" i="8"/>
  <c r="M154" i="8" s="1"/>
  <c r="L152" i="8"/>
  <c r="L154" i="8" s="1"/>
  <c r="K152" i="8"/>
  <c r="K154" i="8" s="1"/>
  <c r="J152" i="8"/>
  <c r="J154" i="8" s="1"/>
  <c r="I152" i="8"/>
  <c r="I154" i="8" s="1"/>
  <c r="H152" i="8"/>
  <c r="H154" i="8" s="1"/>
  <c r="G152" i="8"/>
  <c r="G154" i="8" s="1"/>
  <c r="F152" i="8"/>
  <c r="F154" i="8" s="1"/>
  <c r="E152" i="8"/>
  <c r="E154" i="8" s="1"/>
  <c r="D152" i="8"/>
  <c r="D154" i="8" s="1"/>
  <c r="C152" i="8"/>
  <c r="C154" i="8" s="1"/>
  <c r="B152" i="8"/>
  <c r="B154" i="8" s="1"/>
  <c r="N151" i="8"/>
  <c r="N150" i="8"/>
  <c r="B120" i="8" l="1"/>
  <c r="G125" i="8"/>
  <c r="C129" i="8"/>
  <c r="G129" i="8"/>
  <c r="K129" i="8"/>
  <c r="F120" i="8"/>
  <c r="K125" i="8"/>
  <c r="D129" i="8"/>
  <c r="H129" i="8"/>
  <c r="L129" i="8"/>
  <c r="J120" i="8"/>
  <c r="E129" i="8"/>
  <c r="K38" i="10" s="1"/>
  <c r="I129" i="8"/>
  <c r="M129" i="8"/>
  <c r="H120" i="8"/>
  <c r="C125" i="8"/>
  <c r="F129" i="8"/>
  <c r="J129" i="8"/>
  <c r="D120" i="8"/>
  <c r="L120" i="8"/>
  <c r="B129" i="8"/>
  <c r="N125" i="8"/>
  <c r="N129" i="8" s="1"/>
  <c r="N120" i="8"/>
  <c r="E125" i="8"/>
  <c r="I125" i="8"/>
  <c r="M125" i="8"/>
  <c r="N152" i="8"/>
  <c r="N154" i="8" s="1"/>
  <c r="D130" i="8" l="1"/>
  <c r="C130" i="8"/>
  <c r="L130" i="8"/>
  <c r="G130" i="8"/>
  <c r="I130" i="8"/>
  <c r="K130" i="8"/>
  <c r="E130" i="8"/>
  <c r="J130" i="8"/>
  <c r="H130" i="8"/>
  <c r="M130" i="8"/>
  <c r="B130" i="8"/>
  <c r="F130" i="8"/>
  <c r="K36" i="10"/>
  <c r="B155" i="8"/>
  <c r="K28" i="10"/>
  <c r="J28" i="10"/>
  <c r="M76" i="8"/>
  <c r="L76" i="8"/>
  <c r="K76" i="8"/>
  <c r="J76" i="8"/>
  <c r="I76" i="8"/>
  <c r="H76" i="8"/>
  <c r="G76" i="8"/>
  <c r="F76" i="8"/>
  <c r="E76" i="8"/>
  <c r="D76" i="8"/>
  <c r="C76" i="8"/>
  <c r="B76" i="8"/>
  <c r="N75" i="8"/>
  <c r="N76" i="8" s="1"/>
  <c r="N74" i="8"/>
  <c r="C138" i="8"/>
  <c r="D138" i="8"/>
  <c r="E138" i="8"/>
  <c r="F138" i="8"/>
  <c r="G138" i="8"/>
  <c r="H138" i="8"/>
  <c r="I138" i="8"/>
  <c r="J138" i="8"/>
  <c r="K138" i="8"/>
  <c r="L138" i="8"/>
  <c r="M138" i="8"/>
  <c r="B138" i="8"/>
  <c r="C107" i="8"/>
  <c r="D107" i="8"/>
  <c r="E107" i="8"/>
  <c r="F107" i="8"/>
  <c r="G107" i="8"/>
  <c r="H107" i="8"/>
  <c r="I107" i="8"/>
  <c r="J107" i="8"/>
  <c r="K107" i="8"/>
  <c r="L107" i="8"/>
  <c r="M107" i="8"/>
  <c r="B107" i="8"/>
  <c r="C90" i="8"/>
  <c r="D90" i="8"/>
  <c r="E90" i="8"/>
  <c r="F90" i="8"/>
  <c r="G90" i="8"/>
  <c r="H90" i="8"/>
  <c r="I90" i="8"/>
  <c r="J90" i="8"/>
  <c r="K90" i="8"/>
  <c r="L90" i="8"/>
  <c r="M90" i="8"/>
  <c r="B90" i="8"/>
  <c r="N28" i="8"/>
  <c r="N27" i="8"/>
  <c r="J38" i="10"/>
  <c r="N67" i="8"/>
  <c r="N66" i="8"/>
  <c r="C54" i="8"/>
  <c r="D54" i="8"/>
  <c r="E54" i="8"/>
  <c r="F54" i="8"/>
  <c r="G54" i="8"/>
  <c r="H54" i="8"/>
  <c r="I54" i="8"/>
  <c r="J54" i="8"/>
  <c r="K54" i="8"/>
  <c r="L54" i="8"/>
  <c r="M54" i="8"/>
  <c r="B54" i="8"/>
  <c r="F77" i="8" l="1"/>
  <c r="M77" i="8"/>
  <c r="I77" i="8"/>
  <c r="E77" i="8"/>
  <c r="L77" i="8"/>
  <c r="H77" i="8"/>
  <c r="D77" i="8"/>
  <c r="B77" i="8"/>
  <c r="K77" i="8"/>
  <c r="G77" i="8"/>
  <c r="C77" i="8"/>
  <c r="J77" i="8"/>
  <c r="G155" i="8"/>
  <c r="J155" i="8"/>
  <c r="M155" i="8"/>
  <c r="I155" i="8"/>
  <c r="E155" i="8"/>
  <c r="K155" i="8"/>
  <c r="C155" i="8"/>
  <c r="F155" i="8"/>
  <c r="L155" i="8"/>
  <c r="H155" i="8"/>
  <c r="D155" i="8"/>
  <c r="H32" i="10" l="1"/>
  <c r="H20" i="10"/>
  <c r="H25" i="10"/>
  <c r="L29" i="10"/>
  <c r="K26" i="10"/>
  <c r="J26" i="10"/>
  <c r="C68" i="8"/>
  <c r="D68" i="8"/>
  <c r="E68" i="8"/>
  <c r="F68" i="8"/>
  <c r="G68" i="8"/>
  <c r="H68" i="8"/>
  <c r="I68" i="8"/>
  <c r="J68" i="8"/>
  <c r="K68" i="8"/>
  <c r="L68" i="8"/>
  <c r="M68" i="8"/>
  <c r="B68" i="8"/>
  <c r="N68" i="8"/>
  <c r="B62" i="8"/>
  <c r="N60" i="8"/>
  <c r="J23" i="10"/>
  <c r="N53" i="8"/>
  <c r="N82" i="8"/>
  <c r="B46" i="8"/>
  <c r="D46" i="8"/>
  <c r="E46" i="8"/>
  <c r="F46" i="8"/>
  <c r="G46" i="8"/>
  <c r="H46" i="8"/>
  <c r="I46" i="8"/>
  <c r="J46" i="8"/>
  <c r="K46" i="8"/>
  <c r="L46" i="8"/>
  <c r="M46" i="8"/>
  <c r="C46" i="8"/>
  <c r="D45" i="8"/>
  <c r="E45" i="8"/>
  <c r="E47" i="8" s="1"/>
  <c r="F45" i="8"/>
  <c r="F47" i="8" s="1"/>
  <c r="G45" i="8"/>
  <c r="G47" i="8" s="1"/>
  <c r="H45" i="8"/>
  <c r="H47" i="8" s="1"/>
  <c r="I45" i="8"/>
  <c r="I47" i="8" s="1"/>
  <c r="J45" i="8"/>
  <c r="J47" i="8" s="1"/>
  <c r="K45" i="8"/>
  <c r="K47" i="8" s="1"/>
  <c r="L45" i="8"/>
  <c r="L47" i="8" s="1"/>
  <c r="M45" i="8"/>
  <c r="C45" i="8"/>
  <c r="C47" i="8" s="1"/>
  <c r="B45" i="8"/>
  <c r="B47" i="8" s="1"/>
  <c r="N44" i="8"/>
  <c r="N46" i="8" s="1"/>
  <c r="K19" i="10"/>
  <c r="J19" i="10"/>
  <c r="C29" i="8"/>
  <c r="D29" i="8"/>
  <c r="E29" i="8"/>
  <c r="F29" i="8"/>
  <c r="G29" i="8"/>
  <c r="H29" i="8"/>
  <c r="I29" i="8"/>
  <c r="J29" i="8"/>
  <c r="K29" i="8"/>
  <c r="L29" i="8"/>
  <c r="M29" i="8"/>
  <c r="B29" i="8"/>
  <c r="K18" i="10"/>
  <c r="J18" i="10"/>
  <c r="D12" i="8"/>
  <c r="E12" i="8"/>
  <c r="E14" i="8" s="1"/>
  <c r="F12" i="8"/>
  <c r="F14" i="8" s="1"/>
  <c r="G12" i="8"/>
  <c r="G14" i="8" s="1"/>
  <c r="H12" i="8"/>
  <c r="H14" i="8" s="1"/>
  <c r="I12" i="8"/>
  <c r="I14" i="8" s="1"/>
  <c r="J12" i="8"/>
  <c r="J14" i="8" s="1"/>
  <c r="K12" i="8"/>
  <c r="K14" i="8" s="1"/>
  <c r="L12" i="8"/>
  <c r="L14" i="8" s="1"/>
  <c r="M12" i="8"/>
  <c r="C12" i="8"/>
  <c r="C14" i="8" s="1"/>
  <c r="M13" i="8"/>
  <c r="L13" i="8"/>
  <c r="K13" i="8"/>
  <c r="J13" i="8"/>
  <c r="I13" i="8"/>
  <c r="H13" i="8"/>
  <c r="G13" i="8"/>
  <c r="F13" i="8"/>
  <c r="E13" i="8"/>
  <c r="D13" i="8"/>
  <c r="C13" i="8"/>
  <c r="B13" i="8"/>
  <c r="B12" i="8"/>
  <c r="B14" i="8" s="1"/>
  <c r="N11" i="8"/>
  <c r="N13" i="8" s="1"/>
  <c r="C5" i="8"/>
  <c r="D5" i="8"/>
  <c r="E5" i="8"/>
  <c r="F5" i="8"/>
  <c r="G5" i="8"/>
  <c r="H5" i="8"/>
  <c r="I5" i="8"/>
  <c r="J5" i="8"/>
  <c r="K5" i="8"/>
  <c r="L5" i="8"/>
  <c r="M5" i="8"/>
  <c r="B5" i="8"/>
  <c r="D4" i="8"/>
  <c r="E4" i="8"/>
  <c r="E6" i="8" s="1"/>
  <c r="F4" i="8"/>
  <c r="F6" i="8" s="1"/>
  <c r="G4" i="8"/>
  <c r="G6" i="8" s="1"/>
  <c r="H4" i="8"/>
  <c r="H6" i="8" s="1"/>
  <c r="I4" i="8"/>
  <c r="I6" i="8" s="1"/>
  <c r="J4" i="8"/>
  <c r="J6" i="8" s="1"/>
  <c r="K4" i="8"/>
  <c r="K6" i="8" s="1"/>
  <c r="L4" i="8"/>
  <c r="L6" i="8" s="1"/>
  <c r="M4" i="8"/>
  <c r="C4" i="8"/>
  <c r="C6" i="8" s="1"/>
  <c r="B4" i="8"/>
  <c r="N3" i="8"/>
  <c r="N5" i="8" s="1"/>
  <c r="N61" i="8" l="1"/>
  <c r="K24" i="10"/>
  <c r="N54" i="8"/>
  <c r="K23" i="10"/>
  <c r="M23" i="10" s="1"/>
  <c r="N23" i="10" s="1"/>
  <c r="D6" i="8"/>
  <c r="K16" i="10"/>
  <c r="M47" i="8"/>
  <c r="N45" i="8"/>
  <c r="D47" i="8"/>
  <c r="K22" i="10"/>
  <c r="M22" i="10" s="1"/>
  <c r="N22" i="10" s="1"/>
  <c r="M14" i="8"/>
  <c r="N12" i="8"/>
  <c r="D14" i="8"/>
  <c r="K17" i="10"/>
  <c r="M17" i="10" s="1"/>
  <c r="N17" i="10" s="1"/>
  <c r="M6" i="8"/>
  <c r="N4" i="8"/>
  <c r="G69" i="8"/>
  <c r="K69" i="8"/>
  <c r="B69" i="8"/>
  <c r="I69" i="8"/>
  <c r="F69" i="8"/>
  <c r="J69" i="8"/>
  <c r="D69" i="8"/>
  <c r="H69" i="8"/>
  <c r="L69" i="8"/>
  <c r="E69" i="8"/>
  <c r="M69" i="8"/>
  <c r="C69" i="8"/>
  <c r="G62" i="8"/>
  <c r="F62" i="8"/>
  <c r="E62" i="8"/>
  <c r="C62" i="8"/>
  <c r="J62" i="8"/>
  <c r="M62" i="8"/>
  <c r="I62" i="8"/>
  <c r="L62" i="8"/>
  <c r="H62" i="8"/>
  <c r="D62" i="8"/>
  <c r="K62" i="8"/>
  <c r="M29" i="10"/>
  <c r="N29" i="10" s="1"/>
  <c r="L26" i="10"/>
  <c r="M26" i="10"/>
  <c r="N26" i="10" s="1"/>
  <c r="M55" i="8"/>
  <c r="E55" i="8"/>
  <c r="F55" i="8"/>
  <c r="I55" i="8"/>
  <c r="L55" i="8"/>
  <c r="D55" i="8"/>
  <c r="B55" i="8"/>
  <c r="K55" i="8"/>
  <c r="G55" i="8"/>
  <c r="H55" i="8"/>
  <c r="C55" i="8"/>
  <c r="J55" i="8"/>
  <c r="N29" i="8"/>
  <c r="F30" i="8"/>
  <c r="J30" i="8"/>
  <c r="M30" i="8"/>
  <c r="I30" i="8"/>
  <c r="E30" i="8"/>
  <c r="L30" i="8"/>
  <c r="H30" i="8"/>
  <c r="D30" i="8"/>
  <c r="B30" i="8"/>
  <c r="K30" i="8"/>
  <c r="G30" i="8"/>
  <c r="C30" i="8"/>
  <c r="B6" i="8"/>
  <c r="M18" i="10"/>
  <c r="N18" i="10" s="1"/>
  <c r="L23" i="10" l="1"/>
  <c r="L22" i="10"/>
  <c r="L17" i="10"/>
  <c r="L18" i="10"/>
  <c r="C21" i="8"/>
  <c r="D21" i="8"/>
  <c r="E21" i="8"/>
  <c r="F21" i="8"/>
  <c r="G21" i="8"/>
  <c r="H21" i="8"/>
  <c r="I21" i="8"/>
  <c r="J21" i="8"/>
  <c r="K21" i="8"/>
  <c r="L21" i="8"/>
  <c r="M21" i="8"/>
  <c r="B21" i="8"/>
  <c r="K39" i="10"/>
  <c r="J39" i="10"/>
  <c r="J37" i="10"/>
  <c r="K34" i="10"/>
  <c r="J34" i="10"/>
  <c r="K31" i="10"/>
  <c r="J31" i="10"/>
  <c r="K30" i="10"/>
  <c r="J30" i="10"/>
  <c r="J21" i="10"/>
  <c r="B69" i="10"/>
  <c r="C70" i="10"/>
  <c r="C38" i="8"/>
  <c r="D38" i="8"/>
  <c r="E38" i="8"/>
  <c r="F38" i="8"/>
  <c r="G38" i="8"/>
  <c r="H38" i="8"/>
  <c r="I38" i="8"/>
  <c r="J38" i="8"/>
  <c r="K38" i="8"/>
  <c r="L38" i="8"/>
  <c r="M38" i="8"/>
  <c r="B38" i="8"/>
  <c r="B91" i="8"/>
  <c r="B83" i="8"/>
  <c r="B84" i="8" s="1"/>
  <c r="N114" i="8"/>
  <c r="K37" i="10" s="1"/>
  <c r="N113" i="8"/>
  <c r="N97" i="8"/>
  <c r="C98" i="8"/>
  <c r="D98" i="8"/>
  <c r="E98" i="8"/>
  <c r="F98" i="8"/>
  <c r="G98" i="8"/>
  <c r="H98" i="8"/>
  <c r="I98" i="8"/>
  <c r="J98" i="8"/>
  <c r="K98" i="8"/>
  <c r="L98" i="8"/>
  <c r="M98" i="8"/>
  <c r="B98" i="8"/>
  <c r="N89" i="8"/>
  <c r="N90" i="8" s="1"/>
  <c r="N88" i="8"/>
  <c r="D84" i="8"/>
  <c r="E84" i="8"/>
  <c r="F84" i="8"/>
  <c r="G84" i="8"/>
  <c r="H84" i="8"/>
  <c r="I84" i="8"/>
  <c r="J84" i="8"/>
  <c r="K84" i="8"/>
  <c r="L84" i="8"/>
  <c r="M84" i="8"/>
  <c r="C84" i="8"/>
  <c r="C83" i="8"/>
  <c r="D83" i="8"/>
  <c r="E83" i="8"/>
  <c r="F83" i="8"/>
  <c r="G83" i="8"/>
  <c r="H83" i="8"/>
  <c r="I83" i="8"/>
  <c r="J83" i="8"/>
  <c r="K83" i="8"/>
  <c r="L83" i="8"/>
  <c r="M83" i="8"/>
  <c r="N81" i="8"/>
  <c r="L8" i="10"/>
  <c r="N115" i="8" l="1"/>
  <c r="H22" i="8"/>
  <c r="E22" i="8"/>
  <c r="L22" i="8"/>
  <c r="D22" i="8"/>
  <c r="B22" i="8"/>
  <c r="K22" i="8"/>
  <c r="G22" i="8"/>
  <c r="C22" i="8"/>
  <c r="J22" i="8"/>
  <c r="F22" i="8"/>
  <c r="M22" i="8"/>
  <c r="I22" i="8"/>
  <c r="D91" i="8"/>
  <c r="M16" i="10"/>
  <c r="N16" i="10" s="1"/>
  <c r="I91" i="8"/>
  <c r="M91" i="8"/>
  <c r="E91" i="8"/>
  <c r="L91" i="8"/>
  <c r="H91" i="8"/>
  <c r="K91" i="8"/>
  <c r="G91" i="8"/>
  <c r="C91" i="8"/>
  <c r="J91" i="8"/>
  <c r="F91" i="8"/>
  <c r="N83" i="8"/>
  <c r="L16" i="10"/>
  <c r="M37" i="10" l="1"/>
  <c r="N37" i="10" s="1"/>
  <c r="L37" i="10"/>
  <c r="M19" i="10" l="1"/>
  <c r="N19" i="10" s="1"/>
  <c r="L19" i="10"/>
  <c r="N20" i="10" l="1"/>
  <c r="L137" i="8"/>
  <c r="K137" i="8"/>
  <c r="J137" i="8"/>
  <c r="I137" i="8"/>
  <c r="H137" i="8"/>
  <c r="G137" i="8"/>
  <c r="F137" i="8"/>
  <c r="E137" i="8"/>
  <c r="D137" i="8"/>
  <c r="B70" i="10"/>
  <c r="N104" i="8"/>
  <c r="J35" i="10" s="1"/>
  <c r="N96" i="8"/>
  <c r="M137" i="8"/>
  <c r="B137" i="8"/>
  <c r="N19" i="8"/>
  <c r="M36" i="10"/>
  <c r="N36" i="10" s="1"/>
  <c r="L36" i="10"/>
  <c r="M30" i="10"/>
  <c r="N30" i="10" s="1"/>
  <c r="L30" i="10"/>
  <c r="M31" i="10"/>
  <c r="N31" i="10" s="1"/>
  <c r="L31" i="10"/>
  <c r="N136" i="8"/>
  <c r="N138" i="8" s="1"/>
  <c r="N135" i="8"/>
  <c r="N63" i="10"/>
  <c r="C55" i="10"/>
  <c r="M50" i="10"/>
  <c r="N50" i="10" s="1"/>
  <c r="M49" i="10"/>
  <c r="N49" i="10" s="1"/>
  <c r="M48" i="10"/>
  <c r="N48" i="10" s="1"/>
  <c r="H41" i="10"/>
  <c r="M40" i="10"/>
  <c r="N40" i="10" s="1"/>
  <c r="L40" i="10"/>
  <c r="M39" i="10"/>
  <c r="N39" i="10" s="1"/>
  <c r="L39" i="10"/>
  <c r="M38" i="10"/>
  <c r="N38" i="10" s="1"/>
  <c r="L38" i="10"/>
  <c r="M33" i="10"/>
  <c r="N33" i="10" s="1"/>
  <c r="L33" i="10"/>
  <c r="M28" i="10"/>
  <c r="N28" i="10" s="1"/>
  <c r="L28" i="10"/>
  <c r="M27" i="10"/>
  <c r="N27" i="10" s="1"/>
  <c r="L27" i="10"/>
  <c r="N32" i="10" l="1"/>
  <c r="H42" i="10"/>
  <c r="M106" i="8"/>
  <c r="J106" i="8" l="1"/>
  <c r="K106" i="8"/>
  <c r="F13" i="1"/>
  <c r="G106" i="8"/>
  <c r="C106" i="8"/>
  <c r="N105" i="8"/>
  <c r="N107" i="8" s="1"/>
  <c r="H106" i="8"/>
  <c r="E106" i="8"/>
  <c r="B106" i="8"/>
  <c r="L106" i="8"/>
  <c r="D106" i="8"/>
  <c r="F106" i="8"/>
  <c r="I106" i="8"/>
  <c r="N98" i="8"/>
  <c r="B99" i="8"/>
  <c r="D99" i="8"/>
  <c r="H99" i="8"/>
  <c r="L99" i="8"/>
  <c r="E99" i="8"/>
  <c r="I99" i="8"/>
  <c r="M99" i="8"/>
  <c r="F99" i="8"/>
  <c r="J99" i="8"/>
  <c r="C99" i="8"/>
  <c r="G99" i="8"/>
  <c r="K99" i="8"/>
  <c r="N20" i="8"/>
  <c r="N21" i="8" s="1"/>
  <c r="M37" i="8"/>
  <c r="L37" i="8"/>
  <c r="K37" i="8"/>
  <c r="J37" i="8"/>
  <c r="I37" i="8"/>
  <c r="H37" i="8"/>
  <c r="G37" i="8"/>
  <c r="F37" i="8"/>
  <c r="E37" i="8"/>
  <c r="D37" i="8"/>
  <c r="C37" i="8"/>
  <c r="B37" i="8"/>
  <c r="N36" i="8"/>
  <c r="N35"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N37" i="8" l="1"/>
  <c r="K21" i="10"/>
  <c r="M24" i="10"/>
  <c r="N24" i="10" s="1"/>
  <c r="L24" i="10"/>
  <c r="M116" i="8"/>
  <c r="G116" i="8"/>
  <c r="J16" i="1"/>
  <c r="K35" i="10"/>
  <c r="B108" i="8"/>
  <c r="K108" i="8"/>
  <c r="C108" i="8"/>
  <c r="F108" i="8"/>
  <c r="I108" i="8"/>
  <c r="G108" i="8"/>
  <c r="J108" i="8"/>
  <c r="L108" i="8"/>
  <c r="M108" i="8"/>
  <c r="D108" i="8"/>
  <c r="E108" i="8"/>
  <c r="H108" i="8"/>
  <c r="J21" i="1"/>
  <c r="M34" i="10"/>
  <c r="N34" i="10" s="1"/>
  <c r="L34" i="10"/>
  <c r="I20" i="1"/>
  <c r="G21" i="1"/>
  <c r="I12" i="1"/>
  <c r="I14" i="1"/>
  <c r="E14" i="1"/>
  <c r="N38" i="8"/>
  <c r="C139" i="8"/>
  <c r="D139" i="8"/>
  <c r="F139" i="8"/>
  <c r="E139" i="8"/>
  <c r="L139" i="8"/>
  <c r="J139" i="8"/>
  <c r="G139" i="8"/>
  <c r="B139" i="8"/>
  <c r="I139" i="8"/>
  <c r="K139" i="8"/>
  <c r="M139" i="8"/>
  <c r="H139" i="8"/>
  <c r="L39" i="8"/>
  <c r="E39" i="8"/>
  <c r="I39" i="8"/>
  <c r="M39" i="8"/>
  <c r="B39" i="8"/>
  <c r="F39" i="8"/>
  <c r="J39" i="8"/>
  <c r="C39" i="8"/>
  <c r="G39" i="8"/>
  <c r="K39" i="8"/>
  <c r="D39" i="8"/>
  <c r="H39" i="8"/>
  <c r="G16" i="1"/>
  <c r="G12" i="1"/>
  <c r="J20" i="1"/>
  <c r="L35" i="10" l="1"/>
  <c r="M35" i="10"/>
  <c r="N35" i="10" s="1"/>
  <c r="N41" i="10" s="1"/>
  <c r="H16" i="1"/>
  <c r="M21" i="10"/>
  <c r="N21" i="10" s="1"/>
  <c r="L21" i="10"/>
  <c r="H14" i="1"/>
  <c r="J14" i="1" s="1"/>
  <c r="N25" i="10" l="1"/>
  <c r="N42" i="10"/>
  <c r="E10" i="1"/>
  <c r="E11" i="1" l="1"/>
  <c r="E12" i="1"/>
  <c r="F9" i="1"/>
  <c r="E9" i="1"/>
  <c r="G9" i="1"/>
  <c r="J11" i="1"/>
  <c r="H9" i="1" l="1"/>
  <c r="H10" i="1"/>
  <c r="H11" i="1"/>
  <c r="I9" i="1"/>
  <c r="J9" i="1"/>
  <c r="H8" i="10"/>
  <c r="H12" i="1"/>
  <c r="J12" i="1" s="1"/>
  <c r="J13" i="1"/>
  <c r="I13" i="1"/>
  <c r="F10" i="1"/>
  <c r="G10" i="1"/>
  <c r="G11" i="1"/>
  <c r="I10" i="1" l="1"/>
  <c r="J10" i="1" s="1"/>
  <c r="N43" i="10"/>
  <c r="H10" i="10" s="1"/>
  <c r="N51" i="10"/>
  <c r="N5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I23" authorId="0" shapeId="0" xr:uid="{E9C3B653-162E-4E10-B40C-076A7EDA0D05}">
      <text>
        <r>
          <rPr>
            <b/>
            <sz val="9"/>
            <color indexed="81"/>
            <rFont val="Tahoma"/>
            <family val="2"/>
          </rPr>
          <t>MT05:</t>
        </r>
        <r>
          <rPr>
            <sz val="9"/>
            <color indexed="81"/>
            <rFont val="Tahoma"/>
            <family val="2"/>
          </rPr>
          <t xml:space="preserve">
Info di BSC awal 2 minggu
</t>
        </r>
      </text>
    </comment>
    <comment ref="J39"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49" authorId="0" shapeId="0" xr:uid="{9D05E90D-1E90-4A4F-9E27-6047B23BAE77}">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<sst xmlns="http://schemas.openxmlformats.org/spreadsheetml/2006/main" count="1058" uniqueCount="308">
  <si>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</si>
  <si>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</si>
  <si>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</si>
  <si>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</si>
  <si>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</si>
  <si>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</si>
  <si>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</si>
  <si>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</si>
  <si>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</si>
  <si>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</si>
  <si>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</si>
  <si>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</si>
  <si>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</si>
  <si>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</si>
  <si>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</si>
  <si>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</si>
  <si>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</si>
  <si>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</si>
  <si>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</si>
  <si>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</si>
  <si>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</si>
  <si>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</si>
  <si>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</si>
  <si>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</si>
  <si>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</si>
  <si>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</si>
  <si>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</si>
  <si>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</si>
  <si>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</si>
  <si>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</si>
  <si>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</si>
  <si>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</si>
  <si>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</si>
  <si>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</si>
  <si>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</si>
  <si>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</si>
  <si>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</si>
  <si>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</si>
  <si>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</si>
  <si>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</si>
  <si>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</si>
  <si>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</si>
  <si>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Achievement</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</si>
  <si>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</si>
  <si>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</si>
  <si>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</si>
  <si>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</si>
  <si>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</si>
  <si>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</si>
  <si>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</si>
  <si>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</si>
  <si>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</si>
  <si>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</si>
  <si>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</si>
  <si>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</si>
  <si>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</si>
  <si>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</si>
  <si>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</si>
  <si>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</si>
  <si>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</si>
  <si>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</si>
  <si>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</si>
  <si>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</si>
  <si>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</si>
  <si>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</si>
  <si>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</si>
  <si>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</si>
  <si>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</si>
  <si>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</si>
  <si>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</si>
  <si>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</si>
  <si>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</si>
  <si>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</si>
  <si>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</si>
  <si>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</si>
  <si>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</si>
  <si>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</si>
  <si>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</si>
  <si>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</si>
  <si>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</si>
  <si>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</si>
  <si>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</si>
  <si>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</si>
  <si>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</si>
  <si>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</si>
  <si>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</si>
  <si>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</si>
  <si>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</si>
  <si>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</si>
  <si>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</si>
  <si>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</si>
  <si>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</si>
  <si>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</si>
  <si>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</si>
  <si>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</si>
  <si>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</si>
  <si>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</si>
  <si>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</si>
  <si>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</si>
  <si>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</si>
  <si>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</si>
  <si>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</si>
  <si>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</si>
  <si>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</si>
  <si>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</si>
  <si>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</si>
  <si>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</si>
  <si>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</si>
  <si>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</si>
  <si>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</si>
  <si>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</si>
  <si>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</si>
  <si>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</si>
  <si>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</si>
  <si>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</si>
  <si>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</si>
  <si>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</si>
  <si>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</si>
  <si>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</si>
  <si>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</si>
  <si>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</si>
  <si>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</si>
  <si>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</si>
  <si>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</si>
  <si>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</si>
  <si>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</si>
  <si>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</si>
  <si>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</si>
  <si>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</si>
  <si>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</si>
  <si>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</si>
  <si>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</si>
  <si>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</si>
  <si>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</si>
  <si>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</si>
  <si>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</si>
  <si>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</si>
  <si>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</si>
  <si>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</si>
  <si>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</si>
  <si>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</si>
  <si>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</si>
  <si>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</si>
  <si>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</si>
  <si>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</si>
  <si>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</si>
  <si>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</si>
  <si>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</si>
  <si>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</si>
  <si>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</si>
  <si>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</si>
  <si>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</si>
  <si>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</si>
  <si>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</si>
  <si>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</si>
  <si>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</si>
  <si>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</si>
  <si>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</si>
  <si>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</si>
  <si>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</si>
  <si>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</si>
  <si>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</si>
  <si>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</si>
  <si>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</si>
  <si>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</si>
  <si>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</si>
  <si>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</si>
  <si>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</si>
  <si>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</si>
  <si>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</si>
  <si>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</si>
  <si>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</si>
  <si>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</si>
  <si>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</si>
  <si>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</si>
  <si>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</si>
  <si>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</si>
  <si>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</si>
  <si>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</si>
  <si>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</si>
  <si>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</si>
  <si>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</si>
  <si>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</si>
  <si>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</si>
  <si>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</si>
  <si>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</si>
  <si>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</si>
  <si>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</si>
  <si>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Optimalisasi sistem managemen ISO Integrasi</t>
  </si>
  <si>
    <t>data dari HCGA</t>
  </si>
  <si>
    <t>Total Customer Perspective</t>
  </si>
  <si>
    <t>Implementasi 5S &amp; K3</t>
  </si>
  <si>
    <t>Keterlibatan Kaizen/Bulan</t>
  </si>
  <si>
    <t>I.3.  Enviromental, Social, Governance</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</si>
  <si>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</si>
  <si>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</si>
  <si>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</si>
  <si>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</si>
  <si>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</si>
  <si>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</si>
  <si>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</si>
  <si>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</si>
  <si>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</si>
  <si>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</si>
  <si>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</si>
  <si>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</si>
  <si>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</si>
  <si>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</si>
  <si>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</si>
  <si>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</si>
  <si>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</si>
  <si>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</si>
  <si>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</si>
  <si>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</si>
  <si>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</si>
  <si>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</si>
  <si>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</si>
  <si>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</si>
  <si>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</si>
  <si>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</si>
  <si>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</si>
  <si>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</si>
  <si>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</si>
  <si>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</si>
  <si>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</si>
  <si>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</si>
  <si>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Ivo Agustian</t>
  </si>
  <si>
    <t>Research &amp; Development</t>
  </si>
  <si>
    <t>Hasil Pengembangan produk eksisting</t>
  </si>
  <si>
    <t>Hasil Simplifikasi Komponen, material maupun produk</t>
  </si>
  <si>
    <t>RND</t>
  </si>
  <si>
    <t>Biaya Operasional</t>
  </si>
  <si>
    <t>Konsumsi Kertas di lingkungan R&amp;D</t>
  </si>
  <si>
    <t>Produk</t>
  </si>
  <si>
    <t>Rim</t>
  </si>
  <si>
    <t>Qty Produk</t>
  </si>
  <si>
    <t>C.3. Innovative Products</t>
  </si>
  <si>
    <t>Produk Baru Yang Dapat Diterima Pasar</t>
  </si>
  <si>
    <t>Realisasi visual presentation produk dari Internal (konsep/ Preliminary Design)</t>
  </si>
  <si>
    <t xml:space="preserve">Dokumen R&amp;D untuk Masspro </t>
  </si>
  <si>
    <t>In Qty</t>
  </si>
  <si>
    <t>H-1 sebelum Masspro</t>
  </si>
  <si>
    <t>I.2. Productivity</t>
  </si>
  <si>
    <t>Report Analisa Perkembangan Trend Furniture</t>
  </si>
  <si>
    <t>Report/Bulan</t>
  </si>
  <si>
    <t>Material ramah lingkungan diterapkan dalam produk</t>
  </si>
  <si>
    <t xml:space="preserve">Pelanggaran Penyebaran Dokumen Rahasia Desain produk Cint </t>
  </si>
  <si>
    <t xml:space="preserve">Teknikal file up to date </t>
  </si>
  <si>
    <t>Target TNA</t>
  </si>
  <si>
    <t>Target KMS</t>
  </si>
  <si>
    <t>% TNA &amp; Akses KMS</t>
  </si>
  <si>
    <t>Ade Arifin</t>
  </si>
  <si>
    <t>(dalam %)</t>
  </si>
  <si>
    <t>Target ISO</t>
  </si>
  <si>
    <t>Min to Zero</t>
  </si>
  <si>
    <t>Produk Hasil Pengembangan Tahun 2024 dapat Diserap Pasar</t>
  </si>
  <si>
    <t>Customer</t>
  </si>
  <si>
    <t>Program Penurunan  Intensitas Energi</t>
  </si>
  <si>
    <t xml:space="preserve">Penurunan Domestic Waste </t>
  </si>
  <si>
    <t>Program/Tahun</t>
  </si>
  <si>
    <t>Temuan 5S</t>
  </si>
  <si>
    <t>Startegic Initiative</t>
  </si>
  <si>
    <t>Pemetaan Alokasi Budget dan Melakukan pengendalian biaya R&amp;D sesuai budget tahunan</t>
  </si>
  <si>
    <t>Menghemat penggunaan kertas untuk Print dokumen approval ke atasan dan juga departemen lain dengan memanfaatkan file digital, sign digital dan email</t>
  </si>
  <si>
    <t>1. melakukan pembahasan internal RnD untuk penyelesaian (Scheduling &amp; Action) semua permintaan atau komplain internal yang masuk ke departemen R&amp;D
2. Melakukan audit dokumen R&amp;D yang ada di internal &amp; Vendor setiap semester
3. melakukan pemutakhiran data BOM dengan tujuan Akurasi Data BOM SAP</t>
  </si>
  <si>
    <t>1. Melakukan pengembangan dan analisis mendetail mengenai Produk  inovatif yang sesuai dengan keinginan pasar
2. Mencari alternatif Sparepart yang lebih efisien dari Global Sourcing
3. Melakukan Sosialisasi produk pada saat akan Masspro serta melengkapi kelengkapan dokumen GTKP dan BOM dan informasi mengenai sarana dan vendor yang dapat mengerjakan nya</t>
  </si>
  <si>
    <t>1. Penghematan Penggunaan Listrik Di Departemen R&amp;D dengan cara menjadwalkan pemadaman alat-alat listrik selama jam istirahat dan juga jika tidak digunakan
2. menggunakan Kendaraan Dinas bersamaan dengan departemen lain ketika visit ke vendor
3. Melakukan penghematan Air di departemen R&amp;D, seperti cuci alat makan atau Buang air kecil / besar</t>
  </si>
  <si>
    <t>1. Melengkapi Keperluan APD dilingkungan R&amp;D dan memastikan digunakan oleh personel R&amp;D
2. Memelihara dan melakukan pengecekan berkala terhadap APD yang dimiliki</t>
  </si>
  <si>
    <t>Melakukan survey trend product di Pameran, Market Place dan Pabrik lain</t>
  </si>
  <si>
    <t>Membatasi pembuatan Prototype produk dan Komponen</t>
  </si>
  <si>
    <t>Mengganti material yang tidak ramah lingkungan pada produk menjadi ramah lingkungan dengan persyaratan Recycle dan Reuse</t>
  </si>
  <si>
    <t xml:space="preserve">Melakukan reminder dan menampilkan pancapaian absensi di bulan sebelumnya pada Briefing Rutin departemen minimal 2 kali setiap minggu </t>
  </si>
  <si>
    <t>Menyelesaikan setiap permintaan desain produk yang masuk ke R&amp;D sesuai target yang ditentukan bersama</t>
  </si>
  <si>
    <t>Sinkronisasi Dokumen BOM (Manual dan SAP)produk yang masuk kedalam APS</t>
  </si>
  <si>
    <t>Melakukan Pengawasan / monitoring terhadap vendor yang berkaitan dengan Output R&amp;D (GTKP &amp; SCS)</t>
  </si>
  <si>
    <t>Membuat jadwal dan Melakukan Kontrol setiap Penyelesaian temuan Audit</t>
  </si>
  <si>
    <t>Implementasi temuan audit dengan prosedur yang berlaku</t>
  </si>
  <si>
    <t>Reminder kepada personel R&amp;D mengenai Sejumlah aturan ketika Briefing dengan isi 1 tematik per 1x briefing</t>
  </si>
  <si>
    <t>Melakukan Digitalisasi Teknikal File dan disimpan dalam sebuah platform yang terjaga kerahasiaannya (kolaborasi dengan MIS)</t>
  </si>
  <si>
    <t>Melakukan perancangan ulang terhadap beberapa produk yang dapat di modifikasi untuk mencapai tujuan Simplifikasi</t>
  </si>
  <si>
    <t>Mengaplikasikan sistem knockdown pada produk eksisting</t>
  </si>
  <si>
    <t>Internal Brainstorming dan di tuangkan dalam A3 Report dan berpartisipasi dalam WOW Award</t>
  </si>
  <si>
    <t>Memasukan target kaizen dalam setiap Briefing dan meeting R&amp;D</t>
  </si>
  <si>
    <t>1. Mewajibkan penggunaan APD pada aktifitas Trial dan evaluasi                                                  2. Membuat jadwal dan melakukan kegiatan rutin 5S perbulan</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</si>
  <si>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</si>
  <si>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</si>
  <si>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</si>
  <si>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</si>
  <si>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</si>
  <si>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</si>
  <si>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</si>
  <si>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</si>
  <si>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</si>
  <si>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</si>
  <si>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</si>
  <si>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Meja belajar Sonoma (Dragon), KUMI CD</t>
  </si>
  <si>
    <t>Simplikasi H/F Board Multy bed, satu pipa untuk 3 alternati H/F : Indomedix, bosay, BD003)</t>
  </si>
  <si>
    <t>Sonoma School Furniture &amp; KUMI CD</t>
  </si>
  <si>
    <t>Temuan perbedaan dimensi Sudut bending Back Hanako antara Gambar dan Benda kerja di Rajawali</t>
  </si>
  <si>
    <t>1Minggu / 5 HK</t>
  </si>
  <si>
    <t>1 Minggu = 5 Hari Kerja</t>
  </si>
  <si>
    <t>Actual Hari</t>
  </si>
  <si>
    <t>Target Hari</t>
  </si>
  <si>
    <t>Strategic Measures/KPI</t>
  </si>
  <si>
    <t>Audit Vendor YTD</t>
  </si>
  <si>
    <t>YTD</t>
  </si>
  <si>
    <t>dibuat perbulan</t>
  </si>
  <si>
    <t xml:space="preserve">Digitalisasi teknikal file up to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</si>
</sst>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6" formatCode="0.0000"/>
    <numFmt numFmtId="177" formatCode="&quot;Total Perspectives Weight - &quot;0%"/>
    <numFmt numFmtId="178" formatCode="_(* #,##0_);_(* \(#,##0\);_(* &quot;-&quot;??_);_(@_)"/>
    <numFmt numFmtId="179" formatCode="_(* #,##0.000_);_(* \(#,##0.00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0"/>
      <color theme="1"/>
      <name val="Calibri"/>
      <family val="2"/>
      <scheme val="minor"/>
    </font>
    <font>
      <b/>
      <sz val="12"/>
      <color rgb="FF92D050"/>
      <name val="Calibri"/>
      <family val="2"/>
      <scheme val="minor"/>
    </font>
  </fonts>
  <fills count="19">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1"/>
        <bgColor indexed="64"/>
      </patternFill>
    </fill>
    <fill>
      <patternFill patternType="solid">
        <fgColor theme="4" tint="-0.49998474074526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28">
    <xf numFmtId="0" fontId="0" fillId="0" borderId="0" xfId="0"/>
    <xf numFmtId="9" fontId="0" fillId="0" borderId="1" xfId="2" applyFont="1" applyBorder="1"/>
    <xf numFmtId="0" fontId="2" fillId="2" borderId="1" xfId="0" applyFont="1" applyFill="1" applyBorder="1"/>
    <xf numFmtId="0" fontId="2" fillId="2" borderId="0" xfId="0" applyFont="1" applyFill="1"/>
    <xf numFmtId="2" fontId="0" fillId="0" borderId="1" xfId="0" applyNumberFormat="1" applyBorder="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4" fillId="0" borderId="19" xfId="8" applyFont="1" applyBorder="1" applyAlignment="1" applyProtection="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9" fontId="14" fillId="0" borderId="21" xfId="8" applyFont="1" applyBorder="1" applyAlignment="1" applyProtection="1">
      <alignment horizontal="center" vertical="center"/>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165"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9" fontId="14" fillId="0" borderId="20" xfId="8" applyFont="1" applyBorder="1" applyAlignment="1" applyProtection="1">
      <alignment horizontal="center" vertical="center"/>
    </xf>
    <xf numFmtId="9" fontId="15" fillId="0" borderId="0" xfId="8" applyFont="1" applyBorder="1" applyAlignment="1" applyProtection="1">
      <alignment horizontal="center" vertical="center"/>
    </xf>
    <xf numFmtId="9" fontId="15" fillId="10" borderId="11" xfId="8" applyFont="1" applyFill="1" applyBorder="1" applyAlignment="1" applyProtection="1">
      <alignment horizontal="center"/>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9" fontId="15" fillId="11" borderId="11" xfId="8" applyFont="1" applyFill="1" applyBorder="1" applyAlignment="1" applyProtection="1">
      <alignment horizont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9" fontId="15" fillId="12" borderId="11" xfId="8" applyFont="1" applyFill="1" applyBorder="1" applyAlignment="1" applyProtection="1">
      <alignment horizont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9" fontId="17" fillId="2" borderId="22" xfId="8" applyFont="1" applyFill="1" applyBorder="1" applyAlignment="1" applyProtection="1">
      <alignment horizontal="center"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166"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0" fillId="0" borderId="1" xfId="2" applyNumberFormat="1" applyFont="1" applyBorder="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2" fontId="0" fillId="0" borderId="1" xfId="2" applyNumberFormat="1" applyFont="1" applyBorder="1"/>
    <xf numFmtId="2" fontId="0" fillId="0" borderId="1" xfId="1" applyNumberFormat="1" applyFont="1" applyBorder="1"/>
    <xf numFmtId="1" fontId="14" fillId="0" borderId="19" xfId="9" applyNumberFormat="1" applyFont="1" applyBorder="1" applyAlignment="1">
      <alignment horizontal="center" vertical="center" wrapText="1"/>
    </xf>
    <xf numFmtId="2" fontId="14" fillId="0" borderId="19" xfId="7" applyNumberFormat="1" applyFont="1" applyBorder="1" applyAlignment="1">
      <alignment horizontal="center" vertical="center"/>
    </xf>
    <xf numFmtId="1" fontId="14" fillId="0" borderId="21" xfId="1" applyNumberFormat="1" applyFont="1" applyFill="1" applyBorder="1" applyAlignment="1">
      <alignment horizontal="center" vertical="center"/>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9" fontId="15" fillId="13" borderId="50" xfId="8"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43" fontId="0" fillId="8" borderId="1" xfId="1" applyFont="1" applyFill="1" applyBorder="1"/>
    <xf numFmtId="9" fontId="0" fillId="8" borderId="1" xfId="2" applyFont="1" applyFill="1" applyBorder="1"/>
    <xf numFmtId="2" fontId="0" fillId="8" borderId="1" xfId="2" applyNumberFormat="1" applyFont="1" applyFill="1" applyBorder="1"/>
    <xf numFmtId="1" fontId="0" fillId="0" borderId="1" xfId="1" applyNumberFormat="1" applyFont="1" applyBorder="1"/>
    <xf numFmtId="2" fontId="0" fillId="8" borderId="1" xfId="1" applyNumberFormat="1" applyFont="1" applyFill="1" applyBorder="1"/>
    <xf numFmtId="1" fontId="0" fillId="8" borderId="1" xfId="1" applyNumberFormat="1" applyFont="1" applyFill="1" applyBorder="1"/>
    <xf numFmtId="9" fontId="0" fillId="8" borderId="1" xfId="1" applyNumberFormat="1" applyFont="1" applyFill="1" applyBorder="1"/>
    <xf numFmtId="178" fontId="0" fillId="0" borderId="1" xfId="1" applyNumberFormat="1" applyFont="1" applyBorder="1"/>
    <xf numFmtId="178" fontId="0" fillId="8" borderId="1" xfId="1" applyNumberFormat="1" applyFont="1" applyFill="1" applyBorder="1"/>
    <xf numFmtId="9" fontId="1" fillId="0" borderId="1" xfId="2" applyFont="1" applyFill="1" applyBorder="1"/>
    <xf numFmtId="179" fontId="0" fillId="0" borderId="1" xfId="1" applyNumberFormat="1" applyFont="1" applyBorder="1"/>
    <xf numFmtId="179" fontId="0" fillId="8" borderId="1" xfId="1" applyNumberFormat="1" applyFont="1" applyFill="1" applyBorder="1"/>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5" fillId="11" borderId="11" xfId="8" applyNumberFormat="1" applyFont="1" applyFill="1" applyBorder="1" applyAlignment="1" applyProtection="1">
      <alignment horizontal="center" vertical="center"/>
    </xf>
    <xf numFmtId="165" fontId="14" fillId="0" borderId="20" xfId="8" applyNumberFormat="1" applyFont="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14" fillId="0" borderId="19" xfId="8" applyNumberFormat="1" applyFont="1" applyBorder="1" applyAlignment="1" applyProtection="1">
      <alignment horizontal="center" vertical="center"/>
    </xf>
    <xf numFmtId="165"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 fontId="0" fillId="8" borderId="1" xfId="2" applyNumberFormat="1" applyFont="1" applyFill="1" applyBorder="1"/>
    <xf numFmtId="178" fontId="0" fillId="0" borderId="1" xfId="1" applyNumberFormat="1" applyFont="1" applyFill="1" applyBorder="1"/>
    <xf numFmtId="10" fontId="0" fillId="8" borderId="1" xfId="2" applyNumberFormat="1" applyFont="1" applyFill="1" applyBorder="1"/>
    <xf numFmtId="0" fontId="0" fillId="0" borderId="1" xfId="0" applyBorder="1" applyAlignment="1">
      <alignment vertical="center"/>
    </xf>
    <xf numFmtId="43" fontId="0" fillId="17" borderId="1" xfId="1" applyFont="1" applyFill="1" applyBorder="1"/>
    <xf numFmtId="9" fontId="0" fillId="17" borderId="1" xfId="2" applyFont="1" applyFill="1" applyBorder="1" applyAlignment="1">
      <alignment horizontal="right"/>
    </xf>
    <xf numFmtId="9" fontId="0" fillId="17" borderId="1" xfId="2" applyFont="1" applyFill="1" applyBorder="1"/>
    <xf numFmtId="9" fontId="0" fillId="8" borderId="1" xfId="2" applyFont="1" applyFill="1" applyBorder="1" applyAlignment="1">
      <alignment vertical="center"/>
    </xf>
    <xf numFmtId="179" fontId="0" fillId="8" borderId="1" xfId="1" quotePrefix="1" applyNumberFormat="1" applyFont="1" applyFill="1" applyBorder="1"/>
    <xf numFmtId="0" fontId="32" fillId="2" borderId="1" xfId="0" applyFont="1" applyFill="1" applyBorder="1" applyAlignment="1">
      <alignment vertical="center" wrapText="1"/>
    </xf>
    <xf numFmtId="0" fontId="32" fillId="2" borderId="1" xfId="0" applyFont="1" applyFill="1" applyBorder="1"/>
    <xf numFmtId="0" fontId="32" fillId="2" borderId="0" xfId="0" applyFont="1" applyFill="1" applyAlignment="1">
      <alignment vertical="center" wrapText="1"/>
    </xf>
    <xf numFmtId="0" fontId="32" fillId="2" borderId="0" xfId="0" applyFont="1" applyFill="1"/>
    <xf numFmtId="0" fontId="17" fillId="2" borderId="1" xfId="0" applyFont="1" applyFill="1" applyBorder="1" applyAlignment="1">
      <alignment horizontal="center" vertical="center"/>
    </xf>
    <xf numFmtId="43" fontId="15" fillId="8" borderId="1" xfId="1" applyFont="1" applyFill="1" applyBorder="1" applyAlignment="1">
      <alignment horizontal="center"/>
    </xf>
    <xf numFmtId="0" fontId="17" fillId="2" borderId="12" xfId="0" applyFont="1" applyFill="1" applyBorder="1" applyAlignment="1">
      <alignment horizontal="center" vertical="center"/>
    </xf>
    <xf numFmtId="0" fontId="17" fillId="18" borderId="1" xfId="0" applyFont="1" applyFill="1" applyBorder="1" applyAlignment="1">
      <alignment horizontal="center" vertical="center"/>
    </xf>
    <xf numFmtId="0" fontId="14" fillId="16" borderId="65" xfId="7" applyFont="1" applyFill="1" applyBorder="1" applyAlignment="1">
      <alignment horizontal="left" vertical="center" wrapText="1"/>
    </xf>
    <xf numFmtId="0" fontId="14" fillId="16" borderId="66" xfId="7" applyFont="1" applyFill="1" applyBorder="1" applyAlignment="1">
      <alignment horizontal="left" vertical="center" wrapText="1"/>
    </xf>
    <xf numFmtId="0" fontId="14" fillId="16" borderId="67" xfId="7" applyFont="1" applyFill="1" applyBorder="1" applyAlignment="1">
      <alignment horizontal="left" vertical="center" wrapText="1"/>
    </xf>
    <xf numFmtId="0" fontId="14" fillId="16" borderId="57" xfId="7" applyFont="1" applyFill="1" applyBorder="1" applyAlignment="1">
      <alignment horizontal="left" vertical="center" wrapText="1"/>
    </xf>
    <xf numFmtId="0" fontId="14" fillId="16" borderId="56" xfId="7" applyFont="1" applyFill="1" applyBorder="1" applyAlignment="1">
      <alignment horizontal="left" vertical="center" wrapText="1"/>
    </xf>
    <xf numFmtId="0" fontId="14" fillId="16" borderId="58" xfId="7" applyFont="1" applyFill="1" applyBorder="1" applyAlignment="1">
      <alignment horizontal="left" vertical="center" wrapText="1"/>
    </xf>
    <xf numFmtId="0" fontId="14" fillId="16" borderId="59" xfId="7" applyFont="1" applyFill="1" applyBorder="1" applyAlignment="1">
      <alignment horizontal="left" vertical="center" wrapText="1"/>
    </xf>
    <xf numFmtId="0" fontId="14" fillId="16" borderId="60" xfId="7" applyFont="1" applyFill="1" applyBorder="1" applyAlignment="1">
      <alignment horizontal="left" vertical="center" wrapText="1"/>
    </xf>
    <xf numFmtId="0" fontId="14" fillId="16" borderId="61" xfId="7" applyFont="1" applyFill="1" applyBorder="1" applyAlignment="1">
      <alignment horizontal="left" vertical="center" wrapText="1"/>
    </xf>
    <xf numFmtId="0" fontId="14" fillId="16" borderId="62" xfId="7" applyFont="1" applyFill="1" applyBorder="1" applyAlignment="1">
      <alignment horizontal="left" vertical="center" wrapText="1"/>
    </xf>
    <xf numFmtId="0" fontId="14" fillId="16" borderId="63" xfId="7" applyFont="1" applyFill="1" applyBorder="1" applyAlignment="1">
      <alignment horizontal="left" vertical="center" wrapText="1"/>
    </xf>
    <xf numFmtId="0" fontId="14" fillId="16" borderId="64" xfId="7" applyFont="1" applyFill="1" applyBorder="1" applyAlignment="1">
      <alignment horizontal="left" vertical="center" wrapText="1"/>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0" borderId="38" xfId="7" applyFont="1" applyBorder="1" applyAlignment="1">
      <alignment vertical="center"/>
    </xf>
    <xf numFmtId="0" fontId="15" fillId="0" borderId="39"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4" fillId="0" borderId="52" xfId="7" applyFont="1" applyBorder="1" applyAlignment="1">
      <alignment horizontal="left" vertical="center"/>
    </xf>
    <xf numFmtId="0" fontId="14" fillId="0" borderId="7" xfId="7" applyFont="1" applyBorder="1" applyAlignment="1">
      <alignment horizontal="left" vertical="center"/>
    </xf>
    <xf numFmtId="0" fontId="14" fillId="0" borderId="5" xfId="7" applyFont="1" applyBorder="1" applyAlignment="1">
      <alignment horizontal="left" vertical="center"/>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6" fillId="0" borderId="1" xfId="0" applyFont="1" applyBorder="1" applyAlignment="1">
      <alignment horizontal="left"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68" xfId="0" applyBorder="1" applyAlignment="1">
      <alignment horizontal="center" vertical="center"/>
    </xf>
    <xf numFmtId="0" fontId="31" fillId="0" borderId="1" xfId="0" applyFont="1" applyBorder="1" applyAlignment="1">
      <alignment horizontal="center" vertical="center" wrapText="1"/>
    </xf>
    <xf numFmtId="0" fontId="2" fillId="14" borderId="68" xfId="0" applyFont="1" applyFill="1" applyBorder="1" applyAlignment="1">
      <alignment horizontal="center" vertical="center"/>
    </xf>
    <xf numFmtId="0" fontId="2" fillId="14" borderId="69" xfId="0" applyFont="1" applyFill="1"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xf numFmtId="37" fontId="14" fillId="0" borderId="20" xfId="7" applyNumberFormat="1" applyFont="1" applyBorder="1" applyAlignment="1">
      <alignment horizontal="center" vertical="center"/>
    </xf>
    <xf numFmtId="0" fontId="2" fillId="2" borderId="1" xfId="0" applyFont="1" applyFill="1" applyBorder="1" applyAlignment="1">
      <alignment horizontal="left"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0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BDD7C9A3-2144-4F30-A735-EFF56870C1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541721C-3826-435C-80BB-93D8422D21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BBC077CA-5D98-458C-8756-3ACA115F0A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46" customWidth="1"/>
    <col min="2" max="2" width="125" customWidth="1"/>
  </cols>
  <sheetData>
    <row r="1" spans="1:2" s="246" customFormat="1" x14ac:dyDescent="0.25">
      <c r="A1" s="248" t="s">
        <v>210</v>
      </c>
      <c r="B1" s="248" t="s">
        <v>211</v>
      </c>
    </row>
    <row r="2" spans="1:2" s="246" customFormat="1" x14ac:dyDescent="0.25">
      <c r="A2" s="246">
        <v>1</v>
      </c>
      <c r="B2" s="257" t="s">
        <v>224</v>
      </c>
    </row>
    <row r="3" spans="1:2" x14ac:dyDescent="0.25">
      <c r="A3" s="246">
        <v>2</v>
      </c>
      <c r="B3" s="258" t="s">
        <v>223</v>
      </c>
    </row>
    <row r="4" spans="1:2" x14ac:dyDescent="0.25">
      <c r="A4" s="246">
        <v>3</v>
      </c>
      <c r="B4" s="259" t="s">
        <v>290</v>
      </c>
    </row>
    <row r="5" spans="1:2" x14ac:dyDescent="0.25">
      <c r="A5" s="246">
        <v>4</v>
      </c>
      <c r="B5" s="258" t="s">
        <v>212</v>
      </c>
    </row>
    <row r="6" spans="1:2" ht="51.75" customHeight="1" x14ac:dyDescent="0.25">
      <c r="A6" s="246">
        <v>5</v>
      </c>
      <c r="B6" s="259" t="s">
        <v>215</v>
      </c>
    </row>
    <row r="7" spans="1:2" ht="30" x14ac:dyDescent="0.25">
      <c r="A7" s="246">
        <v>6</v>
      </c>
      <c r="B7" s="259" t="s">
        <v>225</v>
      </c>
    </row>
    <row r="8" spans="1:2" ht="90" x14ac:dyDescent="0.25">
      <c r="A8" s="246">
        <v>7</v>
      </c>
      <c r="B8" s="298" t="s">
        <v>291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7"/>
  <sheetViews>
    <sheetView showGridLines="0" tabSelected="1" topLeftCell="A8" zoomScale="70" zoomScaleNormal="70" zoomScaleSheetLayoutView="85" workbookViewId="0">
      <selection activeCell="K39" sqref="K39"/>
    </sheetView>
  </sheetViews>
  <sheetFormatPr defaultColWidth="7.85546875" defaultRowHeight="15.75" x14ac:dyDescent="0.25"/>
  <cols>
    <col min="1" max="1" width="1.7109375" style="93" customWidth="1"/>
    <col min="2" max="2" width="32.140625" style="97" customWidth="1"/>
    <col min="3" max="3" width="37"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22.85546875" style="121" customWidth="1"/>
    <col min="16" max="16" width="21.5703125" style="121" customWidth="1"/>
    <col min="17" max="17" width="17.7109375" style="121" customWidth="1"/>
    <col min="18" max="19" width="17.7109375" style="94" customWidth="1"/>
    <col min="20" max="20" width="18.140625" style="95" hidden="1" customWidth="1"/>
    <col min="21" max="21" width="18.28515625" style="94" hidden="1" customWidth="1"/>
    <col min="22" max="22" width="7.85546875" style="93" hidden="1" customWidth="1"/>
    <col min="23" max="16384" width="7.85546875" style="93"/>
  </cols>
  <sheetData>
    <row r="1" spans="1:23" x14ac:dyDescent="0.25">
      <c r="P1" s="285" t="s">
        <v>207</v>
      </c>
      <c r="Q1" s="328" t="s">
        <v>208</v>
      </c>
      <c r="R1" s="328"/>
    </row>
    <row r="2" spans="1:23" x14ac:dyDescent="0.25">
      <c r="P2" s="285" t="s">
        <v>209</v>
      </c>
      <c r="Q2" s="328">
        <v>0</v>
      </c>
      <c r="R2" s="328"/>
    </row>
    <row r="3" spans="1:23" ht="28.5" x14ac:dyDescent="0.45">
      <c r="A3" s="329" t="s">
        <v>204</v>
      </c>
      <c r="B3" s="329"/>
      <c r="C3" s="329"/>
      <c r="D3" s="329"/>
      <c r="E3" s="329"/>
      <c r="F3" s="329"/>
      <c r="G3" s="329"/>
      <c r="H3" s="329"/>
      <c r="I3" s="329"/>
      <c r="J3" s="329"/>
      <c r="K3" s="329"/>
      <c r="L3" s="329"/>
      <c r="M3" s="329"/>
      <c r="N3" s="329"/>
    </row>
    <row r="4" spans="1:23" ht="28.5" x14ac:dyDescent="0.45">
      <c r="A4" s="329" t="s">
        <v>205</v>
      </c>
      <c r="B4" s="329"/>
      <c r="C4" s="329"/>
      <c r="D4" s="329"/>
      <c r="E4" s="329"/>
      <c r="F4" s="329"/>
      <c r="G4" s="329"/>
      <c r="H4" s="329"/>
      <c r="I4" s="329"/>
      <c r="J4" s="329"/>
      <c r="K4" s="329"/>
      <c r="L4" s="329"/>
      <c r="M4" s="329"/>
      <c r="N4" s="329"/>
    </row>
    <row r="5" spans="1:23" x14ac:dyDescent="0.25">
      <c r="B5" s="96"/>
      <c r="C5" s="96"/>
      <c r="D5" s="96"/>
      <c r="E5" s="96"/>
      <c r="F5" s="96"/>
      <c r="G5" s="96"/>
      <c r="H5" s="96"/>
      <c r="I5" s="96"/>
      <c r="J5" s="96"/>
      <c r="O5" s="330" t="s">
        <v>108</v>
      </c>
      <c r="P5" s="330"/>
      <c r="Q5" s="330"/>
      <c r="R5" s="330"/>
    </row>
    <row r="6" spans="1:23" ht="33.6" customHeight="1" x14ac:dyDescent="0.25">
      <c r="B6" s="247" t="s">
        <v>109</v>
      </c>
      <c r="C6" s="392" t="s">
        <v>110</v>
      </c>
      <c r="D6" s="392"/>
      <c r="E6" s="397" t="s">
        <v>111</v>
      </c>
      <c r="F6" s="397"/>
      <c r="G6" s="397"/>
      <c r="H6" s="397" t="s">
        <v>112</v>
      </c>
      <c r="I6" s="397"/>
      <c r="J6" s="397"/>
      <c r="K6" s="397"/>
      <c r="L6" s="409" t="s">
        <v>113</v>
      </c>
      <c r="M6" s="409"/>
      <c r="N6" s="409"/>
      <c r="O6" s="402" t="s">
        <v>175</v>
      </c>
      <c r="P6" s="402"/>
      <c r="Q6" s="98">
        <v>1.25</v>
      </c>
      <c r="R6" s="99">
        <v>1.5</v>
      </c>
      <c r="T6" s="210" t="s">
        <v>112</v>
      </c>
      <c r="U6" s="210"/>
      <c r="V6" s="210"/>
      <c r="W6" s="210"/>
    </row>
    <row r="7" spans="1:23" ht="33.6" customHeight="1" x14ac:dyDescent="0.25">
      <c r="B7" s="247" t="s">
        <v>114</v>
      </c>
      <c r="C7" s="392" t="s">
        <v>251</v>
      </c>
      <c r="D7" s="392"/>
      <c r="E7" s="397"/>
      <c r="F7" s="397"/>
      <c r="G7" s="397"/>
      <c r="H7" s="397"/>
      <c r="I7" s="397"/>
      <c r="J7" s="397"/>
      <c r="K7" s="397"/>
      <c r="L7" s="409"/>
      <c r="M7" s="409"/>
      <c r="N7" s="409"/>
      <c r="O7" s="403" t="s">
        <v>176</v>
      </c>
      <c r="P7" s="404"/>
      <c r="Q7" s="100">
        <v>1.05</v>
      </c>
      <c r="R7" s="101">
        <v>1.25</v>
      </c>
      <c r="S7" s="102"/>
      <c r="T7" s="210" t="s">
        <v>173</v>
      </c>
      <c r="U7" s="210"/>
      <c r="V7" s="210"/>
      <c r="W7" s="210"/>
    </row>
    <row r="8" spans="1:23" ht="33.6" customHeight="1" x14ac:dyDescent="0.25">
      <c r="B8" s="234" t="s">
        <v>196</v>
      </c>
      <c r="C8" s="392" t="s">
        <v>226</v>
      </c>
      <c r="D8" s="392"/>
      <c r="E8" s="397" t="s">
        <v>115</v>
      </c>
      <c r="F8" s="397"/>
      <c r="G8" s="397"/>
      <c r="H8" s="398">
        <f>N42</f>
        <v>0.68678184747583237</v>
      </c>
      <c r="I8" s="398"/>
      <c r="J8" s="398"/>
      <c r="K8" s="398"/>
      <c r="L8" s="410">
        <f>COUNTA(F16:F40)</f>
        <v>22</v>
      </c>
      <c r="M8" s="410"/>
      <c r="N8" s="410"/>
      <c r="O8" s="405" t="s">
        <v>177</v>
      </c>
      <c r="P8" s="406"/>
      <c r="Q8" s="103">
        <v>0.95</v>
      </c>
      <c r="R8" s="104">
        <v>1.05</v>
      </c>
      <c r="S8" s="102"/>
      <c r="T8" s="213" t="s">
        <v>28</v>
      </c>
    </row>
    <row r="9" spans="1:23" ht="33.6" customHeight="1" x14ac:dyDescent="0.25">
      <c r="B9" s="234" t="s">
        <v>89</v>
      </c>
      <c r="C9" s="392" t="s">
        <v>227</v>
      </c>
      <c r="D9" s="392"/>
      <c r="E9" s="397"/>
      <c r="F9" s="397"/>
      <c r="G9" s="397"/>
      <c r="H9" s="398"/>
      <c r="I9" s="398"/>
      <c r="J9" s="398"/>
      <c r="K9" s="398"/>
      <c r="L9" s="410"/>
      <c r="M9" s="410"/>
      <c r="N9" s="410"/>
      <c r="O9" s="407" t="s">
        <v>178</v>
      </c>
      <c r="P9" s="408"/>
      <c r="Q9" s="105">
        <v>0.8</v>
      </c>
      <c r="R9" s="106">
        <v>0.95</v>
      </c>
      <c r="T9" s="95" t="s">
        <v>29</v>
      </c>
    </row>
    <row r="10" spans="1:23" ht="33.6" customHeight="1" x14ac:dyDescent="0.25">
      <c r="B10" s="234" t="s">
        <v>87</v>
      </c>
      <c r="C10" s="392" t="s">
        <v>116</v>
      </c>
      <c r="D10" s="392"/>
      <c r="E10" s="397" t="s">
        <v>117</v>
      </c>
      <c r="F10" s="397"/>
      <c r="G10" s="397"/>
      <c r="H10" s="399" t="str">
        <f>N43</f>
        <v>U</v>
      </c>
      <c r="I10" s="399"/>
      <c r="J10" s="399"/>
      <c r="K10" s="399"/>
      <c r="L10" s="410"/>
      <c r="M10" s="410"/>
      <c r="N10" s="410"/>
      <c r="O10" s="400" t="s">
        <v>179</v>
      </c>
      <c r="P10" s="401"/>
      <c r="Q10" s="107">
        <v>0</v>
      </c>
      <c r="R10" s="108">
        <v>0.8</v>
      </c>
      <c r="T10" s="95" t="s">
        <v>30</v>
      </c>
      <c r="U10" s="94" t="s">
        <v>134</v>
      </c>
      <c r="V10" s="93" t="s">
        <v>135</v>
      </c>
    </row>
    <row r="11" spans="1:23" ht="20.25" customHeight="1" x14ac:dyDescent="0.25">
      <c r="B11" s="210"/>
      <c r="C11" s="210"/>
      <c r="D11" s="211"/>
      <c r="E11" s="212"/>
      <c r="F11" s="212"/>
      <c r="G11" s="212"/>
      <c r="H11" s="212"/>
      <c r="I11" s="214"/>
      <c r="J11" s="214"/>
      <c r="O11" s="215"/>
      <c r="P11" s="216"/>
      <c r="Q11" s="217"/>
      <c r="R11" s="218"/>
      <c r="T11" s="95" t="s">
        <v>31</v>
      </c>
      <c r="U11" s="94" t="s">
        <v>139</v>
      </c>
      <c r="V11" s="93" t="s">
        <v>180</v>
      </c>
    </row>
    <row r="12" spans="1:23" ht="20.25" customHeight="1" x14ac:dyDescent="0.25">
      <c r="B12" s="220" t="s">
        <v>29</v>
      </c>
      <c r="C12" s="210" t="s">
        <v>174</v>
      </c>
      <c r="D12" s="211"/>
      <c r="E12" s="212"/>
      <c r="F12" s="212"/>
      <c r="G12" s="212"/>
      <c r="H12" s="212"/>
      <c r="I12" s="214"/>
      <c r="J12" s="214"/>
      <c r="K12" s="215"/>
      <c r="L12" s="216"/>
      <c r="M12" s="217"/>
      <c r="N12" s="218"/>
      <c r="T12" s="95" t="s">
        <v>32</v>
      </c>
      <c r="U12" s="94" t="s">
        <v>254</v>
      </c>
    </row>
    <row r="13" spans="1:23" ht="18" customHeight="1" thickBot="1" x14ac:dyDescent="0.3">
      <c r="B13" s="221"/>
      <c r="C13" s="210"/>
      <c r="D13" s="211"/>
      <c r="E13" s="212"/>
      <c r="F13" s="212"/>
      <c r="G13" s="212"/>
      <c r="H13" s="212"/>
      <c r="I13" s="214"/>
      <c r="J13" s="214"/>
      <c r="K13" s="215"/>
      <c r="L13" s="216"/>
      <c r="M13" s="217"/>
      <c r="N13" s="218"/>
      <c r="T13" s="95" t="s">
        <v>33</v>
      </c>
    </row>
    <row r="14" spans="1:23" ht="33" customHeight="1" x14ac:dyDescent="0.25">
      <c r="B14" s="357" t="s">
        <v>118</v>
      </c>
      <c r="C14" s="381" t="s">
        <v>119</v>
      </c>
      <c r="D14" s="381" t="s">
        <v>303</v>
      </c>
      <c r="E14" s="381" t="s">
        <v>121</v>
      </c>
      <c r="F14" s="381" t="s">
        <v>122</v>
      </c>
      <c r="G14" s="381" t="s">
        <v>123</v>
      </c>
      <c r="H14" s="111" t="s">
        <v>124</v>
      </c>
      <c r="I14" s="353" t="s">
        <v>216</v>
      </c>
      <c r="J14" s="110" t="s">
        <v>40</v>
      </c>
      <c r="K14" s="111" t="s">
        <v>41</v>
      </c>
      <c r="L14" s="111" t="s">
        <v>125</v>
      </c>
      <c r="M14" s="111" t="s">
        <v>126</v>
      </c>
      <c r="N14" s="111" t="s">
        <v>127</v>
      </c>
      <c r="O14" s="357" t="s">
        <v>261</v>
      </c>
      <c r="P14" s="393"/>
      <c r="Q14" s="393"/>
      <c r="R14" s="394"/>
      <c r="T14" s="95" t="s">
        <v>34</v>
      </c>
    </row>
    <row r="15" spans="1:23" ht="21" customHeight="1" thickBot="1" x14ac:dyDescent="0.3">
      <c r="B15" s="380"/>
      <c r="C15" s="382"/>
      <c r="D15" s="382"/>
      <c r="E15" s="382"/>
      <c r="F15" s="382"/>
      <c r="G15" s="382"/>
      <c r="H15" s="112" t="s">
        <v>128</v>
      </c>
      <c r="I15" s="354"/>
      <c r="J15" s="113" t="s">
        <v>129</v>
      </c>
      <c r="K15" s="112" t="s">
        <v>130</v>
      </c>
      <c r="L15" s="112" t="s">
        <v>131</v>
      </c>
      <c r="M15" s="112" t="s">
        <v>132</v>
      </c>
      <c r="N15" s="112" t="s">
        <v>133</v>
      </c>
      <c r="O15" s="358"/>
      <c r="P15" s="395"/>
      <c r="Q15" s="395"/>
      <c r="R15" s="396"/>
      <c r="T15" s="115" t="s">
        <v>35</v>
      </c>
    </row>
    <row r="16" spans="1:23" ht="39" customHeight="1" x14ac:dyDescent="0.25">
      <c r="B16" s="391" t="s">
        <v>213</v>
      </c>
      <c r="C16" s="383" t="s">
        <v>136</v>
      </c>
      <c r="D16" s="236" t="s">
        <v>228</v>
      </c>
      <c r="E16" s="237" t="s">
        <v>230</v>
      </c>
      <c r="F16" s="118" t="s">
        <v>134</v>
      </c>
      <c r="G16" s="238" t="s">
        <v>135</v>
      </c>
      <c r="H16" s="126">
        <v>0.08</v>
      </c>
      <c r="I16" s="127" t="s">
        <v>233</v>
      </c>
      <c r="J16" s="127">
        <v>5</v>
      </c>
      <c r="K16" s="239">
        <f>HLOOKUP(B12,'Update KPI'!B2:N4,3,0)</f>
        <v>3</v>
      </c>
      <c r="L16" s="128">
        <f>IF(F16="Maximize",K16-J16,IF(F16="Minimize",J16-K16,K16-J16))</f>
        <v>-2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0.6</v>
      </c>
      <c r="N16" s="288">
        <f>M16*H16</f>
        <v>4.8000000000000001E-2</v>
      </c>
      <c r="O16" s="325" t="s">
        <v>280</v>
      </c>
      <c r="P16" s="326"/>
      <c r="Q16" s="326"/>
      <c r="R16" s="327"/>
      <c r="T16" s="123" t="s">
        <v>36</v>
      </c>
      <c r="U16" s="123"/>
    </row>
    <row r="17" spans="1:21" s="94" customFormat="1" ht="41.25" customHeight="1" x14ac:dyDescent="0.25">
      <c r="B17" s="391"/>
      <c r="C17" s="384"/>
      <c r="D17" s="125" t="s">
        <v>229</v>
      </c>
      <c r="E17" s="117" t="s">
        <v>137</v>
      </c>
      <c r="F17" s="118" t="s">
        <v>134</v>
      </c>
      <c r="G17" s="238" t="s">
        <v>135</v>
      </c>
      <c r="H17" s="126">
        <v>0.08</v>
      </c>
      <c r="I17" s="224" t="s">
        <v>233</v>
      </c>
      <c r="J17" s="263">
        <v>5</v>
      </c>
      <c r="K17" s="263">
        <f>HLOOKUP(B12,'Update KPI'!B10:N12,3,0)</f>
        <v>2</v>
      </c>
      <c r="L17" s="128">
        <f>IF(F17="Maximize",K17-J17,IF(F17="Minimize",J17-K17,K17-J17))</f>
        <v>-3</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0.4</v>
      </c>
      <c r="N17" s="288">
        <f>M17*H17</f>
        <v>3.2000000000000001E-2</v>
      </c>
      <c r="O17" s="319" t="s">
        <v>279</v>
      </c>
      <c r="P17" s="320"/>
      <c r="Q17" s="320"/>
      <c r="R17" s="321"/>
      <c r="T17" s="123" t="s">
        <v>37</v>
      </c>
      <c r="U17" s="123"/>
    </row>
    <row r="18" spans="1:21" s="94" customFormat="1" ht="34.5" customHeight="1" x14ac:dyDescent="0.25">
      <c r="B18" s="391"/>
      <c r="C18" s="385" t="s">
        <v>138</v>
      </c>
      <c r="D18" s="125" t="s">
        <v>231</v>
      </c>
      <c r="E18" s="117" t="s">
        <v>137</v>
      </c>
      <c r="F18" s="118" t="s">
        <v>139</v>
      </c>
      <c r="G18" s="238" t="s">
        <v>135</v>
      </c>
      <c r="H18" s="126">
        <v>0.05</v>
      </c>
      <c r="I18" s="224" t="s">
        <v>217</v>
      </c>
      <c r="J18" s="224">
        <f>HLOOKUP(B12,'Update KPI'!B18:N19,2,0)</f>
        <v>0.95</v>
      </c>
      <c r="K18" s="224">
        <f>HLOOKUP(B12,'Update KPI'!B18:N20,3,0)</f>
        <v>0.77</v>
      </c>
      <c r="L18" s="129">
        <f>IF(F18="Maximize",K18-J18,IF(F18="Minimize",J18-K18,K18-J18))</f>
        <v>0.17999999999999994</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1.1894736842105262</v>
      </c>
      <c r="N18" s="288">
        <f>M18*H18</f>
        <v>5.9473684210526317E-2</v>
      </c>
      <c r="O18" s="319" t="s">
        <v>262</v>
      </c>
      <c r="P18" s="320"/>
      <c r="Q18" s="320"/>
      <c r="R18" s="321"/>
      <c r="S18" s="114"/>
      <c r="T18" s="123" t="s">
        <v>38</v>
      </c>
      <c r="U18" s="123"/>
    </row>
    <row r="19" spans="1:21" s="235" customFormat="1" ht="54.75" customHeight="1" x14ac:dyDescent="0.25">
      <c r="B19" s="391"/>
      <c r="C19" s="386"/>
      <c r="D19" s="125" t="s">
        <v>232</v>
      </c>
      <c r="E19" s="117" t="s">
        <v>230</v>
      </c>
      <c r="F19" s="118" t="s">
        <v>139</v>
      </c>
      <c r="G19" s="238" t="s">
        <v>135</v>
      </c>
      <c r="H19" s="126">
        <v>0.02</v>
      </c>
      <c r="I19" s="224" t="s">
        <v>234</v>
      </c>
      <c r="J19" s="263">
        <f>HLOOKUP(B12,'Update KPI'!B26:N27,2,0)</f>
        <v>1</v>
      </c>
      <c r="K19" s="263">
        <f>HLOOKUP(B12,'Update KPI'!B26:N28,3,0)</f>
        <v>1</v>
      </c>
      <c r="L19" s="128">
        <f>IF(F19="Maximize",K19-J19,IF(F19="Minimize",J19-K19,K19-J19))</f>
        <v>0</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1</v>
      </c>
      <c r="N19" s="288">
        <f>M19*H19</f>
        <v>0.02</v>
      </c>
      <c r="O19" s="322" t="s">
        <v>263</v>
      </c>
      <c r="P19" s="323"/>
      <c r="Q19" s="323"/>
      <c r="R19" s="324"/>
      <c r="S19" s="95"/>
      <c r="T19" s="123" t="s">
        <v>39</v>
      </c>
      <c r="U19" s="123"/>
    </row>
    <row r="20" spans="1:21" ht="18" customHeight="1" x14ac:dyDescent="0.25">
      <c r="B20" s="391"/>
      <c r="C20" s="388" t="s">
        <v>140</v>
      </c>
      <c r="D20" s="388"/>
      <c r="E20" s="388"/>
      <c r="F20" s="388"/>
      <c r="G20" s="388"/>
      <c r="H20" s="133">
        <f>SUM(H16:H19)</f>
        <v>0.23</v>
      </c>
      <c r="I20" s="134"/>
      <c r="J20" s="134"/>
      <c r="K20" s="134"/>
      <c r="L20" s="134"/>
      <c r="M20" s="134"/>
      <c r="N20" s="289">
        <f>SUM(N16:N19)</f>
        <v>0.1594736842105263</v>
      </c>
      <c r="O20" s="316"/>
      <c r="P20" s="317"/>
      <c r="Q20" s="317"/>
      <c r="R20" s="318"/>
      <c r="S20" s="95"/>
      <c r="T20" s="95" t="s">
        <v>83</v>
      </c>
    </row>
    <row r="21" spans="1:21" ht="85.5" customHeight="1" x14ac:dyDescent="0.25">
      <c r="B21" s="389" t="s">
        <v>256</v>
      </c>
      <c r="C21" s="125" t="s">
        <v>141</v>
      </c>
      <c r="D21" s="125" t="s">
        <v>183</v>
      </c>
      <c r="E21" s="117" t="s">
        <v>230</v>
      </c>
      <c r="F21" s="118" t="s">
        <v>254</v>
      </c>
      <c r="G21" s="238" t="s">
        <v>135</v>
      </c>
      <c r="H21" s="126">
        <v>0.09</v>
      </c>
      <c r="I21" s="137" t="s">
        <v>218</v>
      </c>
      <c r="J21" s="137">
        <f>HLOOKUP(B12,'Update KPI'!B34:N35,2,0)</f>
        <v>0</v>
      </c>
      <c r="K21" s="138">
        <f>HLOOKUP(B12,'Update KPI'!B34:N36,3,0)</f>
        <v>0</v>
      </c>
      <c r="L21" s="128">
        <f>IF(F21="Maximize",K21-J21,IF(F21="Minimize",J21-K21,K21-J21))</f>
        <v>0</v>
      </c>
      <c r="M21" s="136">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88">
        <f>M21*H21</f>
        <v>0.09</v>
      </c>
      <c r="O21" s="325" t="s">
        <v>264</v>
      </c>
      <c r="P21" s="326"/>
      <c r="Q21" s="326"/>
      <c r="R21" s="327"/>
      <c r="S21" s="95"/>
    </row>
    <row r="22" spans="1:21" ht="102" customHeight="1" x14ac:dyDescent="0.25">
      <c r="B22" s="389"/>
      <c r="C22" s="387" t="s">
        <v>236</v>
      </c>
      <c r="D22" s="125" t="s">
        <v>255</v>
      </c>
      <c r="E22" s="117" t="s">
        <v>230</v>
      </c>
      <c r="F22" s="118" t="s">
        <v>134</v>
      </c>
      <c r="G22" s="238" t="s">
        <v>135</v>
      </c>
      <c r="H22" s="126">
        <v>0.15</v>
      </c>
      <c r="I22" s="137" t="s">
        <v>218</v>
      </c>
      <c r="J22" s="137">
        <v>8</v>
      </c>
      <c r="K22" s="138">
        <f>HLOOKUP(B12,'Update KPI'!B43:N45,3,0)</f>
        <v>2</v>
      </c>
      <c r="L22" s="128">
        <f>IF(F22="Maximize",K22-J22,IF(F22="Minimize",J22-K22,K22-J22))</f>
        <v>-6</v>
      </c>
      <c r="M22" s="136">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0.25</v>
      </c>
      <c r="N22" s="288">
        <f>M22*H22</f>
        <v>3.7499999999999999E-2</v>
      </c>
      <c r="O22" s="319" t="s">
        <v>265</v>
      </c>
      <c r="P22" s="320"/>
      <c r="Q22" s="320"/>
      <c r="R22" s="321"/>
      <c r="S22" s="95"/>
    </row>
    <row r="23" spans="1:21" ht="48.75" customHeight="1" x14ac:dyDescent="0.25">
      <c r="B23" s="389"/>
      <c r="C23" s="387"/>
      <c r="D23" s="125" t="s">
        <v>238</v>
      </c>
      <c r="E23" s="117" t="s">
        <v>230</v>
      </c>
      <c r="F23" s="118" t="s">
        <v>139</v>
      </c>
      <c r="G23" s="238" t="s">
        <v>135</v>
      </c>
      <c r="H23" s="126">
        <v>0.05</v>
      </c>
      <c r="I23" s="266" t="s">
        <v>299</v>
      </c>
      <c r="J23" s="137">
        <f>HLOOKUP(B12,'Update KPI'!B51:N52,2,0)</f>
        <v>5</v>
      </c>
      <c r="K23" s="138">
        <f>HLOOKUP(B12,'Update KPI'!B51:N53,3,0)</f>
        <v>5</v>
      </c>
      <c r="L23" s="128">
        <f>IF(F23="Maximize",K23-J23,IF(F23="Minimize",J23-K23,K23-J23))</f>
        <v>0</v>
      </c>
      <c r="M23" s="136">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1</v>
      </c>
      <c r="N23" s="288">
        <f>M23*H23</f>
        <v>0.05</v>
      </c>
      <c r="O23" s="319" t="s">
        <v>272</v>
      </c>
      <c r="P23" s="320"/>
      <c r="Q23" s="320"/>
      <c r="R23" s="321"/>
      <c r="S23" s="122"/>
    </row>
    <row r="24" spans="1:21" ht="32.25" customHeight="1" x14ac:dyDescent="0.25">
      <c r="B24" s="389"/>
      <c r="C24" s="386"/>
      <c r="D24" s="125" t="s">
        <v>239</v>
      </c>
      <c r="E24" s="117" t="s">
        <v>230</v>
      </c>
      <c r="F24" s="118" t="s">
        <v>139</v>
      </c>
      <c r="G24" s="238" t="s">
        <v>135</v>
      </c>
      <c r="H24" s="126">
        <v>0.05</v>
      </c>
      <c r="I24" s="266" t="s">
        <v>241</v>
      </c>
      <c r="J24" s="269">
        <f>HLOOKUP(B12,'Update KPI'!B58:N59,2,0)</f>
        <v>-1</v>
      </c>
      <c r="K24" s="148">
        <f>HLOOKUP(B12,'Update KPI'!B58:N60,3,0)</f>
        <v>-1</v>
      </c>
      <c r="L24" s="128">
        <f>IF(F24="Maximize",K24-J24,IF(F24="Minimize",J24-K24,K24-J24))</f>
        <v>0</v>
      </c>
      <c r="M24" s="136">
        <f>IFERROR(IF(AND(F24="Maximize",G24="Unlock"),IF(((K24-J24)/ABS(J24))+1&lt;0,0,((K24-J24)/ABS(J24))+1),IF(AND(F24="Maximize",G24="Lock"),IF(((K24-J24)/ABS(J24))+1&lt;0,0,IF(((K24-J24)/ABS(J24))+1&gt;$R$6,$R$6,((K24-J24)/ABS(J24))+1)),IF(AND(F24="Minimize",G24="Unlock"),IF(((J24-K24)/ABS(J24))+1&lt;0,0,((J24-K24)/ABS(J24))+1),IF(AND(F24="Minimize",G24="Lock"),IF(((J24-K24)/ABS(J24))+1&lt;0,0,IF(((J24-K24)/ABS(J24))+1&gt;$R$6,$R$6,((J24-K24)/ABS(J24))+1)),IF(F24="Min to Zero",IF(K24&gt;J24,0,IF(K24&lt;J24,0,100%)),IF(F24="Stabilize to Target",IF(K24-J24=0,100%,IF(ABS(K24-J24)&gt;=ABS(J24),0,ABS(IF(K24&gt;J24,1-((K24-J24)/J24),IF(K24&lt;J24,1-((J24-ABS(K24))/J24),0))))),IF(F24="Stabilize to Zero",IF(AND(K24&lt;=J24,K24&gt;=-J24),ABS(IF(K24&gt;J24,K24-J24,IF(K24&lt;J24,J24-ABS(K24),0)))/ABS(J24),0)))))))),0)</f>
        <v>1</v>
      </c>
      <c r="N24" s="288">
        <f>M24*H24</f>
        <v>0.05</v>
      </c>
      <c r="O24" s="322" t="s">
        <v>273</v>
      </c>
      <c r="P24" s="323"/>
      <c r="Q24" s="323"/>
      <c r="R24" s="324"/>
    </row>
    <row r="25" spans="1:21" ht="15.75" customHeight="1" x14ac:dyDescent="0.25">
      <c r="B25" s="389"/>
      <c r="C25" s="390" t="s">
        <v>190</v>
      </c>
      <c r="D25" s="390"/>
      <c r="E25" s="390"/>
      <c r="F25" s="390"/>
      <c r="G25" s="390"/>
      <c r="H25" s="140">
        <f>SUM(H21:H24)</f>
        <v>0.33999999999999997</v>
      </c>
      <c r="I25" s="141"/>
      <c r="J25" s="141"/>
      <c r="K25" s="141"/>
      <c r="L25" s="141"/>
      <c r="M25" s="141"/>
      <c r="N25" s="290">
        <f>SUM(N21:N24)</f>
        <v>0.22749999999999998</v>
      </c>
      <c r="O25" s="316"/>
      <c r="P25" s="317"/>
      <c r="Q25" s="317"/>
      <c r="R25" s="318"/>
    </row>
    <row r="26" spans="1:21" ht="39.75" customHeight="1" x14ac:dyDescent="0.25">
      <c r="B26" s="366" t="s">
        <v>214</v>
      </c>
      <c r="C26" s="130" t="s">
        <v>242</v>
      </c>
      <c r="D26" s="125" t="s">
        <v>243</v>
      </c>
      <c r="E26" s="117" t="s">
        <v>230</v>
      </c>
      <c r="F26" s="118" t="s">
        <v>134</v>
      </c>
      <c r="G26" s="118" t="s">
        <v>135</v>
      </c>
      <c r="H26" s="126">
        <v>0.03</v>
      </c>
      <c r="I26" s="142" t="s">
        <v>244</v>
      </c>
      <c r="J26" s="135">
        <f>HLOOKUP(B12,'Update KPI'!B65:N66,2,0)</f>
        <v>0</v>
      </c>
      <c r="K26" s="138">
        <f>HLOOKUP(B12,'Update KPI'!B65:N67,3,0)</f>
        <v>0</v>
      </c>
      <c r="L26" s="268">
        <f t="shared" ref="L26:L31" si="0">IF(F26="Maximize",K26-J26,IF(F26="Minimize",J26-K26,K26-J26))</f>
        <v>0</v>
      </c>
      <c r="M26" s="120">
        <f t="shared" ref="M26:M31" si="1">IFERROR(IF(AND(F26="Maximize",G26="Unlock"),IF(((K26-J26)/ABS(J26))+1&lt;0,0,((K26-J26)/ABS(J26))+1),IF(AND(F26="Maximize",G26="Lock"),IF(((K26-J26)/ABS(J26))+1&lt;0,0,IF(((K26-J26)/ABS(J26))+1&gt;$R$6,$R$6,((K26-J26)/ABS(J26))+1)),IF(AND(F26="Minimize",G26="Unlock"),IF(((J26-K26)/ABS(J26))+1&lt;0,0,((J26-K26)/ABS(J26))+1),IF(AND(F26="Minimize",G26="Lock"),IF(((J26-K26)/ABS(J26))+1&lt;0,0,IF(((J26-K26)/ABS(J26))+1&gt;$R$6,$R$6,((J26-K26)/ABS(J26))+1)),IF(F26="Min to Zero",IF(K26&gt;J26,0,IF(K26&lt;J26,0,100%)),IF(F26="Stabilize to Target",IF(K26-J26=0,100%,IF(ABS(K26-J26)&gt;=ABS(J26),0,ABS(IF(K26&gt;J26,1-((K26-J26)/J26),IF(K26&lt;J26,1-((J26-ABS(K26))/J26),0))))),IF(F26="Stabilize to Zero",IF(AND(K26&lt;=J26,K26&gt;=-J26),ABS(IF(K26&gt;J26,K26-J26,IF(K26&lt;J26,J26-ABS(K26),0)))/ABS(J26),0)))))))),0)</f>
        <v>0</v>
      </c>
      <c r="N26" s="288">
        <f t="shared" ref="N26:N31" si="2">M26*H26</f>
        <v>0</v>
      </c>
      <c r="O26" s="325" t="s">
        <v>268</v>
      </c>
      <c r="P26" s="326"/>
      <c r="Q26" s="326"/>
      <c r="R26" s="327"/>
    </row>
    <row r="27" spans="1:21" ht="121.5" customHeight="1" x14ac:dyDescent="0.25">
      <c r="B27" s="367"/>
      <c r="C27" s="363" t="s">
        <v>193</v>
      </c>
      <c r="D27" s="125" t="s">
        <v>257</v>
      </c>
      <c r="E27" s="117" t="s">
        <v>137</v>
      </c>
      <c r="F27" s="118" t="s">
        <v>134</v>
      </c>
      <c r="G27" s="118" t="s">
        <v>135</v>
      </c>
      <c r="H27" s="126">
        <v>0.02</v>
      </c>
      <c r="I27" s="142" t="s">
        <v>259</v>
      </c>
      <c r="J27" s="135">
        <v>1</v>
      </c>
      <c r="K27" s="138">
        <v>1</v>
      </c>
      <c r="L27" s="268">
        <f t="shared" si="0"/>
        <v>0</v>
      </c>
      <c r="M27" s="120">
        <f t="shared" si="1"/>
        <v>1</v>
      </c>
      <c r="N27" s="288">
        <f t="shared" si="2"/>
        <v>0.02</v>
      </c>
      <c r="O27" s="319" t="s">
        <v>266</v>
      </c>
      <c r="P27" s="320"/>
      <c r="Q27" s="320"/>
      <c r="R27" s="321"/>
    </row>
    <row r="28" spans="1:21" ht="30" customHeight="1" x14ac:dyDescent="0.25">
      <c r="B28" s="367"/>
      <c r="C28" s="364"/>
      <c r="D28" s="130" t="s">
        <v>258</v>
      </c>
      <c r="E28" s="117" t="s">
        <v>137</v>
      </c>
      <c r="F28" s="118" t="s">
        <v>254</v>
      </c>
      <c r="G28" s="118" t="s">
        <v>135</v>
      </c>
      <c r="H28" s="131">
        <v>0.02</v>
      </c>
      <c r="I28" s="142" t="s">
        <v>260</v>
      </c>
      <c r="J28" s="135">
        <f>HLOOKUP(B12,'Update KPI'!B73:N74,2,0)</f>
        <v>0</v>
      </c>
      <c r="K28" s="149">
        <f>HLOOKUP(B12,'Update KPI'!B73:N75,3,0)</f>
        <v>0</v>
      </c>
      <c r="L28" s="149">
        <f t="shared" si="0"/>
        <v>0</v>
      </c>
      <c r="M28" s="120">
        <f t="shared" si="1"/>
        <v>1</v>
      </c>
      <c r="N28" s="291">
        <f t="shared" si="2"/>
        <v>0.02</v>
      </c>
      <c r="O28" s="319" t="s">
        <v>269</v>
      </c>
      <c r="P28" s="320"/>
      <c r="Q28" s="320"/>
      <c r="R28" s="321"/>
    </row>
    <row r="29" spans="1:21" ht="54.75" customHeight="1" x14ac:dyDescent="0.25">
      <c r="B29" s="367"/>
      <c r="C29" s="364"/>
      <c r="D29" s="130" t="s">
        <v>245</v>
      </c>
      <c r="E29" s="117" t="s">
        <v>230</v>
      </c>
      <c r="F29" s="118" t="s">
        <v>134</v>
      </c>
      <c r="G29" s="118" t="s">
        <v>135</v>
      </c>
      <c r="H29" s="131">
        <v>0.02</v>
      </c>
      <c r="I29" s="142" t="s">
        <v>233</v>
      </c>
      <c r="J29" s="269">
        <v>1</v>
      </c>
      <c r="K29" s="270">
        <v>1</v>
      </c>
      <c r="L29" s="270">
        <f t="shared" si="0"/>
        <v>0</v>
      </c>
      <c r="M29" s="132">
        <f t="shared" si="1"/>
        <v>1</v>
      </c>
      <c r="N29" s="291">
        <f t="shared" si="2"/>
        <v>0.02</v>
      </c>
      <c r="O29" s="319" t="s">
        <v>270</v>
      </c>
      <c r="P29" s="320"/>
      <c r="Q29" s="320"/>
      <c r="R29" s="321"/>
    </row>
    <row r="30" spans="1:21" ht="51.75" customHeight="1" x14ac:dyDescent="0.25">
      <c r="B30" s="367"/>
      <c r="C30" s="364"/>
      <c r="D30" s="130" t="s">
        <v>184</v>
      </c>
      <c r="E30" s="117" t="s">
        <v>137</v>
      </c>
      <c r="F30" s="118" t="s">
        <v>134</v>
      </c>
      <c r="G30" s="118" t="s">
        <v>135</v>
      </c>
      <c r="H30" s="131">
        <v>0.02</v>
      </c>
      <c r="I30" s="142" t="s">
        <v>217</v>
      </c>
      <c r="J30" s="219">
        <f>HLOOKUP(B12,'Update KPI'!B80:N81,2,0)</f>
        <v>0.98</v>
      </c>
      <c r="K30" s="225">
        <f>HLOOKUP(B12,'Update KPI'!B80:N82,3,0)</f>
        <v>0.97060000000000002</v>
      </c>
      <c r="L30" s="225">
        <f t="shared" si="0"/>
        <v>-9.3999999999999639E-3</v>
      </c>
      <c r="M30" s="132">
        <f t="shared" si="1"/>
        <v>0.99040816326530612</v>
      </c>
      <c r="N30" s="291">
        <f t="shared" si="2"/>
        <v>1.9808163265306124E-2</v>
      </c>
      <c r="O30" s="319" t="s">
        <v>271</v>
      </c>
      <c r="P30" s="320"/>
      <c r="Q30" s="320"/>
      <c r="R30" s="321"/>
    </row>
    <row r="31" spans="1:21" ht="62.25" customHeight="1" x14ac:dyDescent="0.25">
      <c r="A31" s="93" t="s">
        <v>143</v>
      </c>
      <c r="B31" s="367"/>
      <c r="C31" s="365"/>
      <c r="D31" s="130" t="s">
        <v>185</v>
      </c>
      <c r="E31" s="117" t="s">
        <v>137</v>
      </c>
      <c r="F31" s="118" t="s">
        <v>254</v>
      </c>
      <c r="G31" s="118" t="s">
        <v>135</v>
      </c>
      <c r="H31" s="131">
        <v>0.02</v>
      </c>
      <c r="I31" s="142" t="s">
        <v>218</v>
      </c>
      <c r="J31" s="135">
        <f>HLOOKUP(B12,'Update KPI'!B87:N88,2,0)</f>
        <v>0</v>
      </c>
      <c r="K31" s="426">
        <f>HLOOKUP(B12,'Update KPI'!B87:N89,3,0)</f>
        <v>0</v>
      </c>
      <c r="L31" s="426">
        <f t="shared" si="0"/>
        <v>0</v>
      </c>
      <c r="M31" s="132">
        <f t="shared" si="1"/>
        <v>1</v>
      </c>
      <c r="N31" s="291">
        <f t="shared" si="2"/>
        <v>0.02</v>
      </c>
      <c r="O31" s="322" t="s">
        <v>267</v>
      </c>
      <c r="P31" s="323"/>
      <c r="Q31" s="323"/>
      <c r="R31" s="324"/>
    </row>
    <row r="32" spans="1:21" ht="17.25" customHeight="1" x14ac:dyDescent="0.25">
      <c r="A32" s="93" t="s">
        <v>143</v>
      </c>
      <c r="B32" s="368"/>
      <c r="C32" s="379" t="s">
        <v>142</v>
      </c>
      <c r="D32" s="379"/>
      <c r="E32" s="379"/>
      <c r="F32" s="379"/>
      <c r="G32" s="379"/>
      <c r="H32" s="143">
        <f>SUM(H26:H31)</f>
        <v>0.13</v>
      </c>
      <c r="I32" s="144"/>
      <c r="J32" s="144"/>
      <c r="K32" s="144"/>
      <c r="L32" s="144"/>
      <c r="M32" s="144"/>
      <c r="N32" s="292">
        <f>SUM(N26:N31)</f>
        <v>9.980816326530613E-2</v>
      </c>
      <c r="O32" s="316"/>
      <c r="P32" s="317"/>
      <c r="Q32" s="317"/>
      <c r="R32" s="318"/>
    </row>
    <row r="33" spans="1:21" ht="32.25" customHeight="1" x14ac:dyDescent="0.25">
      <c r="A33" s="93" t="s">
        <v>143</v>
      </c>
      <c r="B33" s="373" t="s">
        <v>144</v>
      </c>
      <c r="C33" s="375" t="s">
        <v>145</v>
      </c>
      <c r="D33" s="116" t="s">
        <v>20</v>
      </c>
      <c r="E33" s="145" t="s">
        <v>137</v>
      </c>
      <c r="F33" s="118" t="s">
        <v>134</v>
      </c>
      <c r="G33" s="118" t="s">
        <v>135</v>
      </c>
      <c r="H33" s="119">
        <v>0.08</v>
      </c>
      <c r="I33" s="135" t="s">
        <v>218</v>
      </c>
      <c r="J33" s="135">
        <v>2</v>
      </c>
      <c r="K33" s="135">
        <v>2</v>
      </c>
      <c r="L33" s="267">
        <f t="shared" ref="L33:L40" si="3">IF(F33="Maximize",K33-J33,IF(F33="Minimize",J33-K33,K33-J33))</f>
        <v>0</v>
      </c>
      <c r="M33" s="120">
        <f t="shared" ref="M33:M40" si="4">IFERROR(IF(AND(F33="Maximize",G33="Unlock"),IF(((K33-J33)/ABS(J33))+1&lt;0,0,((K33-J33)/ABS(J33))+1),IF(AND(F33="Maximize",G33="Lock"),IF(((K33-J33)/ABS(J33))+1&lt;0,0,IF(((K33-J33)/ABS(J33))+1&gt;$R$6,$R$6,((K33-J33)/ABS(J33))+1)),IF(AND(F33="Minimize",G33="Unlock"),IF(((J33-K33)/ABS(J33))+1&lt;0,0,((J33-K33)/ABS(J33))+1),IF(AND(F33="Minimize",G33="Lock"),IF(((J33-K33)/ABS(J33))+1&lt;0,0,IF(((J33-K33)/ABS(J33))+1&gt;$R$6,$R$6,((J33-K33)/ABS(J33))+1)),IF(F33="Min to Zero",IF(K33&gt;J33,0,IF(K33&lt;J33,0,100%)),IF(F33="Stabilize to Target",IF(K33-J33=0,100%,IF(ABS(K33-J33)&gt;=ABS(J33),0,ABS(IF(K33&gt;J33,1-((K33-J33)/J33),IF(K33&lt;J33,1-((J33-ABS(K33))/J33),0))))),IF(F33="Stabilize to Zero",IF(AND(K33&lt;=J33,K33&gt;=-J33),ABS(IF(K33&gt;J33,K33-J33,IF(K33&lt;J33,J33-ABS(K33),0)))/ABS(J33),0)))))))),0)</f>
        <v>1</v>
      </c>
      <c r="N33" s="293">
        <f t="shared" ref="N33:N40" si="5">M33*H33</f>
        <v>0.08</v>
      </c>
      <c r="O33" s="325" t="s">
        <v>281</v>
      </c>
      <c r="P33" s="326"/>
      <c r="Q33" s="326"/>
      <c r="R33" s="327"/>
    </row>
    <row r="34" spans="1:21" ht="37.5" customHeight="1" x14ac:dyDescent="0.25">
      <c r="A34" s="93" t="s">
        <v>143</v>
      </c>
      <c r="B34" s="373"/>
      <c r="C34" s="375"/>
      <c r="D34" s="124" t="s">
        <v>21</v>
      </c>
      <c r="E34" s="145" t="s">
        <v>137</v>
      </c>
      <c r="F34" s="118" t="s">
        <v>134</v>
      </c>
      <c r="G34" s="118" t="s">
        <v>135</v>
      </c>
      <c r="H34" s="131">
        <v>0.02</v>
      </c>
      <c r="I34" s="249" t="s">
        <v>219</v>
      </c>
      <c r="J34" s="139">
        <f>HLOOKUP(B12,'Update KPI'!B95:N96,2,0)</f>
        <v>0.75</v>
      </c>
      <c r="K34" s="146">
        <f>HLOOKUP(B12,'Update KPI'!B95:N97,3,0)</f>
        <v>0</v>
      </c>
      <c r="L34" s="147">
        <f t="shared" si="3"/>
        <v>-0.75</v>
      </c>
      <c r="M34" s="120">
        <f t="shared" si="4"/>
        <v>0</v>
      </c>
      <c r="N34" s="288">
        <f t="shared" si="5"/>
        <v>0</v>
      </c>
      <c r="O34" s="319" t="s">
        <v>282</v>
      </c>
      <c r="P34" s="320"/>
      <c r="Q34" s="320"/>
      <c r="R34" s="321"/>
    </row>
    <row r="35" spans="1:21" ht="49.5" customHeight="1" x14ac:dyDescent="0.25">
      <c r="B35" s="373"/>
      <c r="C35" s="375"/>
      <c r="D35" s="124" t="s">
        <v>186</v>
      </c>
      <c r="E35" s="145" t="s">
        <v>137</v>
      </c>
      <c r="F35" s="118" t="s">
        <v>254</v>
      </c>
      <c r="G35" s="118" t="s">
        <v>135</v>
      </c>
      <c r="H35" s="131">
        <v>0.02</v>
      </c>
      <c r="I35" s="226" t="s">
        <v>220</v>
      </c>
      <c r="J35" s="148">
        <f>HLOOKUP(B12,'Update KPI'!B103:N104,2,0)</f>
        <v>0</v>
      </c>
      <c r="K35" s="149">
        <f>HLOOKUP(B12,'Update KPI'!B103:N105,3,0)</f>
        <v>0</v>
      </c>
      <c r="L35" s="148">
        <f t="shared" si="3"/>
        <v>0</v>
      </c>
      <c r="M35" s="120">
        <f t="shared" si="4"/>
        <v>1</v>
      </c>
      <c r="N35" s="288">
        <f t="shared" si="5"/>
        <v>0.02</v>
      </c>
      <c r="O35" s="319" t="s">
        <v>283</v>
      </c>
      <c r="P35" s="320"/>
      <c r="Q35" s="320"/>
      <c r="R35" s="321"/>
    </row>
    <row r="36" spans="1:21" s="121" customFormat="1" ht="44.25" customHeight="1" x14ac:dyDescent="0.25">
      <c r="B36" s="373"/>
      <c r="C36" s="375"/>
      <c r="D36" s="124" t="s">
        <v>187</v>
      </c>
      <c r="E36" s="145" t="s">
        <v>137</v>
      </c>
      <c r="F36" s="118" t="s">
        <v>134</v>
      </c>
      <c r="G36" s="118" t="s">
        <v>135</v>
      </c>
      <c r="H36" s="131">
        <v>0.03</v>
      </c>
      <c r="I36" s="256" t="s">
        <v>250</v>
      </c>
      <c r="J36" s="139">
        <v>1</v>
      </c>
      <c r="K36" s="146">
        <f>HLOOKUP(B12,'Update KPI'!B147:N154,8,0)</f>
        <v>1</v>
      </c>
      <c r="L36" s="147">
        <f t="shared" si="3"/>
        <v>0</v>
      </c>
      <c r="M36" s="120">
        <f t="shared" si="4"/>
        <v>1</v>
      </c>
      <c r="N36" s="291">
        <f t="shared" si="5"/>
        <v>0.03</v>
      </c>
      <c r="O36" s="319" t="s">
        <v>274</v>
      </c>
      <c r="P36" s="320"/>
      <c r="Q36" s="320"/>
      <c r="R36" s="321"/>
      <c r="S36" s="94"/>
      <c r="T36" s="95"/>
      <c r="U36" s="94"/>
    </row>
    <row r="37" spans="1:21" s="121" customFormat="1" ht="37.5" customHeight="1" x14ac:dyDescent="0.25">
      <c r="B37" s="373"/>
      <c r="C37" s="375"/>
      <c r="D37" s="130" t="s">
        <v>246</v>
      </c>
      <c r="E37" s="145" t="s">
        <v>230</v>
      </c>
      <c r="F37" s="118" t="s">
        <v>134</v>
      </c>
      <c r="G37" s="118" t="s">
        <v>135</v>
      </c>
      <c r="H37" s="131">
        <v>0.03</v>
      </c>
      <c r="I37" s="250" t="s">
        <v>221</v>
      </c>
      <c r="J37" s="128">
        <f>HLOOKUP(B12,'Update KPI'!B112:N113,2,0)</f>
        <v>0</v>
      </c>
      <c r="K37" s="226">
        <f>HLOOKUP(B12,'Update KPI'!B112:N114,3,0)</f>
        <v>0</v>
      </c>
      <c r="L37" s="148">
        <f t="shared" si="3"/>
        <v>0</v>
      </c>
      <c r="M37" s="120">
        <f t="shared" si="4"/>
        <v>0</v>
      </c>
      <c r="N37" s="291">
        <f t="shared" si="5"/>
        <v>0</v>
      </c>
      <c r="O37" s="319" t="s">
        <v>275</v>
      </c>
      <c r="P37" s="320"/>
      <c r="Q37" s="320"/>
      <c r="R37" s="321"/>
      <c r="S37" s="94"/>
      <c r="T37" s="95"/>
      <c r="U37" s="94"/>
    </row>
    <row r="38" spans="1:21" s="121" customFormat="1" ht="37.5" customHeight="1" x14ac:dyDescent="0.25">
      <c r="B38" s="373"/>
      <c r="C38" s="376" t="s">
        <v>146</v>
      </c>
      <c r="D38" s="124" t="s">
        <v>188</v>
      </c>
      <c r="E38" s="117" t="s">
        <v>137</v>
      </c>
      <c r="F38" s="118" t="s">
        <v>134</v>
      </c>
      <c r="G38" s="118" t="s">
        <v>135</v>
      </c>
      <c r="H38" s="131">
        <v>0.06</v>
      </c>
      <c r="I38" s="256" t="s">
        <v>222</v>
      </c>
      <c r="J38" s="139">
        <f>HLOOKUP(B12,'Update KPI'!B119:N120,2,0)</f>
        <v>1</v>
      </c>
      <c r="K38" s="146">
        <f>HLOOKUP(B12,'Update KPI'!B119:N129,11,0)</f>
        <v>0.66666666666666663</v>
      </c>
      <c r="L38" s="147">
        <f t="shared" si="3"/>
        <v>-0.33333333333333337</v>
      </c>
      <c r="M38" s="120">
        <f t="shared" si="4"/>
        <v>0.66666666666666663</v>
      </c>
      <c r="N38" s="293">
        <f t="shared" si="5"/>
        <v>3.9999999999999994E-2</v>
      </c>
      <c r="O38" s="319" t="s">
        <v>276</v>
      </c>
      <c r="P38" s="320"/>
      <c r="Q38" s="320"/>
      <c r="R38" s="321"/>
      <c r="S38" s="94"/>
      <c r="T38" s="95"/>
      <c r="U38" s="94"/>
    </row>
    <row r="39" spans="1:21" s="121" customFormat="1" ht="45.75" customHeight="1" x14ac:dyDescent="0.25">
      <c r="B39" s="373"/>
      <c r="C39" s="377"/>
      <c r="D39" s="130" t="s">
        <v>181</v>
      </c>
      <c r="E39" s="117" t="s">
        <v>137</v>
      </c>
      <c r="F39" s="118" t="s">
        <v>254</v>
      </c>
      <c r="G39" s="118" t="s">
        <v>135</v>
      </c>
      <c r="H39" s="131">
        <v>0.03</v>
      </c>
      <c r="I39" s="250" t="s">
        <v>221</v>
      </c>
      <c r="J39" s="128">
        <f>HLOOKUP(B12,'Update KPI'!B134:N135,2,0)</f>
        <v>0</v>
      </c>
      <c r="K39" s="226">
        <f>HLOOKUP(B12,'Update KPI'!B134:N136,3,0)</f>
        <v>0</v>
      </c>
      <c r="L39" s="148">
        <f t="shared" si="3"/>
        <v>0</v>
      </c>
      <c r="M39" s="120">
        <f t="shared" si="4"/>
        <v>1</v>
      </c>
      <c r="N39" s="288">
        <f t="shared" si="5"/>
        <v>0.03</v>
      </c>
      <c r="O39" s="319" t="s">
        <v>277</v>
      </c>
      <c r="P39" s="320"/>
      <c r="Q39" s="320"/>
      <c r="R39" s="321"/>
      <c r="S39" s="94"/>
      <c r="T39" s="95"/>
      <c r="U39" s="94"/>
    </row>
    <row r="40" spans="1:21" s="121" customFormat="1" ht="54.75" customHeight="1" x14ac:dyDescent="0.25">
      <c r="B40" s="373"/>
      <c r="C40" s="124" t="s">
        <v>147</v>
      </c>
      <c r="D40" s="130" t="s">
        <v>307</v>
      </c>
      <c r="E40" s="117" t="s">
        <v>230</v>
      </c>
      <c r="F40" s="118" t="s">
        <v>134</v>
      </c>
      <c r="G40" s="118" t="s">
        <v>135</v>
      </c>
      <c r="H40" s="131">
        <v>0.03</v>
      </c>
      <c r="I40" s="256" t="s">
        <v>305</v>
      </c>
      <c r="J40" s="224">
        <v>1</v>
      </c>
      <c r="K40" s="225">
        <f>HLOOKUP(B12,'Update KPI'!B142:N143,2,0)</f>
        <v>0</v>
      </c>
      <c r="L40" s="224">
        <f t="shared" si="3"/>
        <v>-1</v>
      </c>
      <c r="M40" s="120">
        <f t="shared" si="4"/>
        <v>0</v>
      </c>
      <c r="N40" s="288">
        <f t="shared" si="5"/>
        <v>0</v>
      </c>
      <c r="O40" s="322" t="s">
        <v>278</v>
      </c>
      <c r="P40" s="323"/>
      <c r="Q40" s="323"/>
      <c r="R40" s="324"/>
      <c r="S40" s="94"/>
      <c r="T40" s="95"/>
      <c r="U40" s="94"/>
    </row>
    <row r="41" spans="1:21" s="121" customFormat="1" ht="20.25" customHeight="1" thickBot="1" x14ac:dyDescent="0.3">
      <c r="B41" s="374"/>
      <c r="C41" s="378" t="s">
        <v>148</v>
      </c>
      <c r="D41" s="378"/>
      <c r="E41" s="378"/>
      <c r="F41" s="378"/>
      <c r="G41" s="378"/>
      <c r="H41" s="271">
        <f>SUM(H33:H40)</f>
        <v>0.30000000000000004</v>
      </c>
      <c r="I41" s="272"/>
      <c r="J41" s="272"/>
      <c r="K41" s="272"/>
      <c r="L41" s="272"/>
      <c r="M41" s="272"/>
      <c r="N41" s="294">
        <f>SUM(N33:N40)</f>
        <v>0.19999999999999998</v>
      </c>
      <c r="O41" s="316"/>
      <c r="P41" s="317"/>
      <c r="Q41" s="317"/>
      <c r="R41" s="318"/>
      <c r="S41" s="94"/>
      <c r="T41" s="95"/>
      <c r="U41" s="94"/>
    </row>
    <row r="42" spans="1:21" s="121" customFormat="1" ht="40.5" customHeight="1" thickBot="1" x14ac:dyDescent="0.3">
      <c r="B42" s="151"/>
      <c r="C42" s="369" t="s">
        <v>149</v>
      </c>
      <c r="D42" s="369"/>
      <c r="E42" s="369"/>
      <c r="F42" s="369"/>
      <c r="G42" s="369"/>
      <c r="H42" s="152">
        <f>SUM(H41,H32,H20,H25)</f>
        <v>1</v>
      </c>
      <c r="I42" s="255"/>
      <c r="J42" s="153"/>
      <c r="K42" s="370" t="s">
        <v>150</v>
      </c>
      <c r="L42" s="371"/>
      <c r="M42" s="372"/>
      <c r="N42" s="154">
        <f>SUM(N16:N19,N26:N31,N33:N40,N21:N24)</f>
        <v>0.68678184747583237</v>
      </c>
      <c r="R42" s="94"/>
      <c r="S42" s="94"/>
      <c r="T42" s="95"/>
      <c r="U42" s="155"/>
    </row>
    <row r="43" spans="1:21" s="121" customFormat="1" ht="28.5" customHeight="1" thickBot="1" x14ac:dyDescent="0.3">
      <c r="B43" s="252"/>
      <c r="C43" s="252"/>
      <c r="D43" s="252"/>
      <c r="E43" s="252"/>
      <c r="F43" s="253"/>
      <c r="G43" s="253"/>
      <c r="H43" s="254"/>
      <c r="I43" s="251"/>
      <c r="J43" s="251"/>
      <c r="K43" s="370" t="s">
        <v>151</v>
      </c>
      <c r="L43" s="371"/>
      <c r="M43" s="371"/>
      <c r="N43" s="157" t="str">
        <f>IF(AND(H42&gt;100%,H42,100%),"Error",IF(N42&gt;=$R$6,"HP",IF(AND(N42&lt;$R$7,N42&gt;=$Q$7),"P",IF(AND(N42&lt;$R$8,N42&gt;=$Q$8),"T",IF(AND(N42&lt;$R$9,N42&gt;=$Q$9),"C",IF(N42&lt;$R$10,"U"))))))</f>
        <v>U</v>
      </c>
      <c r="R43" s="94"/>
      <c r="S43" s="94"/>
      <c r="T43" s="95"/>
      <c r="U43" s="155"/>
    </row>
    <row r="44" spans="1:21" ht="21" customHeight="1" x14ac:dyDescent="0.25"/>
    <row r="45" spans="1:21" s="150" customFormat="1" ht="16.5" thickBot="1" x14ac:dyDescent="0.3">
      <c r="B45" s="97"/>
      <c r="C45" s="93"/>
      <c r="D45" s="93"/>
      <c r="E45" s="93"/>
      <c r="F45" s="109"/>
      <c r="G45" s="109"/>
      <c r="H45" s="93"/>
      <c r="I45" s="93"/>
      <c r="J45" s="93"/>
      <c r="K45" s="93"/>
      <c r="L45" s="93"/>
      <c r="M45" s="93"/>
      <c r="N45" s="93"/>
      <c r="R45" s="155"/>
      <c r="S45" s="155"/>
      <c r="T45" s="95"/>
      <c r="U45" s="94"/>
    </row>
    <row r="46" spans="1:21" s="156" customFormat="1" ht="32.25" thickBot="1" x14ac:dyDescent="0.3">
      <c r="B46" s="158" t="s">
        <v>118</v>
      </c>
      <c r="C46" s="159" t="s">
        <v>119</v>
      </c>
      <c r="D46" s="159" t="s">
        <v>120</v>
      </c>
      <c r="E46" s="160"/>
      <c r="F46" s="160" t="s">
        <v>122</v>
      </c>
      <c r="G46" s="160" t="s">
        <v>123</v>
      </c>
      <c r="H46" s="161" t="s">
        <v>152</v>
      </c>
      <c r="I46" s="162"/>
      <c r="J46" s="162" t="s">
        <v>153</v>
      </c>
      <c r="K46" s="161" t="s">
        <v>154</v>
      </c>
      <c r="L46" s="161" t="s">
        <v>125</v>
      </c>
      <c r="M46" s="161" t="s">
        <v>155</v>
      </c>
      <c r="N46" s="161" t="s">
        <v>156</v>
      </c>
      <c r="O46" s="150"/>
      <c r="P46" s="150"/>
      <c r="Q46" s="150"/>
      <c r="R46" s="155"/>
      <c r="S46" s="155"/>
      <c r="T46" s="95"/>
      <c r="U46" s="94"/>
    </row>
    <row r="47" spans="1:21" ht="16.5" thickBot="1" x14ac:dyDescent="0.3">
      <c r="B47" s="347" t="s">
        <v>157</v>
      </c>
      <c r="C47" s="348"/>
      <c r="D47" s="348"/>
      <c r="E47" s="348"/>
      <c r="F47" s="348"/>
      <c r="G47" s="348"/>
      <c r="H47" s="348"/>
      <c r="I47" s="348"/>
      <c r="J47" s="348"/>
      <c r="K47" s="348"/>
      <c r="L47" s="348"/>
      <c r="M47" s="348"/>
      <c r="N47" s="349"/>
    </row>
    <row r="48" spans="1:21" x14ac:dyDescent="0.25">
      <c r="B48" s="163"/>
      <c r="C48" s="164"/>
      <c r="D48" s="165"/>
      <c r="E48" s="165"/>
      <c r="F48" s="118" t="s">
        <v>134</v>
      </c>
      <c r="G48" s="118" t="s">
        <v>135</v>
      </c>
      <c r="H48" s="165"/>
      <c r="I48" s="166"/>
      <c r="J48" s="166"/>
      <c r="K48" s="167"/>
      <c r="L48" s="167"/>
      <c r="M48" s="168">
        <f>IFERROR(IF(AND(F48="Maximize",G48="Unlock"),IF(((K48-J48)/ABS(J48))+1&lt;0,0,((K48-J48)/ABS(J48))+1),IF(AND(F48="Maximize",G48="Lock"),IF(((K48-J48)/ABS(J48))+1&lt;0,0,IF(((K48-J48)/ABS(J48))+1&gt;$R$6,$R$6,((K48-J48)/ABS(J48))+1)),IF(AND(F48="Minimize",G48="Unlock"),IF(((J48-K48)/ABS(J48))+1&lt;0,0,((J48-K48)/ABS(J48))+1),IF(AND(F48="Minimize",G48="Lock"),IF(((J48-K48)/ABS(J48))+1&lt;0,0,IF(((J48-K48)/ABS(J48))+1&gt;$R$6,$R$6,((J48-K48)/ABS(J48))+1)),IF(F48="Min To Zero",IF(K48&gt;J48,0,IF(K48&lt;J48,0,100%))))))),0)</f>
        <v>0</v>
      </c>
      <c r="N48" s="169">
        <f>M48*H48</f>
        <v>0</v>
      </c>
    </row>
    <row r="49" spans="2:22" x14ac:dyDescent="0.25">
      <c r="B49" s="170"/>
      <c r="C49" s="171"/>
      <c r="D49" s="172"/>
      <c r="E49" s="172"/>
      <c r="F49" s="118" t="s">
        <v>134</v>
      </c>
      <c r="G49" s="118" t="s">
        <v>135</v>
      </c>
      <c r="H49" s="172"/>
      <c r="I49" s="173"/>
      <c r="J49" s="173"/>
      <c r="K49" s="174"/>
      <c r="L49" s="174"/>
      <c r="M49" s="175">
        <f>IFERROR(IF(AND(F49="Maximize",G49="Unlock"),IF(((K49-J49)/ABS(J49))+1&lt;0,0,((K49-J49)/ABS(J49))+1),IF(AND(F49="Maximize",G49="Lock"),IF(((K49-J49)/ABS(J49))+1&lt;0,0,IF(((K49-J49)/ABS(J49))+1&gt;$R$6,$R$6,((K49-J49)/ABS(J49))+1)),IF(AND(F49="Minimize",G49="Unlock"),IF(((J49-K49)/ABS(J49))+1&lt;0,0,((J49-K49)/ABS(J49))+1),IF(AND(F49="Minimize",G49="Lock"),IF(((J49-K49)/ABS(J49))+1&lt;0,0,IF(((J49-K49)/ABS(J49))+1&gt;$R$6,$R$6,((J49-K49)/ABS(J49))+1)),IF(F49="Min To Zero",IF(K49&gt;J49,0,IF(K49&lt;J49,0,100%))))))),0)</f>
        <v>0</v>
      </c>
      <c r="N49" s="176">
        <f>M49*H49</f>
        <v>0</v>
      </c>
      <c r="R49" s="121"/>
      <c r="S49" s="93"/>
      <c r="V49" s="94"/>
    </row>
    <row r="50" spans="2:22" ht="16.5" thickBot="1" x14ac:dyDescent="0.3">
      <c r="B50" s="177"/>
      <c r="C50" s="178"/>
      <c r="D50" s="179"/>
      <c r="E50" s="179"/>
      <c r="F50" s="118" t="s">
        <v>134</v>
      </c>
      <c r="G50" s="118" t="s">
        <v>135</v>
      </c>
      <c r="H50" s="179"/>
      <c r="I50" s="180"/>
      <c r="J50" s="180"/>
      <c r="K50" s="181"/>
      <c r="L50" s="181"/>
      <c r="M50" s="182">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83">
        <f>M50*H50</f>
        <v>0</v>
      </c>
      <c r="R50" s="121"/>
      <c r="S50" s="93"/>
      <c r="V50" s="94"/>
    </row>
    <row r="51" spans="2:22" ht="16.5" thickBot="1" x14ac:dyDescent="0.3">
      <c r="B51" s="350" t="s">
        <v>158</v>
      </c>
      <c r="C51" s="351"/>
      <c r="D51" s="184"/>
      <c r="E51" s="185"/>
      <c r="F51" s="185"/>
      <c r="G51" s="185"/>
      <c r="H51" s="185"/>
      <c r="I51" s="185"/>
      <c r="J51" s="186"/>
      <c r="K51" s="350" t="s">
        <v>126</v>
      </c>
      <c r="L51" s="352"/>
      <c r="M51" s="351"/>
      <c r="N51" s="157">
        <f>SUM(N48:N50)+N42</f>
        <v>0.68678184747583237</v>
      </c>
      <c r="R51" s="121"/>
      <c r="S51" s="93"/>
      <c r="V51" s="94"/>
    </row>
    <row r="52" spans="2:22" ht="16.5" thickBot="1" x14ac:dyDescent="0.3">
      <c r="B52" s="350" t="s">
        <v>159</v>
      </c>
      <c r="C52" s="351"/>
      <c r="D52" s="187"/>
      <c r="E52" s="188"/>
      <c r="F52" s="188"/>
      <c r="G52" s="188"/>
      <c r="H52" s="188"/>
      <c r="I52" s="188"/>
      <c r="J52" s="189"/>
      <c r="K52" s="350" t="s">
        <v>151</v>
      </c>
      <c r="L52" s="355"/>
      <c r="M52" s="356"/>
      <c r="N52" s="157" t="str">
        <f>IF(N51&gt;=R6,"HP",IF(AND(N51&lt;R7,N51&gt;=Q7),"P",IF(AND(N51&lt;R8,N51&gt;=Q8),"T",IF(AND(N51&lt;R9,N51&gt;=Q9),"C",IF(N51&lt;R10,"U")))))</f>
        <v>U</v>
      </c>
      <c r="R52" s="121"/>
      <c r="S52" s="93"/>
      <c r="T52" s="192"/>
      <c r="V52" s="94"/>
    </row>
    <row r="53" spans="2:22" x14ac:dyDescent="0.25">
      <c r="R53" s="121"/>
      <c r="S53" s="93"/>
      <c r="T53" s="193"/>
      <c r="V53" s="94"/>
    </row>
    <row r="54" spans="2:22" ht="16.5" thickBot="1" x14ac:dyDescent="0.3">
      <c r="B54" s="190" t="s">
        <v>160</v>
      </c>
      <c r="C54" s="190"/>
      <c r="D54" s="190"/>
      <c r="E54" s="190"/>
      <c r="F54" s="190"/>
      <c r="G54" s="190"/>
      <c r="H54" s="190"/>
      <c r="I54" s="190"/>
      <c r="J54" s="190"/>
      <c r="K54" s="190"/>
      <c r="L54" s="191"/>
      <c r="M54" s="191"/>
      <c r="N54" s="191"/>
      <c r="R54" s="121"/>
      <c r="S54" s="93"/>
      <c r="T54" s="193"/>
      <c r="V54" s="94"/>
    </row>
    <row r="55" spans="2:22" x14ac:dyDescent="0.25">
      <c r="B55" s="357" t="s">
        <v>161</v>
      </c>
      <c r="C55" s="359" t="str">
        <f>B54</f>
        <v>KEY BEHAVIOR INDICATOR (BASED CHITOSE CORE VALUE)</v>
      </c>
      <c r="D55" s="359"/>
      <c r="E55" s="359"/>
      <c r="F55" s="359"/>
      <c r="G55" s="359"/>
      <c r="H55" s="359"/>
      <c r="I55" s="359"/>
      <c r="J55" s="359"/>
      <c r="K55" s="359"/>
      <c r="L55" s="359"/>
      <c r="M55" s="360"/>
      <c r="N55" s="353" t="s">
        <v>162</v>
      </c>
      <c r="R55" s="121"/>
      <c r="S55" s="93"/>
      <c r="T55" s="193"/>
      <c r="U55" s="93"/>
      <c r="V55" s="94"/>
    </row>
    <row r="56" spans="2:22" ht="16.5" thickBot="1" x14ac:dyDescent="0.3">
      <c r="B56" s="358"/>
      <c r="C56" s="361"/>
      <c r="D56" s="361"/>
      <c r="E56" s="361"/>
      <c r="F56" s="361"/>
      <c r="G56" s="361"/>
      <c r="H56" s="361"/>
      <c r="I56" s="361"/>
      <c r="J56" s="361"/>
      <c r="K56" s="361"/>
      <c r="L56" s="361"/>
      <c r="M56" s="362"/>
      <c r="N56" s="354"/>
      <c r="T56" s="193"/>
      <c r="U56" s="93"/>
    </row>
    <row r="57" spans="2:22" hidden="1" x14ac:dyDescent="0.25">
      <c r="B57" s="194">
        <v>1</v>
      </c>
      <c r="C57" s="334" t="s">
        <v>163</v>
      </c>
      <c r="D57" s="334"/>
      <c r="E57" s="334"/>
      <c r="F57" s="334"/>
      <c r="G57" s="334"/>
      <c r="H57" s="334"/>
      <c r="I57" s="334"/>
      <c r="J57" s="334"/>
      <c r="K57" s="334"/>
      <c r="L57" s="334"/>
      <c r="M57" s="335"/>
      <c r="N57" s="195">
        <v>0</v>
      </c>
      <c r="O57" s="191"/>
      <c r="P57" s="191"/>
      <c r="Q57" s="191"/>
      <c r="R57" s="191"/>
      <c r="S57" s="191"/>
      <c r="T57" s="193"/>
      <c r="U57" s="93"/>
    </row>
    <row r="58" spans="2:22" hidden="1" x14ac:dyDescent="0.25">
      <c r="B58" s="196">
        <v>2</v>
      </c>
      <c r="C58" s="331" t="s">
        <v>164</v>
      </c>
      <c r="D58" s="332"/>
      <c r="E58" s="332"/>
      <c r="F58" s="332"/>
      <c r="G58" s="332"/>
      <c r="H58" s="332"/>
      <c r="I58" s="332"/>
      <c r="J58" s="332"/>
      <c r="K58" s="332"/>
      <c r="L58" s="332"/>
      <c r="M58" s="333"/>
      <c r="N58" s="195">
        <v>0</v>
      </c>
      <c r="O58" s="94"/>
      <c r="R58" s="121"/>
      <c r="S58" s="93"/>
      <c r="T58" s="193"/>
      <c r="U58" s="93"/>
    </row>
    <row r="59" spans="2:22" hidden="1" x14ac:dyDescent="0.25">
      <c r="B59" s="194">
        <v>3</v>
      </c>
      <c r="C59" s="334" t="s">
        <v>165</v>
      </c>
      <c r="D59" s="334"/>
      <c r="E59" s="334"/>
      <c r="F59" s="334"/>
      <c r="G59" s="334"/>
      <c r="H59" s="334"/>
      <c r="I59" s="334"/>
      <c r="J59" s="334"/>
      <c r="K59" s="334"/>
      <c r="L59" s="334"/>
      <c r="M59" s="335"/>
      <c r="N59" s="195">
        <v>0</v>
      </c>
      <c r="O59" s="94"/>
      <c r="R59" s="121"/>
      <c r="S59" s="93"/>
      <c r="T59" s="193"/>
      <c r="U59" s="93"/>
    </row>
    <row r="60" spans="2:22" hidden="1" x14ac:dyDescent="0.25">
      <c r="B60" s="196">
        <v>4</v>
      </c>
      <c r="C60" s="331" t="s">
        <v>166</v>
      </c>
      <c r="D60" s="332"/>
      <c r="E60" s="332"/>
      <c r="F60" s="332"/>
      <c r="G60" s="332"/>
      <c r="H60" s="332"/>
      <c r="I60" s="332"/>
      <c r="J60" s="332"/>
      <c r="K60" s="332"/>
      <c r="L60" s="332"/>
      <c r="M60" s="333"/>
      <c r="N60" s="195">
        <v>0</v>
      </c>
      <c r="O60" s="94"/>
      <c r="R60" s="121"/>
      <c r="S60" s="93"/>
      <c r="T60" s="193"/>
      <c r="U60" s="93"/>
    </row>
    <row r="61" spans="2:22" hidden="1" x14ac:dyDescent="0.25">
      <c r="B61" s="194">
        <v>5</v>
      </c>
      <c r="C61" s="331" t="s">
        <v>167</v>
      </c>
      <c r="D61" s="332"/>
      <c r="E61" s="332"/>
      <c r="F61" s="332"/>
      <c r="G61" s="332"/>
      <c r="H61" s="332"/>
      <c r="I61" s="332"/>
      <c r="J61" s="332"/>
      <c r="K61" s="332"/>
      <c r="L61" s="332"/>
      <c r="M61" s="333"/>
      <c r="N61" s="195">
        <v>0</v>
      </c>
      <c r="O61" s="94"/>
      <c r="R61" s="121"/>
      <c r="S61" s="93"/>
      <c r="T61" s="193"/>
      <c r="U61" s="93"/>
    </row>
    <row r="62" spans="2:22" ht="16.5" hidden="1" thickBot="1" x14ac:dyDescent="0.3">
      <c r="B62" s="342" t="s">
        <v>168</v>
      </c>
      <c r="C62" s="343"/>
      <c r="D62" s="343"/>
      <c r="E62" s="343"/>
      <c r="F62" s="343"/>
      <c r="G62" s="343"/>
      <c r="H62" s="343"/>
      <c r="I62" s="343"/>
      <c r="J62" s="343"/>
      <c r="K62" s="343"/>
      <c r="L62" s="343"/>
      <c r="M62" s="344"/>
      <c r="N62" s="197"/>
      <c r="O62" s="94"/>
      <c r="R62" s="121"/>
      <c r="S62" s="93"/>
      <c r="T62" s="206"/>
      <c r="U62" s="93"/>
    </row>
    <row r="63" spans="2:22" ht="16.5" hidden="1" thickBot="1" x14ac:dyDescent="0.3">
      <c r="B63" s="198"/>
      <c r="C63" s="199"/>
      <c r="D63" s="200"/>
      <c r="E63" s="200"/>
      <c r="F63" s="201"/>
      <c r="G63" s="201"/>
      <c r="H63" s="201"/>
      <c r="I63" s="201"/>
      <c r="J63" s="201"/>
      <c r="K63" s="201"/>
      <c r="L63" s="201"/>
      <c r="M63" s="201" t="s">
        <v>169</v>
      </c>
      <c r="N63" s="202">
        <f>AVERAGE(N57:N62)</f>
        <v>0</v>
      </c>
      <c r="O63" s="94"/>
      <c r="R63" s="121"/>
      <c r="S63" s="93"/>
      <c r="T63" s="193"/>
      <c r="U63" s="93"/>
    </row>
    <row r="64" spans="2:22" hidden="1" x14ac:dyDescent="0.25">
      <c r="B64" s="102"/>
      <c r="C64" s="102"/>
      <c r="D64" s="203"/>
      <c r="E64" s="203"/>
      <c r="F64" s="204"/>
      <c r="G64" s="204"/>
      <c r="H64" s="204"/>
      <c r="I64" s="204"/>
      <c r="J64" s="204"/>
      <c r="K64" s="204"/>
      <c r="L64" s="204"/>
      <c r="M64" s="204"/>
      <c r="N64" s="204"/>
      <c r="O64" s="94"/>
      <c r="R64" s="121"/>
      <c r="S64" s="93"/>
      <c r="T64" s="193"/>
    </row>
    <row r="65" spans="2:21" hidden="1" x14ac:dyDescent="0.25">
      <c r="B65" s="204"/>
      <c r="C65" s="114"/>
      <c r="D65" s="114"/>
      <c r="E65" s="114"/>
      <c r="F65" s="204"/>
      <c r="G65" s="204"/>
      <c r="H65" s="204"/>
      <c r="I65" s="204"/>
      <c r="J65" s="204"/>
      <c r="K65" s="204"/>
      <c r="L65" s="204"/>
      <c r="M65" s="204"/>
      <c r="N65" s="96"/>
      <c r="O65" s="94"/>
      <c r="P65" s="94"/>
      <c r="R65" s="121"/>
      <c r="S65" s="93"/>
      <c r="T65" s="208"/>
      <c r="U65" s="93"/>
    </row>
    <row r="66" spans="2:21" hidden="1" x14ac:dyDescent="0.25">
      <c r="B66" s="114"/>
      <c r="C66" s="114"/>
      <c r="D66" s="204"/>
      <c r="E66" s="204"/>
      <c r="F66" s="191"/>
      <c r="G66" s="191"/>
      <c r="H66" s="191"/>
      <c r="I66" s="191"/>
      <c r="J66" s="191"/>
      <c r="K66" s="191"/>
      <c r="L66" s="191"/>
      <c r="M66" s="191"/>
      <c r="N66" s="191"/>
      <c r="O66" s="94"/>
      <c r="P66" s="94"/>
      <c r="R66" s="121"/>
      <c r="S66" s="93"/>
      <c r="T66" s="193"/>
      <c r="U66" s="93"/>
    </row>
    <row r="67" spans="2:21" ht="16.5" thickBot="1" x14ac:dyDescent="0.3">
      <c r="B67" s="203"/>
      <c r="C67" s="203"/>
      <c r="D67" s="207"/>
      <c r="E67" s="207"/>
      <c r="F67" s="203"/>
      <c r="G67" s="203"/>
      <c r="H67" s="203"/>
      <c r="I67" s="203"/>
      <c r="J67" s="203"/>
      <c r="K67" s="203"/>
      <c r="L67" s="203"/>
      <c r="M67" s="203"/>
      <c r="N67" s="203"/>
      <c r="O67" s="204"/>
      <c r="P67" s="204"/>
      <c r="Q67" s="205"/>
      <c r="R67" s="205"/>
      <c r="S67" s="205"/>
      <c r="T67" s="193"/>
    </row>
    <row r="68" spans="2:21" x14ac:dyDescent="0.25">
      <c r="B68" s="345" t="s">
        <v>170</v>
      </c>
      <c r="C68" s="346"/>
      <c r="D68" s="94"/>
      <c r="F68" s="93"/>
      <c r="G68" s="93"/>
      <c r="H68" s="193"/>
      <c r="O68" s="114"/>
      <c r="P68" s="94"/>
      <c r="R68" s="121"/>
      <c r="S68" s="93"/>
      <c r="T68" s="93"/>
      <c r="U68" s="93"/>
    </row>
    <row r="69" spans="2:21" x14ac:dyDescent="0.25">
      <c r="B69" s="243" t="str">
        <f>B8</f>
        <v>Manager</v>
      </c>
      <c r="C69" s="245" t="s">
        <v>171</v>
      </c>
      <c r="D69" s="94"/>
      <c r="F69" s="93"/>
      <c r="G69" s="93"/>
      <c r="H69" s="193"/>
      <c r="O69" s="191"/>
      <c r="P69" s="94"/>
      <c r="R69" s="121"/>
      <c r="S69" s="93"/>
      <c r="T69" s="93"/>
      <c r="U69" s="93"/>
    </row>
    <row r="70" spans="2:21" x14ac:dyDescent="0.25">
      <c r="B70" s="336" t="str">
        <f>C8</f>
        <v>Ivo Agustian</v>
      </c>
      <c r="C70" s="339" t="str">
        <f>C7</f>
        <v>Ade Arifin</v>
      </c>
      <c r="D70" s="94"/>
      <c r="F70" s="93"/>
      <c r="G70" s="93"/>
      <c r="H70" s="193"/>
      <c r="O70" s="286"/>
      <c r="P70" s="287"/>
      <c r="Q70" s="286"/>
      <c r="R70" s="286"/>
      <c r="S70" s="203"/>
      <c r="T70" s="93"/>
      <c r="U70" s="93"/>
    </row>
    <row r="71" spans="2:21" x14ac:dyDescent="0.25">
      <c r="B71" s="337"/>
      <c r="C71" s="340"/>
      <c r="D71" s="94"/>
      <c r="F71" s="93"/>
      <c r="G71" s="93"/>
      <c r="H71" s="193"/>
      <c r="R71" s="121"/>
      <c r="S71" s="93"/>
      <c r="T71" s="93"/>
      <c r="U71" s="93"/>
    </row>
    <row r="72" spans="2:21" x14ac:dyDescent="0.25">
      <c r="B72" s="337"/>
      <c r="C72" s="340"/>
      <c r="D72" s="94"/>
      <c r="F72" s="93"/>
      <c r="G72" s="93"/>
      <c r="H72" s="193"/>
      <c r="R72" s="121"/>
      <c r="S72" s="93"/>
      <c r="T72" s="93"/>
      <c r="U72" s="93"/>
    </row>
    <row r="73" spans="2:21" ht="16.5" thickBot="1" x14ac:dyDescent="0.3">
      <c r="B73" s="338"/>
      <c r="C73" s="341"/>
      <c r="D73" s="94"/>
      <c r="F73" s="93"/>
      <c r="G73" s="93"/>
      <c r="H73" s="95"/>
      <c r="R73" s="121"/>
      <c r="S73" s="93"/>
      <c r="T73" s="93"/>
      <c r="U73" s="93"/>
    </row>
    <row r="74" spans="2:21" ht="16.5" thickBot="1" x14ac:dyDescent="0.3">
      <c r="B74" s="209" t="s">
        <v>172</v>
      </c>
      <c r="C74" s="244" t="s">
        <v>172</v>
      </c>
      <c r="D74" s="94"/>
      <c r="F74" s="93"/>
      <c r="G74" s="93"/>
      <c r="H74" s="95"/>
      <c r="R74" s="121"/>
      <c r="S74" s="93"/>
      <c r="T74" s="93"/>
      <c r="U74" s="93"/>
    </row>
    <row r="75" spans="2:21" x14ac:dyDescent="0.25">
      <c r="R75" s="121"/>
      <c r="S75" s="93"/>
    </row>
    <row r="76" spans="2:21" x14ac:dyDescent="0.25">
      <c r="R76" s="121"/>
      <c r="S76" s="93"/>
    </row>
    <row r="77" spans="2:21" x14ac:dyDescent="0.25">
      <c r="R77" s="121"/>
      <c r="S77" s="93"/>
    </row>
  </sheetData>
  <sheetProtection formatCells="0" formatColumns="0" insertRows="0" deleteRows="0"/>
  <mergeCells count="91">
    <mergeCell ref="O14:R15"/>
    <mergeCell ref="E6:G7"/>
    <mergeCell ref="E8:G9"/>
    <mergeCell ref="E10:G10"/>
    <mergeCell ref="H6:K7"/>
    <mergeCell ref="H8:K9"/>
    <mergeCell ref="H10:K10"/>
    <mergeCell ref="I14:I15"/>
    <mergeCell ref="G14:G15"/>
    <mergeCell ref="O10:P10"/>
    <mergeCell ref="O6:P6"/>
    <mergeCell ref="O7:P7"/>
    <mergeCell ref="O8:P8"/>
    <mergeCell ref="O9:P9"/>
    <mergeCell ref="L6:N7"/>
    <mergeCell ref="L8:N10"/>
    <mergeCell ref="C6:D6"/>
    <mergeCell ref="C7:D7"/>
    <mergeCell ref="C8:D8"/>
    <mergeCell ref="C9:D9"/>
    <mergeCell ref="C10:D10"/>
    <mergeCell ref="C16:C17"/>
    <mergeCell ref="C18:C19"/>
    <mergeCell ref="C22:C24"/>
    <mergeCell ref="C20:G20"/>
    <mergeCell ref="B21:B25"/>
    <mergeCell ref="C25:G25"/>
    <mergeCell ref="B16:B20"/>
    <mergeCell ref="B14:B15"/>
    <mergeCell ref="C14:C15"/>
    <mergeCell ref="D14:D15"/>
    <mergeCell ref="E14:E15"/>
    <mergeCell ref="F14:F15"/>
    <mergeCell ref="C27:C31"/>
    <mergeCell ref="B26:B32"/>
    <mergeCell ref="C42:G42"/>
    <mergeCell ref="K42:M42"/>
    <mergeCell ref="K43:M43"/>
    <mergeCell ref="B33:B41"/>
    <mergeCell ref="C33:C37"/>
    <mergeCell ref="C38:C39"/>
    <mergeCell ref="C41:G41"/>
    <mergeCell ref="C32:G32"/>
    <mergeCell ref="B47:N47"/>
    <mergeCell ref="B51:C51"/>
    <mergeCell ref="K51:M51"/>
    <mergeCell ref="N55:N56"/>
    <mergeCell ref="C57:M57"/>
    <mergeCell ref="B52:C52"/>
    <mergeCell ref="K52:M52"/>
    <mergeCell ref="B55:B56"/>
    <mergeCell ref="C55:M56"/>
    <mergeCell ref="C58:M58"/>
    <mergeCell ref="C59:M59"/>
    <mergeCell ref="C60:M60"/>
    <mergeCell ref="B70:B73"/>
    <mergeCell ref="C70:C73"/>
    <mergeCell ref="C61:M61"/>
    <mergeCell ref="B62:M62"/>
    <mergeCell ref="B68:C68"/>
    <mergeCell ref="Q1:R1"/>
    <mergeCell ref="Q2:R2"/>
    <mergeCell ref="A3:N3"/>
    <mergeCell ref="A4:N4"/>
    <mergeCell ref="O5:R5"/>
    <mergeCell ref="O16:R16"/>
    <mergeCell ref="O17:R17"/>
    <mergeCell ref="O18:R18"/>
    <mergeCell ref="O19:R19"/>
    <mergeCell ref="O20:R20"/>
    <mergeCell ref="O21:R21"/>
    <mergeCell ref="O22:R22"/>
    <mergeCell ref="O23:R23"/>
    <mergeCell ref="O24:R24"/>
    <mergeCell ref="O25:R25"/>
    <mergeCell ref="O26:R26"/>
    <mergeCell ref="O27:R27"/>
    <mergeCell ref="O28:R28"/>
    <mergeCell ref="O29:R29"/>
    <mergeCell ref="O30:R30"/>
    <mergeCell ref="O31:R31"/>
    <mergeCell ref="O32:R32"/>
    <mergeCell ref="O33:R33"/>
    <mergeCell ref="O34:R34"/>
    <mergeCell ref="O35:R35"/>
    <mergeCell ref="O41:R41"/>
    <mergeCell ref="O36:R36"/>
    <mergeCell ref="O37:R37"/>
    <mergeCell ref="O38:R38"/>
    <mergeCell ref="O39:R39"/>
    <mergeCell ref="O40:R40"/>
  </mergeCells>
  <phoneticPr fontId="3" type="noConversion"/>
  <conditionalFormatting sqref="H8 M21:M24 M33:M40">
    <cfRule type="cellIs" dxfId="99" priority="11" operator="equal">
      <formula>1.25</formula>
    </cfRule>
    <cfRule type="cellIs" dxfId="98" priority="10" operator="greaterThan">
      <formula>1.25</formula>
    </cfRule>
    <cfRule type="cellIs" dxfId="97" priority="12" operator="greaterThan">
      <formula>1.05</formula>
    </cfRule>
    <cfRule type="cellIs" dxfId="96" priority="13" operator="equal">
      <formula>1.05</formula>
    </cfRule>
    <cfRule type="cellIs" dxfId="95" priority="14" operator="greaterThan">
      <formula>0.95</formula>
    </cfRule>
    <cfRule type="cellIs" dxfId="94" priority="15" operator="equal">
      <formula>0.95</formula>
    </cfRule>
    <cfRule type="cellIs" dxfId="93" priority="16" operator="greaterThan">
      <formula>0.8</formula>
    </cfRule>
    <cfRule type="cellIs" dxfId="92" priority="17" operator="equal">
      <formula>0.8</formula>
    </cfRule>
    <cfRule type="cellIs" dxfId="91" priority="18" operator="lessThan">
      <formula>0.8</formula>
    </cfRule>
  </conditionalFormatting>
  <conditionalFormatting sqref="H10 E11:E13">
    <cfRule type="containsText" dxfId="90" priority="19" operator="containsText" text="U">
      <formula>NOT(ISERROR(SEARCH("U",E10)))</formula>
    </cfRule>
    <cfRule type="containsText" dxfId="89" priority="20" operator="containsText" text="C">
      <formula>NOT(ISERROR(SEARCH("C",E10)))</formula>
    </cfRule>
    <cfRule type="containsText" dxfId="88" priority="21" operator="containsText" text="T">
      <formula>NOT(ISERROR(SEARCH("T",E10)))</formula>
    </cfRule>
    <cfRule type="containsText" dxfId="87" priority="22" operator="containsText" text="P">
      <formula>NOT(ISERROR(SEARCH("P",E10)))</formula>
    </cfRule>
    <cfRule type="containsText" dxfId="86" priority="23" operator="containsText" text="HP">
      <formula>NOT(ISERROR(SEARCH("HP",E10)))</formula>
    </cfRule>
  </conditionalFormatting>
  <conditionalFormatting sqref="M16:M19">
    <cfRule type="cellIs" dxfId="85" priority="2" operator="equal">
      <formula>1.25</formula>
    </cfRule>
    <cfRule type="cellIs" dxfId="84" priority="3" operator="greaterThan">
      <formula>1.05</formula>
    </cfRule>
    <cfRule type="cellIs" dxfId="83" priority="4" operator="equal">
      <formula>1.05</formula>
    </cfRule>
    <cfRule type="cellIs" dxfId="82" priority="5" operator="greaterThan">
      <formula>0.95</formula>
    </cfRule>
    <cfRule type="cellIs" dxfId="81" priority="1" operator="greaterThan">
      <formula>1.25</formula>
    </cfRule>
    <cfRule type="cellIs" dxfId="80" priority="7" operator="greaterThan">
      <formula>0.8</formula>
    </cfRule>
    <cfRule type="cellIs" dxfId="79" priority="8" operator="equal">
      <formula>0.8</formula>
    </cfRule>
    <cfRule type="cellIs" dxfId="78" priority="9" operator="lessThan">
      <formula>0.8</formula>
    </cfRule>
    <cfRule type="cellIs" dxfId="77" priority="6" operator="equal">
      <formula>0.95</formula>
    </cfRule>
  </conditionalFormatting>
  <conditionalFormatting sqref="M26:M31">
    <cfRule type="cellIs" dxfId="76" priority="73" operator="lessThan">
      <formula>0.8</formula>
    </cfRule>
    <cfRule type="cellIs" dxfId="75" priority="65" operator="greaterThan">
      <formula>1.25</formula>
    </cfRule>
    <cfRule type="cellIs" dxfId="74" priority="66" operator="equal">
      <formula>1.25</formula>
    </cfRule>
    <cfRule type="cellIs" dxfId="73" priority="67" operator="greaterThan">
      <formula>1.05</formula>
    </cfRule>
    <cfRule type="cellIs" dxfId="72" priority="68" operator="equal">
      <formula>1.05</formula>
    </cfRule>
    <cfRule type="cellIs" dxfId="71" priority="69" operator="greaterThan">
      <formula>0.95</formula>
    </cfRule>
    <cfRule type="cellIs" dxfId="70" priority="70" operator="equal">
      <formula>0.95</formula>
    </cfRule>
    <cfRule type="cellIs" dxfId="69" priority="71" operator="greaterThan">
      <formula>0.8</formula>
    </cfRule>
    <cfRule type="cellIs" dxfId="68" priority="72" operator="equal">
      <formula>0.8</formula>
    </cfRule>
  </conditionalFormatting>
  <conditionalFormatting sqref="M48:M50">
    <cfRule type="cellIs" dxfId="67" priority="57" operator="equal">
      <formula>1.25</formula>
    </cfRule>
    <cfRule type="cellIs" dxfId="66" priority="58" operator="greaterThan">
      <formula>1.05</formula>
    </cfRule>
    <cfRule type="cellIs" dxfId="65" priority="59" operator="equal">
      <formula>1.05</formula>
    </cfRule>
    <cfRule type="cellIs" dxfId="64" priority="60" operator="greaterThan">
      <formula>0.95</formula>
    </cfRule>
    <cfRule type="cellIs" dxfId="63" priority="61" operator="equal">
      <formula>0.95</formula>
    </cfRule>
    <cfRule type="cellIs" dxfId="62" priority="62" operator="greaterThan">
      <formula>0.8</formula>
    </cfRule>
    <cfRule type="cellIs" dxfId="61" priority="63" operator="equal">
      <formula>0.8</formula>
    </cfRule>
    <cfRule type="cellIs" dxfId="60" priority="64" operator="lessThan">
      <formula>0.8</formula>
    </cfRule>
    <cfRule type="cellIs" dxfId="59" priority="56" operator="greaterThan">
      <formula>1.25</formula>
    </cfRule>
  </conditionalFormatting>
  <conditionalFormatting sqref="N46 N48:N50">
    <cfRule type="cellIs" dxfId="58" priority="79" stopIfTrue="1" operator="equal">
      <formula>"U"</formula>
    </cfRule>
    <cfRule type="cellIs" dxfId="57" priority="80" stopIfTrue="1" operator="equal">
      <formula>"HP"</formula>
    </cfRule>
    <cfRule type="cellIs" dxfId="56" priority="81" stopIfTrue="1" operator="equal">
      <formula>"P"</formula>
    </cfRule>
    <cfRule type="cellIs" dxfId="55" priority="82" stopIfTrue="1" operator="equal">
      <formula>"T"</formula>
    </cfRule>
    <cfRule type="cellIs" dxfId="54" priority="83" stopIfTrue="1" operator="equal">
      <formula>"C"</formula>
    </cfRule>
  </conditionalFormatting>
  <dataValidations count="5">
    <dataValidation type="list" allowBlank="1" showInputMessage="1" showErrorMessage="1" sqref="G48:G50 G33:G40 G26:G31 G21:G24 G16:G19" xr:uid="{D5764FFC-12A5-40C9-8E8E-B23AE8C4DF21}">
      <formula1>$V$10:$V$11</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F16:F19 F33:F40 F26:F31 F21:F24 F48:F50" xr:uid="{6680DA66-C6C2-4DA8-A487-F296A427149A}">
      <formula1>$U$10:$U$14</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5"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55"/>
  <sheetViews>
    <sheetView topLeftCell="A57" zoomScaleNormal="100" workbookViewId="0">
      <selection activeCell="N143" sqref="N143"/>
    </sheetView>
  </sheetViews>
  <sheetFormatPr defaultRowHeight="15" x14ac:dyDescent="0.25"/>
  <cols>
    <col min="1" max="1" width="34.5703125" bestFit="1" customWidth="1"/>
    <col min="2" max="13" width="13.140625" customWidth="1"/>
    <col min="14" max="14" width="16.7109375" bestFit="1" customWidth="1"/>
    <col min="16" max="28" width="29.42578125" style="246" customWidth="1"/>
  </cols>
  <sheetData>
    <row r="1" spans="1:28" x14ac:dyDescent="0.25">
      <c r="A1" s="3" t="s">
        <v>235</v>
      </c>
      <c r="B1">
        <v>5</v>
      </c>
    </row>
    <row r="2" spans="1:28" s="232" customFormat="1" ht="31.5" x14ac:dyDescent="0.25">
      <c r="A2" s="308" t="s">
        <v>228</v>
      </c>
      <c r="B2" s="312" t="s">
        <v>28</v>
      </c>
      <c r="C2" s="312" t="s">
        <v>29</v>
      </c>
      <c r="D2" s="312" t="s">
        <v>30</v>
      </c>
      <c r="E2" s="312" t="s">
        <v>31</v>
      </c>
      <c r="F2" s="312" t="s">
        <v>32</v>
      </c>
      <c r="G2" s="312" t="s">
        <v>33</v>
      </c>
      <c r="H2" s="312" t="s">
        <v>34</v>
      </c>
      <c r="I2" s="312" t="s">
        <v>35</v>
      </c>
      <c r="J2" s="312" t="s">
        <v>36</v>
      </c>
      <c r="K2" s="312" t="s">
        <v>37</v>
      </c>
      <c r="L2" s="312" t="s">
        <v>38</v>
      </c>
      <c r="M2" s="312" t="s">
        <v>39</v>
      </c>
      <c r="N2" s="262" t="s">
        <v>83</v>
      </c>
      <c r="P2" s="223" t="s">
        <v>28</v>
      </c>
      <c r="Q2" s="223" t="s">
        <v>29</v>
      </c>
      <c r="R2" s="223" t="s">
        <v>30</v>
      </c>
      <c r="S2" s="223" t="s">
        <v>31</v>
      </c>
      <c r="T2" s="223" t="s">
        <v>32</v>
      </c>
      <c r="U2" s="223" t="s">
        <v>33</v>
      </c>
      <c r="V2" s="223" t="s">
        <v>34</v>
      </c>
      <c r="W2" s="223" t="s">
        <v>35</v>
      </c>
      <c r="X2" s="223" t="s">
        <v>36</v>
      </c>
      <c r="Y2" s="223" t="s">
        <v>37</v>
      </c>
      <c r="Z2" s="223" t="s">
        <v>38</v>
      </c>
      <c r="AA2" s="223" t="s">
        <v>39</v>
      </c>
      <c r="AB2" s="223" t="s">
        <v>83</v>
      </c>
    </row>
    <row r="3" spans="1:28" x14ac:dyDescent="0.25">
      <c r="A3" s="2" t="s">
        <v>41</v>
      </c>
      <c r="B3" s="273">
        <v>2</v>
      </c>
      <c r="C3" s="273">
        <v>1</v>
      </c>
      <c r="D3" s="273"/>
      <c r="E3" s="273"/>
      <c r="F3" s="273"/>
      <c r="G3" s="273"/>
      <c r="H3" s="273"/>
      <c r="I3" s="273"/>
      <c r="J3" s="273"/>
      <c r="K3" s="273"/>
      <c r="L3" s="273"/>
      <c r="M3" s="273"/>
      <c r="N3" s="273">
        <f>SUM(B3:M3)</f>
        <v>3</v>
      </c>
      <c r="P3" s="413" t="s">
        <v>295</v>
      </c>
      <c r="Q3" s="411"/>
      <c r="R3" s="411"/>
      <c r="S3" s="411"/>
      <c r="T3" s="411"/>
      <c r="U3" s="411"/>
      <c r="V3" s="411"/>
      <c r="W3" s="411"/>
      <c r="X3" s="411"/>
      <c r="Y3" s="411"/>
      <c r="Z3" s="411"/>
      <c r="AA3" s="411"/>
      <c r="AB3" s="411"/>
    </row>
    <row r="4" spans="1:28" x14ac:dyDescent="0.25">
      <c r="A4" s="2" t="s">
        <v>84</v>
      </c>
      <c r="B4" s="227">
        <f>B3</f>
        <v>2</v>
      </c>
      <c r="C4" s="227">
        <f>SUM($B$3:C$3)</f>
        <v>3</v>
      </c>
      <c r="D4" s="227">
        <f>SUM($B$3:D$3)</f>
        <v>3</v>
      </c>
      <c r="E4" s="227">
        <f>SUM($B$3:E$3)</f>
        <v>3</v>
      </c>
      <c r="F4" s="227">
        <f>SUM($B$3:F$3)</f>
        <v>3</v>
      </c>
      <c r="G4" s="227">
        <f>SUM($B$3:G$3)</f>
        <v>3</v>
      </c>
      <c r="H4" s="227">
        <f>SUM($B$3:H$3)</f>
        <v>3</v>
      </c>
      <c r="I4" s="227">
        <f>SUM($B$3:I$3)</f>
        <v>3</v>
      </c>
      <c r="J4" s="227">
        <f>SUM($B$3:J$3)</f>
        <v>3</v>
      </c>
      <c r="K4" s="227">
        <f>SUM($B$3:K$3)</f>
        <v>3</v>
      </c>
      <c r="L4" s="227">
        <f>SUM($B$3:L$3)</f>
        <v>3</v>
      </c>
      <c r="M4" s="227">
        <f>SUM($B$3:M$3)</f>
        <v>3</v>
      </c>
      <c r="N4" s="227">
        <f>M4</f>
        <v>3</v>
      </c>
      <c r="P4" s="413"/>
      <c r="Q4" s="411"/>
      <c r="R4" s="411"/>
      <c r="S4" s="411"/>
      <c r="T4" s="411"/>
      <c r="U4" s="411"/>
      <c r="V4" s="411"/>
      <c r="W4" s="411"/>
      <c r="X4" s="411"/>
      <c r="Y4" s="411"/>
      <c r="Z4" s="411"/>
      <c r="AA4" s="411"/>
      <c r="AB4" s="411"/>
    </row>
    <row r="5" spans="1:28" x14ac:dyDescent="0.25">
      <c r="A5" s="2" t="s">
        <v>197</v>
      </c>
      <c r="B5" s="5">
        <f>B3/$B$1</f>
        <v>0.4</v>
      </c>
      <c r="C5" s="5">
        <f t="shared" ref="C5:N5" si="0">C3/$B$1</f>
        <v>0.2</v>
      </c>
      <c r="D5" s="5">
        <f t="shared" si="0"/>
        <v>0</v>
      </c>
      <c r="E5" s="5">
        <f t="shared" si="0"/>
        <v>0</v>
      </c>
      <c r="F5" s="5">
        <f t="shared" si="0"/>
        <v>0</v>
      </c>
      <c r="G5" s="5">
        <f t="shared" si="0"/>
        <v>0</v>
      </c>
      <c r="H5" s="5">
        <f t="shared" si="0"/>
        <v>0</v>
      </c>
      <c r="I5" s="5">
        <f t="shared" si="0"/>
        <v>0</v>
      </c>
      <c r="J5" s="5">
        <f t="shared" si="0"/>
        <v>0</v>
      </c>
      <c r="K5" s="5">
        <f t="shared" si="0"/>
        <v>0</v>
      </c>
      <c r="L5" s="5">
        <f t="shared" si="0"/>
        <v>0</v>
      </c>
      <c r="M5" s="5">
        <f t="shared" si="0"/>
        <v>0</v>
      </c>
      <c r="N5" s="5">
        <f t="shared" si="0"/>
        <v>0.6</v>
      </c>
      <c r="P5" s="413"/>
      <c r="Q5" s="411"/>
      <c r="R5" s="411"/>
      <c r="S5" s="411"/>
      <c r="T5" s="411"/>
      <c r="U5" s="411"/>
      <c r="V5" s="411"/>
      <c r="W5" s="411"/>
      <c r="X5" s="411"/>
      <c r="Y5" s="411"/>
      <c r="Z5" s="411"/>
      <c r="AA5" s="411"/>
      <c r="AB5" s="411"/>
    </row>
    <row r="6" spans="1:28" x14ac:dyDescent="0.25">
      <c r="A6" s="2" t="s">
        <v>198</v>
      </c>
      <c r="B6" s="5">
        <f>B4/$B$1</f>
        <v>0.4</v>
      </c>
      <c r="C6" s="5">
        <f t="shared" ref="C6:M6" si="1">C4/$B$1</f>
        <v>0.6</v>
      </c>
      <c r="D6" s="5">
        <f t="shared" si="1"/>
        <v>0.6</v>
      </c>
      <c r="E6" s="5">
        <f t="shared" si="1"/>
        <v>0.6</v>
      </c>
      <c r="F6" s="5">
        <f t="shared" si="1"/>
        <v>0.6</v>
      </c>
      <c r="G6" s="5">
        <f t="shared" si="1"/>
        <v>0.6</v>
      </c>
      <c r="H6" s="5">
        <f t="shared" si="1"/>
        <v>0.6</v>
      </c>
      <c r="I6" s="5">
        <f t="shared" si="1"/>
        <v>0.6</v>
      </c>
      <c r="J6" s="5">
        <f t="shared" si="1"/>
        <v>0.6</v>
      </c>
      <c r="K6" s="5">
        <f t="shared" si="1"/>
        <v>0.6</v>
      </c>
      <c r="L6" s="5">
        <f t="shared" si="1"/>
        <v>0.6</v>
      </c>
      <c r="M6" s="5">
        <f t="shared" si="1"/>
        <v>0.6</v>
      </c>
      <c r="N6" s="5"/>
      <c r="P6" s="413"/>
      <c r="Q6" s="411"/>
      <c r="R6" s="411"/>
      <c r="S6" s="411"/>
      <c r="T6" s="411"/>
      <c r="U6" s="411"/>
      <c r="V6" s="411"/>
      <c r="W6" s="411"/>
      <c r="X6" s="411"/>
      <c r="Y6" s="411"/>
      <c r="Z6" s="411"/>
      <c r="AA6" s="411"/>
      <c r="AB6" s="411"/>
    </row>
    <row r="9" spans="1:28" x14ac:dyDescent="0.25">
      <c r="A9" s="3" t="s">
        <v>235</v>
      </c>
      <c r="B9">
        <v>5</v>
      </c>
    </row>
    <row r="10" spans="1:28" s="232" customFormat="1" ht="31.15" customHeight="1" x14ac:dyDescent="0.25">
      <c r="A10" s="308" t="s">
        <v>229</v>
      </c>
      <c r="B10" s="312" t="s">
        <v>28</v>
      </c>
      <c r="C10" s="312" t="s">
        <v>29</v>
      </c>
      <c r="D10" s="312" t="s">
        <v>30</v>
      </c>
      <c r="E10" s="312" t="s">
        <v>31</v>
      </c>
      <c r="F10" s="312" t="s">
        <v>32</v>
      </c>
      <c r="G10" s="312" t="s">
        <v>33</v>
      </c>
      <c r="H10" s="312" t="s">
        <v>34</v>
      </c>
      <c r="I10" s="312" t="s">
        <v>35</v>
      </c>
      <c r="J10" s="312" t="s">
        <v>36</v>
      </c>
      <c r="K10" s="312" t="s">
        <v>37</v>
      </c>
      <c r="L10" s="312" t="s">
        <v>38</v>
      </c>
      <c r="M10" s="312" t="s">
        <v>39</v>
      </c>
      <c r="N10" s="262" t="s">
        <v>83</v>
      </c>
      <c r="P10" s="223" t="s">
        <v>28</v>
      </c>
      <c r="Q10" s="223" t="s">
        <v>29</v>
      </c>
      <c r="R10" s="223" t="s">
        <v>30</v>
      </c>
      <c r="S10" s="223" t="s">
        <v>31</v>
      </c>
      <c r="T10" s="223" t="s">
        <v>32</v>
      </c>
      <c r="U10" s="223" t="s">
        <v>33</v>
      </c>
      <c r="V10" s="223" t="s">
        <v>34</v>
      </c>
      <c r="W10" s="223" t="s">
        <v>35</v>
      </c>
      <c r="X10" s="223" t="s">
        <v>36</v>
      </c>
      <c r="Y10" s="223" t="s">
        <v>37</v>
      </c>
      <c r="Z10" s="223" t="s">
        <v>38</v>
      </c>
      <c r="AA10" s="223" t="s">
        <v>39</v>
      </c>
      <c r="AB10" s="223" t="s">
        <v>83</v>
      </c>
    </row>
    <row r="11" spans="1:28" ht="15.75" x14ac:dyDescent="0.25">
      <c r="A11" s="2" t="s">
        <v>41</v>
      </c>
      <c r="B11" s="313">
        <v>2</v>
      </c>
      <c r="C11" s="313"/>
      <c r="D11" s="313"/>
      <c r="E11" s="313"/>
      <c r="F11" s="313"/>
      <c r="G11" s="313"/>
      <c r="H11" s="313"/>
      <c r="I11" s="313"/>
      <c r="J11" s="313"/>
      <c r="K11" s="313"/>
      <c r="L11" s="313"/>
      <c r="M11" s="313"/>
      <c r="N11" s="273">
        <f>SUM(B11:M11)</f>
        <v>2</v>
      </c>
      <c r="P11" s="413" t="s">
        <v>296</v>
      </c>
      <c r="Q11" s="411"/>
      <c r="R11" s="411"/>
      <c r="S11" s="411"/>
      <c r="T11" s="411"/>
      <c r="U11" s="411"/>
      <c r="V11" s="411"/>
      <c r="W11" s="411"/>
      <c r="X11" s="411"/>
      <c r="Y11" s="411"/>
      <c r="Z11" s="411"/>
      <c r="AA11" s="411"/>
      <c r="AB11" s="411"/>
    </row>
    <row r="12" spans="1:28" x14ac:dyDescent="0.25">
      <c r="A12" s="2" t="s">
        <v>84</v>
      </c>
      <c r="B12" s="227">
        <f>B11</f>
        <v>2</v>
      </c>
      <c r="C12" s="227">
        <f>SUM($B$11:C$11)</f>
        <v>2</v>
      </c>
      <c r="D12" s="227">
        <f>SUM($B$11:D$11)</f>
        <v>2</v>
      </c>
      <c r="E12" s="227">
        <f>SUM($B$11:E$11)</f>
        <v>2</v>
      </c>
      <c r="F12" s="227">
        <f>SUM($B$11:F$11)</f>
        <v>2</v>
      </c>
      <c r="G12" s="227">
        <f>SUM($B$11:G$11)</f>
        <v>2</v>
      </c>
      <c r="H12" s="227">
        <f>SUM($B$11:H$11)</f>
        <v>2</v>
      </c>
      <c r="I12" s="227">
        <f>SUM($B$11:I$11)</f>
        <v>2</v>
      </c>
      <c r="J12" s="227">
        <f>SUM($B$11:J$11)</f>
        <v>2</v>
      </c>
      <c r="K12" s="227">
        <f>SUM($B$11:K$11)</f>
        <v>2</v>
      </c>
      <c r="L12" s="227">
        <f>SUM($B$11:L$11)</f>
        <v>2</v>
      </c>
      <c r="M12" s="227">
        <f>SUM($B$11:M$11)</f>
        <v>2</v>
      </c>
      <c r="N12" s="227">
        <f>M12</f>
        <v>2</v>
      </c>
      <c r="P12" s="413"/>
      <c r="Q12" s="411"/>
      <c r="R12" s="411"/>
      <c r="S12" s="411"/>
      <c r="T12" s="411"/>
      <c r="U12" s="411"/>
      <c r="V12" s="411"/>
      <c r="W12" s="411"/>
      <c r="X12" s="411"/>
      <c r="Y12" s="411"/>
      <c r="Z12" s="411"/>
      <c r="AA12" s="411"/>
      <c r="AB12" s="411"/>
    </row>
    <row r="13" spans="1:28" x14ac:dyDescent="0.25">
      <c r="A13" s="2" t="s">
        <v>197</v>
      </c>
      <c r="B13" s="5">
        <f>B11/$B$1</f>
        <v>0.4</v>
      </c>
      <c r="C13" s="5">
        <f t="shared" ref="C13:N13" si="2">C11/$B$1</f>
        <v>0</v>
      </c>
      <c r="D13" s="5">
        <f t="shared" si="2"/>
        <v>0</v>
      </c>
      <c r="E13" s="5">
        <f t="shared" si="2"/>
        <v>0</v>
      </c>
      <c r="F13" s="5">
        <f t="shared" si="2"/>
        <v>0</v>
      </c>
      <c r="G13" s="5">
        <f t="shared" si="2"/>
        <v>0</v>
      </c>
      <c r="H13" s="5">
        <f t="shared" si="2"/>
        <v>0</v>
      </c>
      <c r="I13" s="5">
        <f t="shared" si="2"/>
        <v>0</v>
      </c>
      <c r="J13" s="5">
        <f t="shared" si="2"/>
        <v>0</v>
      </c>
      <c r="K13" s="5">
        <f t="shared" si="2"/>
        <v>0</v>
      </c>
      <c r="L13" s="5">
        <f t="shared" si="2"/>
        <v>0</v>
      </c>
      <c r="M13" s="5">
        <f t="shared" si="2"/>
        <v>0</v>
      </c>
      <c r="N13" s="5">
        <f t="shared" si="2"/>
        <v>0.4</v>
      </c>
      <c r="P13" s="413"/>
      <c r="Q13" s="411"/>
      <c r="R13" s="411"/>
      <c r="S13" s="411"/>
      <c r="T13" s="411"/>
      <c r="U13" s="411"/>
      <c r="V13" s="411"/>
      <c r="W13" s="411"/>
      <c r="X13" s="411"/>
      <c r="Y13" s="411"/>
      <c r="Z13" s="411"/>
      <c r="AA13" s="411"/>
      <c r="AB13" s="411"/>
    </row>
    <row r="14" spans="1:28" x14ac:dyDescent="0.25">
      <c r="A14" s="2" t="s">
        <v>42</v>
      </c>
      <c r="B14" s="5">
        <f>B12/$B$1</f>
        <v>0.4</v>
      </c>
      <c r="C14" s="5">
        <f>C12/$B$9</f>
        <v>0.4</v>
      </c>
      <c r="D14" s="5">
        <f t="shared" ref="D14:M14" si="3">D12/$B$9</f>
        <v>0.4</v>
      </c>
      <c r="E14" s="5">
        <f t="shared" si="3"/>
        <v>0.4</v>
      </c>
      <c r="F14" s="5">
        <f t="shared" si="3"/>
        <v>0.4</v>
      </c>
      <c r="G14" s="5">
        <f t="shared" si="3"/>
        <v>0.4</v>
      </c>
      <c r="H14" s="5">
        <f t="shared" si="3"/>
        <v>0.4</v>
      </c>
      <c r="I14" s="5">
        <f t="shared" si="3"/>
        <v>0.4</v>
      </c>
      <c r="J14" s="5">
        <f t="shared" si="3"/>
        <v>0.4</v>
      </c>
      <c r="K14" s="5">
        <f t="shared" si="3"/>
        <v>0.4</v>
      </c>
      <c r="L14" s="5">
        <f t="shared" si="3"/>
        <v>0.4</v>
      </c>
      <c r="M14" s="5">
        <f t="shared" si="3"/>
        <v>0.4</v>
      </c>
      <c r="N14" s="5"/>
      <c r="P14" s="413"/>
      <c r="Q14" s="411"/>
      <c r="R14" s="411"/>
      <c r="S14" s="411"/>
      <c r="T14" s="411"/>
      <c r="U14" s="411"/>
      <c r="V14" s="411"/>
      <c r="W14" s="411"/>
      <c r="X14" s="411"/>
      <c r="Y14" s="411"/>
      <c r="Z14" s="411"/>
      <c r="AA14" s="411"/>
      <c r="AB14" s="411"/>
    </row>
    <row r="17" spans="1:28" x14ac:dyDescent="0.25">
      <c r="A17" s="3" t="s">
        <v>252</v>
      </c>
    </row>
    <row r="18" spans="1:28" ht="31.15" customHeight="1" x14ac:dyDescent="0.25">
      <c r="A18" s="309" t="s">
        <v>231</v>
      </c>
      <c r="B18" s="312" t="s">
        <v>28</v>
      </c>
      <c r="C18" s="312" t="s">
        <v>29</v>
      </c>
      <c r="D18" s="312" t="s">
        <v>30</v>
      </c>
      <c r="E18" s="312" t="s">
        <v>31</v>
      </c>
      <c r="F18" s="312" t="s">
        <v>32</v>
      </c>
      <c r="G18" s="312" t="s">
        <v>33</v>
      </c>
      <c r="H18" s="312" t="s">
        <v>34</v>
      </c>
      <c r="I18" s="312" t="s">
        <v>35</v>
      </c>
      <c r="J18" s="312" t="s">
        <v>36</v>
      </c>
      <c r="K18" s="312" t="s">
        <v>37</v>
      </c>
      <c r="L18" s="312" t="s">
        <v>38</v>
      </c>
      <c r="M18" s="312" t="s">
        <v>39</v>
      </c>
      <c r="N18" s="2" t="s">
        <v>83</v>
      </c>
      <c r="P18" s="223" t="s">
        <v>28</v>
      </c>
      <c r="Q18" s="223" t="s">
        <v>29</v>
      </c>
      <c r="R18" s="223" t="s">
        <v>30</v>
      </c>
      <c r="S18" s="223" t="s">
        <v>31</v>
      </c>
      <c r="T18" s="223" t="s">
        <v>32</v>
      </c>
      <c r="U18" s="223" t="s">
        <v>33</v>
      </c>
      <c r="V18" s="223" t="s">
        <v>34</v>
      </c>
      <c r="W18" s="223" t="s">
        <v>35</v>
      </c>
      <c r="X18" s="223" t="s">
        <v>36</v>
      </c>
      <c r="Y18" s="223" t="s">
        <v>37</v>
      </c>
      <c r="Z18" s="223" t="s">
        <v>38</v>
      </c>
      <c r="AA18" s="223" t="s">
        <v>39</v>
      </c>
      <c r="AB18" s="223" t="s">
        <v>83</v>
      </c>
    </row>
    <row r="19" spans="1:28" x14ac:dyDescent="0.25">
      <c r="A19" s="2" t="s">
        <v>40</v>
      </c>
      <c r="B19" s="1">
        <v>0.95</v>
      </c>
      <c r="C19" s="1">
        <v>0.95</v>
      </c>
      <c r="D19" s="1">
        <v>0.95</v>
      </c>
      <c r="E19" s="1">
        <v>0.95</v>
      </c>
      <c r="F19" s="1">
        <v>0.95</v>
      </c>
      <c r="G19" s="1">
        <v>0.95</v>
      </c>
      <c r="H19" s="1">
        <v>0.95</v>
      </c>
      <c r="I19" s="1">
        <v>0.95</v>
      </c>
      <c r="J19" s="1">
        <v>0.95</v>
      </c>
      <c r="K19" s="1">
        <v>0.95</v>
      </c>
      <c r="L19" s="1">
        <v>0.95</v>
      </c>
      <c r="M19" s="1">
        <v>0.95</v>
      </c>
      <c r="N19" s="1">
        <f>AVERAGE(B19:M19)</f>
        <v>0.94999999999999984</v>
      </c>
      <c r="P19" s="411"/>
      <c r="Q19" s="411"/>
      <c r="R19" s="411"/>
      <c r="S19" s="411"/>
      <c r="T19" s="411"/>
      <c r="U19" s="411"/>
      <c r="V19" s="411"/>
      <c r="W19" s="411"/>
      <c r="X19" s="411"/>
      <c r="Y19" s="411"/>
      <c r="Z19" s="411"/>
      <c r="AA19" s="411"/>
      <c r="AB19" s="411"/>
    </row>
    <row r="20" spans="1:28" x14ac:dyDescent="0.25">
      <c r="A20" s="2" t="s">
        <v>41</v>
      </c>
      <c r="B20" s="274">
        <v>0.68</v>
      </c>
      <c r="C20" s="274">
        <v>0.77</v>
      </c>
      <c r="D20" s="274"/>
      <c r="E20" s="274"/>
      <c r="F20" s="274"/>
      <c r="G20" s="274"/>
      <c r="H20" s="274"/>
      <c r="I20" s="274"/>
      <c r="J20" s="274"/>
      <c r="K20" s="274"/>
      <c r="L20" s="274"/>
      <c r="M20" s="274"/>
      <c r="N20" s="274">
        <f>AVERAGE(B20:M20)</f>
        <v>0.72500000000000009</v>
      </c>
      <c r="P20" s="411"/>
      <c r="Q20" s="411"/>
      <c r="R20" s="411"/>
      <c r="S20" s="411"/>
      <c r="T20" s="411"/>
      <c r="U20" s="411"/>
      <c r="V20" s="411"/>
      <c r="W20" s="411"/>
      <c r="X20" s="411"/>
      <c r="Y20" s="411"/>
      <c r="Z20" s="411"/>
      <c r="AA20" s="411"/>
      <c r="AB20" s="411"/>
    </row>
    <row r="21" spans="1:28" x14ac:dyDescent="0.25">
      <c r="A21" s="2" t="s">
        <v>197</v>
      </c>
      <c r="B21" s="1">
        <f>B19/B20</f>
        <v>1.3970588235294117</v>
      </c>
      <c r="C21" s="1">
        <f t="shared" ref="C21:M21" si="4">C19/C20</f>
        <v>1.2337662337662336</v>
      </c>
      <c r="D21" s="1" t="e">
        <f t="shared" si="4"/>
        <v>#DIV/0!</v>
      </c>
      <c r="E21" s="1" t="e">
        <f t="shared" si="4"/>
        <v>#DIV/0!</v>
      </c>
      <c r="F21" s="1" t="e">
        <f t="shared" si="4"/>
        <v>#DIV/0!</v>
      </c>
      <c r="G21" s="1" t="e">
        <f t="shared" si="4"/>
        <v>#DIV/0!</v>
      </c>
      <c r="H21" s="1" t="e">
        <f t="shared" si="4"/>
        <v>#DIV/0!</v>
      </c>
      <c r="I21" s="1" t="e">
        <f t="shared" si="4"/>
        <v>#DIV/0!</v>
      </c>
      <c r="J21" s="1" t="e">
        <f t="shared" si="4"/>
        <v>#DIV/0!</v>
      </c>
      <c r="K21" s="1" t="e">
        <f t="shared" si="4"/>
        <v>#DIV/0!</v>
      </c>
      <c r="L21" s="1" t="e">
        <f t="shared" si="4"/>
        <v>#DIV/0!</v>
      </c>
      <c r="M21" s="1" t="e">
        <f t="shared" si="4"/>
        <v>#DIV/0!</v>
      </c>
      <c r="N21" s="1">
        <f t="shared" ref="N21" si="5">N20/N19</f>
        <v>0.76315789473684237</v>
      </c>
      <c r="P21" s="411"/>
      <c r="Q21" s="411"/>
      <c r="R21" s="411"/>
      <c r="S21" s="411"/>
      <c r="T21" s="411"/>
      <c r="U21" s="411"/>
      <c r="V21" s="411"/>
      <c r="W21" s="411"/>
      <c r="X21" s="411"/>
      <c r="Y21" s="411"/>
      <c r="Z21" s="411"/>
      <c r="AA21" s="411"/>
      <c r="AB21" s="411"/>
    </row>
    <row r="22" spans="1:28" x14ac:dyDescent="0.25">
      <c r="A22" s="2" t="s">
        <v>198</v>
      </c>
      <c r="B22" s="1">
        <f>B21</f>
        <v>1.3970588235294117</v>
      </c>
      <c r="C22" s="1">
        <f>SUM($B$21:C$21)/COUNT($B$21:C$21)</f>
        <v>1.3154125286478227</v>
      </c>
      <c r="D22" s="1" t="e">
        <f>SUM($B$21:D$21)/COUNT($B$21:D$21)</f>
        <v>#DIV/0!</v>
      </c>
      <c r="E22" s="1" t="e">
        <f>SUM($B$21:E$21)/COUNT($B$21:E$21)</f>
        <v>#DIV/0!</v>
      </c>
      <c r="F22" s="1" t="e">
        <f>SUM($B$21:F$21)/COUNT($B$21:F$21)</f>
        <v>#DIV/0!</v>
      </c>
      <c r="G22" s="1" t="e">
        <f>SUM($B$21:G$21)/COUNT($B$21:G$21)</f>
        <v>#DIV/0!</v>
      </c>
      <c r="H22" s="1" t="e">
        <f>SUM($B$21:H$21)/COUNT($B$21:H$21)</f>
        <v>#DIV/0!</v>
      </c>
      <c r="I22" s="1" t="e">
        <f>SUM($B$21:I$21)/COUNT($B$21:I$21)</f>
        <v>#DIV/0!</v>
      </c>
      <c r="J22" s="1" t="e">
        <f>SUM($B$21:J$21)/COUNT($B$21:J$21)</f>
        <v>#DIV/0!</v>
      </c>
      <c r="K22" s="1" t="e">
        <f>SUM($B$21:K$21)/COUNT($B$21:K$21)</f>
        <v>#DIV/0!</v>
      </c>
      <c r="L22" s="1" t="e">
        <f>SUM($B$21:L$21)/COUNT($B$21:L$21)</f>
        <v>#DIV/0!</v>
      </c>
      <c r="M22" s="1" t="e">
        <f>SUM($B$21:M$21)/COUNT($B$21:M$21)</f>
        <v>#DIV/0!</v>
      </c>
      <c r="N22" s="4"/>
      <c r="P22" s="411"/>
      <c r="Q22" s="411"/>
      <c r="R22" s="411"/>
      <c r="S22" s="411"/>
      <c r="T22" s="411"/>
      <c r="U22" s="411"/>
      <c r="V22" s="411"/>
      <c r="W22" s="411"/>
      <c r="X22" s="411"/>
      <c r="Y22" s="411"/>
      <c r="Z22" s="411"/>
      <c r="AA22" s="411"/>
      <c r="AB22" s="411"/>
    </row>
    <row r="25" spans="1:28" x14ac:dyDescent="0.25">
      <c r="A25" s="3" t="s">
        <v>240</v>
      </c>
    </row>
    <row r="26" spans="1:28" ht="31.5" x14ac:dyDescent="0.25">
      <c r="A26" s="308" t="s">
        <v>232</v>
      </c>
      <c r="B26" s="312" t="s">
        <v>28</v>
      </c>
      <c r="C26" s="312" t="s">
        <v>29</v>
      </c>
      <c r="D26" s="312" t="s">
        <v>30</v>
      </c>
      <c r="E26" s="312" t="s">
        <v>31</v>
      </c>
      <c r="F26" s="312" t="s">
        <v>32</v>
      </c>
      <c r="G26" s="312" t="s">
        <v>33</v>
      </c>
      <c r="H26" s="312" t="s">
        <v>34</v>
      </c>
      <c r="I26" s="312" t="s">
        <v>35</v>
      </c>
      <c r="J26" s="312" t="s">
        <v>36</v>
      </c>
      <c r="K26" s="312" t="s">
        <v>37</v>
      </c>
      <c r="L26" s="312" t="s">
        <v>38</v>
      </c>
      <c r="M26" s="312" t="s">
        <v>39</v>
      </c>
      <c r="N26" s="2" t="s">
        <v>83</v>
      </c>
      <c r="P26" s="223" t="s">
        <v>28</v>
      </c>
      <c r="Q26" s="223" t="s">
        <v>29</v>
      </c>
      <c r="R26" s="223" t="s">
        <v>30</v>
      </c>
      <c r="S26" s="223" t="s">
        <v>31</v>
      </c>
      <c r="T26" s="223" t="s">
        <v>32</v>
      </c>
      <c r="U26" s="223" t="s">
        <v>33</v>
      </c>
      <c r="V26" s="223" t="s">
        <v>34</v>
      </c>
      <c r="W26" s="223" t="s">
        <v>35</v>
      </c>
      <c r="X26" s="223" t="s">
        <v>36</v>
      </c>
      <c r="Y26" s="223" t="s">
        <v>37</v>
      </c>
      <c r="Z26" s="223" t="s">
        <v>38</v>
      </c>
      <c r="AA26" s="223" t="s">
        <v>39</v>
      </c>
      <c r="AB26" s="223" t="s">
        <v>83</v>
      </c>
    </row>
    <row r="27" spans="1:28" x14ac:dyDescent="0.25">
      <c r="A27" s="2" t="s">
        <v>40</v>
      </c>
      <c r="B27" s="264">
        <v>1</v>
      </c>
      <c r="C27" s="264">
        <v>1</v>
      </c>
      <c r="D27" s="264">
        <v>1</v>
      </c>
      <c r="E27" s="264">
        <v>1</v>
      </c>
      <c r="F27" s="264">
        <v>1</v>
      </c>
      <c r="G27" s="264">
        <v>1</v>
      </c>
      <c r="H27" s="264">
        <v>1</v>
      </c>
      <c r="I27" s="264">
        <v>1</v>
      </c>
      <c r="J27" s="264">
        <v>1</v>
      </c>
      <c r="K27" s="264">
        <v>1</v>
      </c>
      <c r="L27" s="264">
        <v>1</v>
      </c>
      <c r="M27" s="264">
        <v>1</v>
      </c>
      <c r="N27" s="264">
        <f>SUM(B27:M27)</f>
        <v>12</v>
      </c>
      <c r="P27" s="411"/>
      <c r="Q27" s="411"/>
      <c r="R27" s="411"/>
      <c r="S27" s="411"/>
      <c r="T27" s="411"/>
      <c r="U27" s="411"/>
      <c r="V27" s="411"/>
      <c r="W27" s="411"/>
      <c r="X27" s="411"/>
      <c r="Y27" s="411"/>
      <c r="Z27" s="411"/>
      <c r="AA27" s="411"/>
      <c r="AB27" s="411"/>
    </row>
    <row r="28" spans="1:28" x14ac:dyDescent="0.25">
      <c r="A28" s="2" t="s">
        <v>41</v>
      </c>
      <c r="B28" s="275">
        <v>1</v>
      </c>
      <c r="C28" s="275">
        <v>1</v>
      </c>
      <c r="D28" s="275"/>
      <c r="E28" s="275"/>
      <c r="F28" s="275"/>
      <c r="G28" s="275"/>
      <c r="H28" s="275"/>
      <c r="I28" s="275"/>
      <c r="J28" s="275"/>
      <c r="K28" s="275"/>
      <c r="L28" s="275"/>
      <c r="M28" s="275"/>
      <c r="N28" s="275">
        <f>SUM(B28:M28)</f>
        <v>2</v>
      </c>
      <c r="P28" s="411"/>
      <c r="Q28" s="411"/>
      <c r="R28" s="411"/>
      <c r="S28" s="411"/>
      <c r="T28" s="411"/>
      <c r="U28" s="411"/>
      <c r="V28" s="411"/>
      <c r="W28" s="411"/>
      <c r="X28" s="411"/>
      <c r="Y28" s="411"/>
      <c r="Z28" s="411"/>
      <c r="AA28" s="411"/>
      <c r="AB28" s="411"/>
    </row>
    <row r="29" spans="1:28" x14ac:dyDescent="0.25">
      <c r="A29" s="2" t="s">
        <v>197</v>
      </c>
      <c r="B29" s="1">
        <f>B27/B28</f>
        <v>1</v>
      </c>
      <c r="C29" s="1">
        <f t="shared" ref="C29:N29" si="6">C27/C28</f>
        <v>1</v>
      </c>
      <c r="D29" s="1" t="e">
        <f t="shared" si="6"/>
        <v>#DIV/0!</v>
      </c>
      <c r="E29" s="1" t="e">
        <f t="shared" si="6"/>
        <v>#DIV/0!</v>
      </c>
      <c r="F29" s="1" t="e">
        <f t="shared" si="6"/>
        <v>#DIV/0!</v>
      </c>
      <c r="G29" s="1" t="e">
        <f t="shared" si="6"/>
        <v>#DIV/0!</v>
      </c>
      <c r="H29" s="1" t="e">
        <f t="shared" si="6"/>
        <v>#DIV/0!</v>
      </c>
      <c r="I29" s="1" t="e">
        <f t="shared" si="6"/>
        <v>#DIV/0!</v>
      </c>
      <c r="J29" s="1" t="e">
        <f t="shared" si="6"/>
        <v>#DIV/0!</v>
      </c>
      <c r="K29" s="1" t="e">
        <f t="shared" si="6"/>
        <v>#DIV/0!</v>
      </c>
      <c r="L29" s="1" t="e">
        <f t="shared" si="6"/>
        <v>#DIV/0!</v>
      </c>
      <c r="M29" s="1" t="e">
        <f t="shared" si="6"/>
        <v>#DIV/0!</v>
      </c>
      <c r="N29" s="1">
        <f t="shared" si="6"/>
        <v>6</v>
      </c>
      <c r="P29" s="411"/>
      <c r="Q29" s="411"/>
      <c r="R29" s="411"/>
      <c r="S29" s="411"/>
      <c r="T29" s="411"/>
      <c r="U29" s="411"/>
      <c r="V29" s="411"/>
      <c r="W29" s="411"/>
      <c r="X29" s="411"/>
      <c r="Y29" s="411"/>
      <c r="Z29" s="411"/>
      <c r="AA29" s="411"/>
      <c r="AB29" s="411"/>
    </row>
    <row r="30" spans="1:28" x14ac:dyDescent="0.25">
      <c r="A30" s="2" t="s">
        <v>198</v>
      </c>
      <c r="B30" s="1">
        <f>B29</f>
        <v>1</v>
      </c>
      <c r="C30" s="260">
        <f>SUM($B$29:C$29)/COUNT($B$29:C$29)</f>
        <v>1</v>
      </c>
      <c r="D30" s="260" t="e">
        <f>SUM($B$29:D$29)/COUNT($B$29:D$29)</f>
        <v>#DIV/0!</v>
      </c>
      <c r="E30" s="260" t="e">
        <f>SUM($B$29:E$29)/COUNT($B$29:E$29)</f>
        <v>#DIV/0!</v>
      </c>
      <c r="F30" s="260" t="e">
        <f>SUM($B$29:F$29)/COUNT($B$29:F$29)</f>
        <v>#DIV/0!</v>
      </c>
      <c r="G30" s="260" t="e">
        <f>SUM($B$29:G$29)/COUNT($B$29:G$29)</f>
        <v>#DIV/0!</v>
      </c>
      <c r="H30" s="260" t="e">
        <f>SUM($B$29:H$29)/COUNT($B$29:H$29)</f>
        <v>#DIV/0!</v>
      </c>
      <c r="I30" s="260" t="e">
        <f>SUM($B$29:I$29)/COUNT($B$29:I$29)</f>
        <v>#DIV/0!</v>
      </c>
      <c r="J30" s="260" t="e">
        <f>SUM($B$29:J$29)/COUNT($B$29:J$29)</f>
        <v>#DIV/0!</v>
      </c>
      <c r="K30" s="260" t="e">
        <f>SUM($B$29:K$29)/COUNT($B$29:K$29)</f>
        <v>#DIV/0!</v>
      </c>
      <c r="L30" s="260" t="e">
        <f>SUM($B$29:L$29)/COUNT($B$29:L$29)</f>
        <v>#DIV/0!</v>
      </c>
      <c r="M30" s="260" t="e">
        <f>SUM($B$29:M$29)/COUNT($B$29:M$29)</f>
        <v>#DIV/0!</v>
      </c>
      <c r="N30" s="4"/>
      <c r="P30" s="411"/>
      <c r="Q30" s="411"/>
      <c r="R30" s="411"/>
      <c r="S30" s="411"/>
      <c r="T30" s="411"/>
      <c r="U30" s="411"/>
      <c r="V30" s="411"/>
      <c r="W30" s="411"/>
      <c r="X30" s="411"/>
      <c r="Y30" s="411"/>
      <c r="Z30" s="411"/>
      <c r="AA30" s="411"/>
      <c r="AB30" s="411"/>
    </row>
    <row r="33" spans="1:28" x14ac:dyDescent="0.25">
      <c r="A33" s="3" t="s">
        <v>44</v>
      </c>
    </row>
    <row r="34" spans="1:28" ht="31.15" customHeight="1" x14ac:dyDescent="0.25">
      <c r="A34" s="309" t="s">
        <v>203</v>
      </c>
      <c r="B34" s="312" t="s">
        <v>28</v>
      </c>
      <c r="C34" s="312" t="s">
        <v>29</v>
      </c>
      <c r="D34" s="312" t="s">
        <v>30</v>
      </c>
      <c r="E34" s="312" t="s">
        <v>31</v>
      </c>
      <c r="F34" s="312" t="s">
        <v>32</v>
      </c>
      <c r="G34" s="312" t="s">
        <v>33</v>
      </c>
      <c r="H34" s="312" t="s">
        <v>34</v>
      </c>
      <c r="I34" s="312" t="s">
        <v>35</v>
      </c>
      <c r="J34" s="312" t="s">
        <v>36</v>
      </c>
      <c r="K34" s="312" t="s">
        <v>37</v>
      </c>
      <c r="L34" s="312" t="s">
        <v>38</v>
      </c>
      <c r="M34" s="312" t="s">
        <v>39</v>
      </c>
      <c r="N34" s="2" t="s">
        <v>83</v>
      </c>
      <c r="P34" s="223" t="s">
        <v>28</v>
      </c>
      <c r="Q34" s="223" t="s">
        <v>29</v>
      </c>
      <c r="R34" s="223" t="s">
        <v>30</v>
      </c>
      <c r="S34" s="223" t="s">
        <v>31</v>
      </c>
      <c r="T34" s="223" t="s">
        <v>32</v>
      </c>
      <c r="U34" s="223" t="s">
        <v>33</v>
      </c>
      <c r="V34" s="223" t="s">
        <v>34</v>
      </c>
      <c r="W34" s="223" t="s">
        <v>35</v>
      </c>
      <c r="X34" s="223" t="s">
        <v>36</v>
      </c>
      <c r="Y34" s="223" t="s">
        <v>37</v>
      </c>
      <c r="Z34" s="223" t="s">
        <v>38</v>
      </c>
      <c r="AA34" s="223" t="s">
        <v>39</v>
      </c>
      <c r="AB34" s="223" t="s">
        <v>83</v>
      </c>
    </row>
    <row r="35" spans="1:28" x14ac:dyDescent="0.25">
      <c r="A35" s="2" t="s">
        <v>40</v>
      </c>
      <c r="B35" s="276">
        <v>0</v>
      </c>
      <c r="C35" s="276">
        <v>0</v>
      </c>
      <c r="D35" s="276">
        <v>0</v>
      </c>
      <c r="E35" s="276">
        <v>0</v>
      </c>
      <c r="F35" s="276">
        <v>0</v>
      </c>
      <c r="G35" s="276">
        <v>0</v>
      </c>
      <c r="H35" s="276">
        <v>0</v>
      </c>
      <c r="I35" s="276">
        <v>0</v>
      </c>
      <c r="J35" s="276">
        <v>0</v>
      </c>
      <c r="K35" s="276">
        <v>0</v>
      </c>
      <c r="L35" s="276">
        <v>0</v>
      </c>
      <c r="M35" s="276">
        <v>0</v>
      </c>
      <c r="N35" s="276">
        <f>SUM(B35:M35)</f>
        <v>0</v>
      </c>
      <c r="P35" s="411"/>
      <c r="Q35" s="411"/>
      <c r="R35" s="411"/>
      <c r="S35" s="411"/>
      <c r="T35" s="411"/>
      <c r="U35" s="411"/>
      <c r="V35" s="411"/>
      <c r="W35" s="411"/>
      <c r="X35" s="411"/>
      <c r="Y35" s="411"/>
      <c r="Z35" s="411"/>
      <c r="AA35" s="411"/>
      <c r="AB35" s="411"/>
    </row>
    <row r="36" spans="1:28" x14ac:dyDescent="0.25">
      <c r="A36" s="2" t="s">
        <v>41</v>
      </c>
      <c r="B36" s="278">
        <v>0</v>
      </c>
      <c r="C36" s="278">
        <v>0</v>
      </c>
      <c r="D36" s="278"/>
      <c r="E36" s="278"/>
      <c r="F36" s="278"/>
      <c r="G36" s="278"/>
      <c r="H36" s="278"/>
      <c r="I36" s="278"/>
      <c r="J36" s="278"/>
      <c r="K36" s="278"/>
      <c r="L36" s="278"/>
      <c r="M36" s="278"/>
      <c r="N36" s="278">
        <f>SUM(B36:M36)</f>
        <v>0</v>
      </c>
      <c r="P36" s="411"/>
      <c r="Q36" s="411"/>
      <c r="R36" s="411"/>
      <c r="S36" s="411"/>
      <c r="T36" s="411"/>
      <c r="U36" s="411"/>
      <c r="V36" s="411"/>
      <c r="W36" s="411"/>
      <c r="X36" s="411"/>
      <c r="Y36" s="411"/>
      <c r="Z36" s="411"/>
      <c r="AA36" s="411"/>
      <c r="AB36" s="411"/>
    </row>
    <row r="37" spans="1:28" s="232" customFormat="1" x14ac:dyDescent="0.25">
      <c r="A37" s="2" t="s">
        <v>84</v>
      </c>
      <c r="B37" s="276">
        <f>B36</f>
        <v>0</v>
      </c>
      <c r="C37" s="276">
        <f>SUM($B$36:C$36)</f>
        <v>0</v>
      </c>
      <c r="D37" s="276">
        <f>SUM($B$36:D$36)</f>
        <v>0</v>
      </c>
      <c r="E37" s="276">
        <f>SUM($B$36:E$36)</f>
        <v>0</v>
      </c>
      <c r="F37" s="276">
        <f>SUM($B$36:F$36)</f>
        <v>0</v>
      </c>
      <c r="G37" s="276">
        <f>SUM($B$36:G$36)</f>
        <v>0</v>
      </c>
      <c r="H37" s="276">
        <f>SUM($B$36:H$36)</f>
        <v>0</v>
      </c>
      <c r="I37" s="276">
        <f>SUM($B$36:I$36)</f>
        <v>0</v>
      </c>
      <c r="J37" s="276">
        <f>SUM($B$36:J$36)</f>
        <v>0</v>
      </c>
      <c r="K37" s="276">
        <f>SUM($B$36:K$36)</f>
        <v>0</v>
      </c>
      <c r="L37" s="276">
        <f>SUM($B$36:L$36)</f>
        <v>0</v>
      </c>
      <c r="M37" s="276">
        <f>SUM($B$36:M$36)</f>
        <v>0</v>
      </c>
      <c r="N37" s="276">
        <f>N36</f>
        <v>0</v>
      </c>
      <c r="P37" s="411"/>
      <c r="Q37" s="411"/>
      <c r="R37" s="411"/>
      <c r="S37" s="411"/>
      <c r="T37" s="411"/>
      <c r="U37" s="411"/>
      <c r="V37" s="411"/>
      <c r="W37" s="411"/>
      <c r="X37" s="411"/>
      <c r="Y37" s="411"/>
      <c r="Z37" s="411"/>
      <c r="AA37" s="411"/>
      <c r="AB37" s="411"/>
    </row>
    <row r="38" spans="1:28" x14ac:dyDescent="0.25">
      <c r="A38" s="2" t="s">
        <v>197</v>
      </c>
      <c r="B38" s="5">
        <f>IF(B36=0,1,B35/B36)</f>
        <v>1</v>
      </c>
      <c r="C38" s="5">
        <f t="shared" ref="C38:M38" si="7">IF(C36=0,1,C35/C36)</f>
        <v>1</v>
      </c>
      <c r="D38" s="5">
        <f t="shared" si="7"/>
        <v>1</v>
      </c>
      <c r="E38" s="5">
        <f t="shared" si="7"/>
        <v>1</v>
      </c>
      <c r="F38" s="5">
        <f t="shared" si="7"/>
        <v>1</v>
      </c>
      <c r="G38" s="5">
        <f t="shared" si="7"/>
        <v>1</v>
      </c>
      <c r="H38" s="5">
        <f t="shared" si="7"/>
        <v>1</v>
      </c>
      <c r="I38" s="5">
        <f t="shared" si="7"/>
        <v>1</v>
      </c>
      <c r="J38" s="5">
        <f t="shared" si="7"/>
        <v>1</v>
      </c>
      <c r="K38" s="5">
        <f t="shared" si="7"/>
        <v>1</v>
      </c>
      <c r="L38" s="5">
        <f t="shared" si="7"/>
        <v>1</v>
      </c>
      <c r="M38" s="5">
        <f t="shared" si="7"/>
        <v>1</v>
      </c>
      <c r="N38" s="5" t="str">
        <f t="shared" ref="N38" si="8">IF(N36=0,"100%",N36/N35)</f>
        <v>100%</v>
      </c>
      <c r="P38" s="411"/>
      <c r="Q38" s="411"/>
      <c r="R38" s="411"/>
      <c r="S38" s="411"/>
      <c r="T38" s="411"/>
      <c r="U38" s="411"/>
      <c r="V38" s="411"/>
      <c r="W38" s="411"/>
      <c r="X38" s="411"/>
      <c r="Y38" s="411"/>
      <c r="Z38" s="411"/>
      <c r="AA38" s="411"/>
      <c r="AB38" s="411"/>
    </row>
    <row r="39" spans="1:28" x14ac:dyDescent="0.25">
      <c r="A39" s="2" t="s">
        <v>199</v>
      </c>
      <c r="B39" s="5">
        <f>B38</f>
        <v>1</v>
      </c>
      <c r="C39" s="1">
        <f>SUM($B$38:C$38)/COUNT($B$38:C$38)</f>
        <v>1</v>
      </c>
      <c r="D39" s="1">
        <f>SUM($B$38:D$38)/COUNT($B$38:D$38)</f>
        <v>1</v>
      </c>
      <c r="E39" s="1">
        <f>SUM($B$38:E$38)/COUNT($B$38:E$38)</f>
        <v>1</v>
      </c>
      <c r="F39" s="1">
        <f>SUM($B$38:F$38)/COUNT($B$38:F$38)</f>
        <v>1</v>
      </c>
      <c r="G39" s="1">
        <f>SUM($B$38:G$38)/COUNT($B$38:G$38)</f>
        <v>1</v>
      </c>
      <c r="H39" s="1">
        <f>SUM($B$38:H$38)/COUNT($B$38:H$38)</f>
        <v>1</v>
      </c>
      <c r="I39" s="1">
        <f>SUM($B$38:I$38)/COUNT($B$38:I$38)</f>
        <v>1</v>
      </c>
      <c r="J39" s="1">
        <f>SUM($B$38:J$38)/COUNT($B$38:J$38)</f>
        <v>1</v>
      </c>
      <c r="K39" s="1">
        <f>SUM($B$38:K$38)/COUNT($B$38:K$38)</f>
        <v>1</v>
      </c>
      <c r="L39" s="1">
        <f>SUM($B$38:L$38)/COUNT($B$38:L$38)</f>
        <v>1</v>
      </c>
      <c r="M39" s="1">
        <f>SUM($B$38:M$38)/COUNT($B$38:M$38)</f>
        <v>1</v>
      </c>
      <c r="N39" s="1"/>
      <c r="P39" s="411"/>
      <c r="Q39" s="411"/>
      <c r="R39" s="411"/>
      <c r="S39" s="411"/>
      <c r="T39" s="411"/>
      <c r="U39" s="411"/>
      <c r="V39" s="411"/>
      <c r="W39" s="411"/>
      <c r="X39" s="411"/>
      <c r="Y39" s="411"/>
      <c r="Z39" s="411"/>
      <c r="AA39" s="411"/>
      <c r="AB39" s="411"/>
    </row>
    <row r="40" spans="1:28" x14ac:dyDescent="0.25">
      <c r="A40" s="229"/>
      <c r="B40" s="230"/>
      <c r="C40" s="231"/>
      <c r="D40" s="231"/>
      <c r="E40" s="231"/>
      <c r="F40" s="231"/>
      <c r="G40" s="231"/>
      <c r="H40" s="231"/>
      <c r="I40" s="231"/>
      <c r="J40" s="231"/>
      <c r="K40" s="231"/>
      <c r="L40" s="231"/>
      <c r="M40" s="231"/>
      <c r="N40" s="231"/>
    </row>
    <row r="41" spans="1:28" x14ac:dyDescent="0.25">
      <c r="A41" s="229"/>
      <c r="B41" s="230"/>
      <c r="C41" s="231"/>
      <c r="D41" s="231"/>
      <c r="E41" s="231"/>
      <c r="F41" s="231"/>
      <c r="G41" s="231"/>
      <c r="H41" s="231"/>
      <c r="I41" s="231"/>
      <c r="J41" s="231"/>
      <c r="K41" s="231"/>
      <c r="L41" s="231"/>
      <c r="M41" s="231"/>
      <c r="N41" s="231"/>
    </row>
    <row r="42" spans="1:28" x14ac:dyDescent="0.25">
      <c r="A42" s="3" t="s">
        <v>235</v>
      </c>
      <c r="B42">
        <v>8</v>
      </c>
    </row>
    <row r="43" spans="1:28" s="232" customFormat="1" ht="31.5" x14ac:dyDescent="0.25">
      <c r="A43" s="308" t="s">
        <v>237</v>
      </c>
      <c r="B43" s="312" t="s">
        <v>28</v>
      </c>
      <c r="C43" s="312" t="s">
        <v>29</v>
      </c>
      <c r="D43" s="312" t="s">
        <v>30</v>
      </c>
      <c r="E43" s="312" t="s">
        <v>31</v>
      </c>
      <c r="F43" s="312" t="s">
        <v>32</v>
      </c>
      <c r="G43" s="312" t="s">
        <v>33</v>
      </c>
      <c r="H43" s="312" t="s">
        <v>34</v>
      </c>
      <c r="I43" s="312" t="s">
        <v>35</v>
      </c>
      <c r="J43" s="312" t="s">
        <v>36</v>
      </c>
      <c r="K43" s="312" t="s">
        <v>37</v>
      </c>
      <c r="L43" s="312" t="s">
        <v>38</v>
      </c>
      <c r="M43" s="312" t="s">
        <v>39</v>
      </c>
      <c r="N43" s="262" t="s">
        <v>83</v>
      </c>
      <c r="P43" s="223" t="s">
        <v>28</v>
      </c>
      <c r="Q43" s="223" t="s">
        <v>29</v>
      </c>
      <c r="R43" s="223" t="s">
        <v>30</v>
      </c>
      <c r="S43" s="223" t="s">
        <v>31</v>
      </c>
      <c r="T43" s="223" t="s">
        <v>32</v>
      </c>
      <c r="U43" s="223" t="s">
        <v>33</v>
      </c>
      <c r="V43" s="223" t="s">
        <v>34</v>
      </c>
      <c r="W43" s="223" t="s">
        <v>35</v>
      </c>
      <c r="X43" s="223" t="s">
        <v>36</v>
      </c>
      <c r="Y43" s="223" t="s">
        <v>37</v>
      </c>
      <c r="Z43" s="223" t="s">
        <v>38</v>
      </c>
      <c r="AA43" s="223" t="s">
        <v>39</v>
      </c>
      <c r="AB43" s="223" t="s">
        <v>83</v>
      </c>
    </row>
    <row r="44" spans="1:28" x14ac:dyDescent="0.25">
      <c r="A44" s="2" t="s">
        <v>41</v>
      </c>
      <c r="B44" s="273">
        <v>2</v>
      </c>
      <c r="C44" s="273">
        <v>0</v>
      </c>
      <c r="D44" s="273"/>
      <c r="E44" s="273"/>
      <c r="F44" s="273"/>
      <c r="G44" s="273"/>
      <c r="H44" s="273"/>
      <c r="I44" s="273"/>
      <c r="J44" s="273"/>
      <c r="K44" s="273"/>
      <c r="L44" s="273"/>
      <c r="M44" s="273"/>
      <c r="N44" s="273">
        <f>SUM(B44:M44)</f>
        <v>2</v>
      </c>
      <c r="P44" s="413" t="s">
        <v>297</v>
      </c>
      <c r="Q44" s="411"/>
      <c r="R44" s="411"/>
      <c r="S44" s="411"/>
      <c r="T44" s="411"/>
      <c r="U44" s="411"/>
      <c r="V44" s="411"/>
      <c r="W44" s="411"/>
      <c r="X44" s="411"/>
      <c r="Y44" s="411"/>
      <c r="Z44" s="411"/>
      <c r="AA44" s="411"/>
      <c r="AB44" s="411"/>
    </row>
    <row r="45" spans="1:28" x14ac:dyDescent="0.25">
      <c r="A45" s="2" t="s">
        <v>84</v>
      </c>
      <c r="B45" s="227">
        <f>B44</f>
        <v>2</v>
      </c>
      <c r="C45" s="227">
        <f>SUM($B$44:C$44)</f>
        <v>2</v>
      </c>
      <c r="D45" s="227">
        <f>SUM($B$44:D$44)</f>
        <v>2</v>
      </c>
      <c r="E45" s="227">
        <f>SUM($B$44:E$44)</f>
        <v>2</v>
      </c>
      <c r="F45" s="227">
        <f>SUM($B$44:F$44)</f>
        <v>2</v>
      </c>
      <c r="G45" s="227">
        <f>SUM($B$44:G$44)</f>
        <v>2</v>
      </c>
      <c r="H45" s="227">
        <f>SUM($B$44:H$44)</f>
        <v>2</v>
      </c>
      <c r="I45" s="227">
        <f>SUM($B$44:I$44)</f>
        <v>2</v>
      </c>
      <c r="J45" s="227">
        <f>SUM($B$44:J$44)</f>
        <v>2</v>
      </c>
      <c r="K45" s="227">
        <f>SUM($B$44:K$44)</f>
        <v>2</v>
      </c>
      <c r="L45" s="227">
        <f>SUM($B$44:L$44)</f>
        <v>2</v>
      </c>
      <c r="M45" s="227">
        <f>SUM($B$44:M$44)</f>
        <v>2</v>
      </c>
      <c r="N45" s="227">
        <f>M45</f>
        <v>2</v>
      </c>
      <c r="P45" s="413"/>
      <c r="Q45" s="411"/>
      <c r="R45" s="411"/>
      <c r="S45" s="411"/>
      <c r="T45" s="411"/>
      <c r="U45" s="411"/>
      <c r="V45" s="411"/>
      <c r="W45" s="411"/>
      <c r="X45" s="411"/>
      <c r="Y45" s="411"/>
      <c r="Z45" s="411"/>
      <c r="AA45" s="411"/>
      <c r="AB45" s="411"/>
    </row>
    <row r="46" spans="1:28" x14ac:dyDescent="0.25">
      <c r="A46" s="2" t="s">
        <v>197</v>
      </c>
      <c r="B46" s="5">
        <f>B44/$B$42</f>
        <v>0.25</v>
      </c>
      <c r="C46" s="5">
        <f>C44/$B$42</f>
        <v>0</v>
      </c>
      <c r="D46" s="5">
        <f t="shared" ref="D46:N46" si="9">D44/$B$42</f>
        <v>0</v>
      </c>
      <c r="E46" s="5">
        <f t="shared" si="9"/>
        <v>0</v>
      </c>
      <c r="F46" s="5">
        <f t="shared" si="9"/>
        <v>0</v>
      </c>
      <c r="G46" s="5">
        <f t="shared" si="9"/>
        <v>0</v>
      </c>
      <c r="H46" s="5">
        <f t="shared" si="9"/>
        <v>0</v>
      </c>
      <c r="I46" s="5">
        <f t="shared" si="9"/>
        <v>0</v>
      </c>
      <c r="J46" s="5">
        <f t="shared" si="9"/>
        <v>0</v>
      </c>
      <c r="K46" s="5">
        <f t="shared" si="9"/>
        <v>0</v>
      </c>
      <c r="L46" s="5">
        <f t="shared" si="9"/>
        <v>0</v>
      </c>
      <c r="M46" s="5">
        <f t="shared" si="9"/>
        <v>0</v>
      </c>
      <c r="N46" s="5">
        <f t="shared" si="9"/>
        <v>0.25</v>
      </c>
      <c r="P46" s="413"/>
      <c r="Q46" s="411"/>
      <c r="R46" s="411"/>
      <c r="S46" s="411"/>
      <c r="T46" s="411"/>
      <c r="U46" s="411"/>
      <c r="V46" s="411"/>
      <c r="W46" s="411"/>
      <c r="X46" s="411"/>
      <c r="Y46" s="411"/>
      <c r="Z46" s="411"/>
      <c r="AA46" s="411"/>
      <c r="AB46" s="411"/>
    </row>
    <row r="47" spans="1:28" x14ac:dyDescent="0.25">
      <c r="A47" s="2" t="s">
        <v>198</v>
      </c>
      <c r="B47" s="5">
        <f>B45/$B$1</f>
        <v>0.4</v>
      </c>
      <c r="C47" s="5">
        <f>C45/$B$42</f>
        <v>0.25</v>
      </c>
      <c r="D47" s="5">
        <f t="shared" ref="D47:M47" si="10">D45/$B$42</f>
        <v>0.25</v>
      </c>
      <c r="E47" s="5">
        <f t="shared" si="10"/>
        <v>0.25</v>
      </c>
      <c r="F47" s="5">
        <f t="shared" si="10"/>
        <v>0.25</v>
      </c>
      <c r="G47" s="5">
        <f t="shared" si="10"/>
        <v>0.25</v>
      </c>
      <c r="H47" s="5">
        <f t="shared" si="10"/>
        <v>0.25</v>
      </c>
      <c r="I47" s="5">
        <f t="shared" si="10"/>
        <v>0.25</v>
      </c>
      <c r="J47" s="5">
        <f t="shared" si="10"/>
        <v>0.25</v>
      </c>
      <c r="K47" s="5">
        <f t="shared" si="10"/>
        <v>0.25</v>
      </c>
      <c r="L47" s="5">
        <f t="shared" si="10"/>
        <v>0.25</v>
      </c>
      <c r="M47" s="5">
        <f t="shared" si="10"/>
        <v>0.25</v>
      </c>
      <c r="N47" s="5"/>
      <c r="P47" s="413"/>
      <c r="Q47" s="411"/>
      <c r="R47" s="411"/>
      <c r="S47" s="411"/>
      <c r="T47" s="411"/>
      <c r="U47" s="411"/>
      <c r="V47" s="411"/>
      <c r="W47" s="411"/>
      <c r="X47" s="411"/>
      <c r="Y47" s="411"/>
      <c r="Z47" s="411"/>
      <c r="AA47" s="411"/>
      <c r="AB47" s="411"/>
    </row>
    <row r="48" spans="1:28" x14ac:dyDescent="0.25">
      <c r="A48" s="229"/>
      <c r="B48" s="230"/>
      <c r="C48" s="231"/>
      <c r="D48" s="231"/>
      <c r="E48" s="231"/>
      <c r="F48" s="231"/>
      <c r="G48" s="231"/>
      <c r="H48" s="231"/>
      <c r="I48" s="231"/>
      <c r="J48" s="231"/>
      <c r="K48" s="231"/>
      <c r="L48" s="231"/>
      <c r="M48" s="231"/>
      <c r="N48" s="231"/>
    </row>
    <row r="49" spans="1:28" x14ac:dyDescent="0.25">
      <c r="A49" s="229"/>
      <c r="B49" s="230"/>
      <c r="C49" s="231"/>
      <c r="D49" s="231"/>
      <c r="E49" s="231"/>
      <c r="F49" s="231"/>
      <c r="G49" s="231"/>
      <c r="H49" s="231"/>
      <c r="I49" s="231"/>
      <c r="J49" s="231"/>
      <c r="K49" s="231"/>
      <c r="L49" s="231"/>
      <c r="M49" s="231"/>
      <c r="N49" s="231"/>
    </row>
    <row r="50" spans="1:28" x14ac:dyDescent="0.25">
      <c r="A50" s="3" t="s">
        <v>300</v>
      </c>
    </row>
    <row r="51" spans="1:28" s="232" customFormat="1" ht="47.25" x14ac:dyDescent="0.25">
      <c r="A51" s="308" t="s">
        <v>238</v>
      </c>
      <c r="B51" s="312" t="s">
        <v>28</v>
      </c>
      <c r="C51" s="312" t="s">
        <v>29</v>
      </c>
      <c r="D51" s="312" t="s">
        <v>30</v>
      </c>
      <c r="E51" s="312" t="s">
        <v>31</v>
      </c>
      <c r="F51" s="312" t="s">
        <v>32</v>
      </c>
      <c r="G51" s="312" t="s">
        <v>33</v>
      </c>
      <c r="H51" s="312" t="s">
        <v>34</v>
      </c>
      <c r="I51" s="312" t="s">
        <v>35</v>
      </c>
      <c r="J51" s="312" t="s">
        <v>36</v>
      </c>
      <c r="K51" s="312" t="s">
        <v>37</v>
      </c>
      <c r="L51" s="312" t="s">
        <v>38</v>
      </c>
      <c r="M51" s="312" t="s">
        <v>39</v>
      </c>
      <c r="N51" s="262" t="s">
        <v>83</v>
      </c>
      <c r="P51" s="223" t="s">
        <v>28</v>
      </c>
      <c r="Q51" s="223" t="s">
        <v>29</v>
      </c>
      <c r="R51" s="223" t="s">
        <v>30</v>
      </c>
      <c r="S51" s="223" t="s">
        <v>31</v>
      </c>
      <c r="T51" s="223" t="s">
        <v>32</v>
      </c>
      <c r="U51" s="223" t="s">
        <v>33</v>
      </c>
      <c r="V51" s="223" t="s">
        <v>34</v>
      </c>
      <c r="W51" s="223" t="s">
        <v>35</v>
      </c>
      <c r="X51" s="223" t="s">
        <v>36</v>
      </c>
      <c r="Y51" s="223" t="s">
        <v>37</v>
      </c>
      <c r="Z51" s="223" t="s">
        <v>38</v>
      </c>
      <c r="AA51" s="223" t="s">
        <v>39</v>
      </c>
      <c r="AB51" s="223" t="s">
        <v>83</v>
      </c>
    </row>
    <row r="52" spans="1:28" x14ac:dyDescent="0.25">
      <c r="A52" s="2" t="s">
        <v>40</v>
      </c>
      <c r="B52" s="280">
        <v>5</v>
      </c>
      <c r="C52" s="280">
        <v>5</v>
      </c>
      <c r="D52" s="280">
        <v>5</v>
      </c>
      <c r="E52" s="280">
        <v>5</v>
      </c>
      <c r="F52" s="280">
        <v>5</v>
      </c>
      <c r="G52" s="280">
        <v>5</v>
      </c>
      <c r="H52" s="280">
        <v>5</v>
      </c>
      <c r="I52" s="280">
        <v>5</v>
      </c>
      <c r="J52" s="280">
        <v>5</v>
      </c>
      <c r="K52" s="280">
        <v>5</v>
      </c>
      <c r="L52" s="280">
        <v>5</v>
      </c>
      <c r="M52" s="280">
        <v>5</v>
      </c>
      <c r="N52" s="280">
        <v>5</v>
      </c>
      <c r="P52" s="411"/>
      <c r="Q52" s="411"/>
      <c r="R52" s="411"/>
      <c r="S52" s="411"/>
      <c r="T52" s="411"/>
      <c r="U52" s="411"/>
      <c r="V52" s="411"/>
      <c r="W52" s="411"/>
      <c r="X52" s="411"/>
      <c r="Y52" s="411"/>
      <c r="Z52" s="411"/>
      <c r="AA52" s="411"/>
      <c r="AB52" s="411"/>
    </row>
    <row r="53" spans="1:28" x14ac:dyDescent="0.25">
      <c r="A53" s="2" t="s">
        <v>41</v>
      </c>
      <c r="B53" s="281">
        <v>5</v>
      </c>
      <c r="C53" s="281">
        <v>5</v>
      </c>
      <c r="D53" s="281"/>
      <c r="E53" s="281"/>
      <c r="F53" s="281"/>
      <c r="G53" s="281"/>
      <c r="H53" s="281"/>
      <c r="I53" s="281"/>
      <c r="J53" s="281"/>
      <c r="K53" s="281"/>
      <c r="L53" s="281"/>
      <c r="M53" s="281"/>
      <c r="N53" s="281">
        <f>AVERAGE(B53:M53)</f>
        <v>5</v>
      </c>
      <c r="P53" s="411"/>
      <c r="Q53" s="411"/>
      <c r="R53" s="411"/>
      <c r="S53" s="411"/>
      <c r="T53" s="411"/>
      <c r="U53" s="411"/>
      <c r="V53" s="411"/>
      <c r="W53" s="411"/>
      <c r="X53" s="411"/>
      <c r="Y53" s="411"/>
      <c r="Z53" s="411"/>
      <c r="AA53" s="411"/>
      <c r="AB53" s="411"/>
    </row>
    <row r="54" spans="1:28" x14ac:dyDescent="0.25">
      <c r="A54" s="2" t="s">
        <v>197</v>
      </c>
      <c r="B54" s="5">
        <f>IF(B53=0,1,B52/B53)</f>
        <v>1</v>
      </c>
      <c r="C54" s="5">
        <f t="shared" ref="C54:N54" si="11">IF(C53=0,1,C52/C53)</f>
        <v>1</v>
      </c>
      <c r="D54" s="5">
        <f t="shared" si="11"/>
        <v>1</v>
      </c>
      <c r="E54" s="5">
        <f t="shared" si="11"/>
        <v>1</v>
      </c>
      <c r="F54" s="5">
        <f t="shared" si="11"/>
        <v>1</v>
      </c>
      <c r="G54" s="5">
        <f t="shared" si="11"/>
        <v>1</v>
      </c>
      <c r="H54" s="5">
        <f t="shared" si="11"/>
        <v>1</v>
      </c>
      <c r="I54" s="5">
        <f t="shared" si="11"/>
        <v>1</v>
      </c>
      <c r="J54" s="5">
        <f t="shared" si="11"/>
        <v>1</v>
      </c>
      <c r="K54" s="5">
        <f t="shared" si="11"/>
        <v>1</v>
      </c>
      <c r="L54" s="5">
        <f t="shared" si="11"/>
        <v>1</v>
      </c>
      <c r="M54" s="5">
        <f t="shared" si="11"/>
        <v>1</v>
      </c>
      <c r="N54" s="5">
        <f t="shared" si="11"/>
        <v>1</v>
      </c>
      <c r="P54" s="411"/>
      <c r="Q54" s="411"/>
      <c r="R54" s="411"/>
      <c r="S54" s="411"/>
      <c r="T54" s="411"/>
      <c r="U54" s="411"/>
      <c r="V54" s="411"/>
      <c r="W54" s="411"/>
      <c r="X54" s="411"/>
      <c r="Y54" s="411"/>
      <c r="Z54" s="411"/>
      <c r="AA54" s="411"/>
      <c r="AB54" s="411"/>
    </row>
    <row r="55" spans="1:28" x14ac:dyDescent="0.25">
      <c r="A55" s="2" t="s">
        <v>198</v>
      </c>
      <c r="B55" s="5">
        <f>B54</f>
        <v>1</v>
      </c>
      <c r="C55" s="5">
        <f>SUM($B$54:C$54)/COUNT($B$54:C$54)</f>
        <v>1</v>
      </c>
      <c r="D55" s="5">
        <f>SUM($B$54:D$54)/COUNT($B$54:D$54)</f>
        <v>1</v>
      </c>
      <c r="E55" s="5">
        <f>SUM($B$54:E$54)/COUNT($B$54:E$54)</f>
        <v>1</v>
      </c>
      <c r="F55" s="5">
        <f>SUM($B$54:F$54)/COUNT($B$54:F$54)</f>
        <v>1</v>
      </c>
      <c r="G55" s="5">
        <f>SUM($B$54:G$54)/COUNT($B$54:G$54)</f>
        <v>1</v>
      </c>
      <c r="H55" s="5">
        <f>SUM($B$54:H$54)/COUNT($B$54:H$54)</f>
        <v>1</v>
      </c>
      <c r="I55" s="5">
        <f>SUM($B$54:I$54)/COUNT($B$54:I$54)</f>
        <v>1</v>
      </c>
      <c r="J55" s="5">
        <f>SUM($B$54:J$54)/COUNT($B$54:J$54)</f>
        <v>1</v>
      </c>
      <c r="K55" s="5">
        <f>SUM($B$54:K$54)/COUNT($B$54:K$54)</f>
        <v>1</v>
      </c>
      <c r="L55" s="5">
        <f>SUM($B$54:L$54)/COUNT($B$54:L$54)</f>
        <v>1</v>
      </c>
      <c r="M55" s="5">
        <f>SUM($B$54:M$54)/COUNT($B$54:M$54)</f>
        <v>1</v>
      </c>
      <c r="N55" s="5"/>
      <c r="P55" s="411"/>
      <c r="Q55" s="411"/>
      <c r="R55" s="411"/>
      <c r="S55" s="411"/>
      <c r="T55" s="411"/>
      <c r="U55" s="411"/>
      <c r="V55" s="411"/>
      <c r="W55" s="411"/>
      <c r="X55" s="411"/>
      <c r="Y55" s="411"/>
      <c r="Z55" s="411"/>
      <c r="AA55" s="411"/>
      <c r="AB55" s="411"/>
    </row>
    <row r="56" spans="1:28" x14ac:dyDescent="0.25">
      <c r="A56" s="229"/>
      <c r="B56" s="230"/>
      <c r="C56" s="231"/>
      <c r="D56" s="231"/>
      <c r="E56" s="231"/>
      <c r="F56" s="231"/>
      <c r="G56" s="231"/>
      <c r="H56" s="231"/>
      <c r="I56" s="231"/>
      <c r="J56" s="231"/>
      <c r="K56" s="231"/>
      <c r="L56" s="231"/>
      <c r="M56" s="231"/>
      <c r="N56" s="231"/>
    </row>
    <row r="57" spans="1:28" x14ac:dyDescent="0.25">
      <c r="A57" s="229"/>
      <c r="B57" s="230"/>
      <c r="C57" s="231"/>
      <c r="D57" s="231"/>
      <c r="E57" s="231"/>
      <c r="F57" s="231"/>
      <c r="G57" s="231"/>
      <c r="H57" s="231"/>
      <c r="I57" s="231"/>
      <c r="J57" s="231"/>
      <c r="K57" s="231"/>
      <c r="L57" s="231"/>
      <c r="M57" s="231"/>
      <c r="N57" s="231"/>
    </row>
    <row r="58" spans="1:28" s="232" customFormat="1" ht="31.15" customHeight="1" x14ac:dyDescent="0.25">
      <c r="A58" s="308" t="s">
        <v>239</v>
      </c>
      <c r="B58" s="312" t="s">
        <v>28</v>
      </c>
      <c r="C58" s="312" t="s">
        <v>29</v>
      </c>
      <c r="D58" s="312" t="s">
        <v>30</v>
      </c>
      <c r="E58" s="312" t="s">
        <v>31</v>
      </c>
      <c r="F58" s="312" t="s">
        <v>32</v>
      </c>
      <c r="G58" s="312" t="s">
        <v>33</v>
      </c>
      <c r="H58" s="312" t="s">
        <v>34</v>
      </c>
      <c r="I58" s="312" t="s">
        <v>35</v>
      </c>
      <c r="J58" s="312" t="s">
        <v>36</v>
      </c>
      <c r="K58" s="312" t="s">
        <v>37</v>
      </c>
      <c r="L58" s="312" t="s">
        <v>38</v>
      </c>
      <c r="M58" s="312" t="s">
        <v>39</v>
      </c>
      <c r="N58" s="262" t="s">
        <v>83</v>
      </c>
      <c r="P58" s="223" t="s">
        <v>28</v>
      </c>
      <c r="Q58" s="223" t="s">
        <v>29</v>
      </c>
      <c r="R58" s="223" t="s">
        <v>30</v>
      </c>
      <c r="S58" s="223" t="s">
        <v>31</v>
      </c>
      <c r="T58" s="223" t="s">
        <v>32</v>
      </c>
      <c r="U58" s="223" t="s">
        <v>33</v>
      </c>
      <c r="V58" s="223" t="s">
        <v>34</v>
      </c>
      <c r="W58" s="223" t="s">
        <v>35</v>
      </c>
      <c r="X58" s="223" t="s">
        <v>36</v>
      </c>
      <c r="Y58" s="223" t="s">
        <v>37</v>
      </c>
      <c r="Z58" s="223" t="s">
        <v>38</v>
      </c>
      <c r="AA58" s="223" t="s">
        <v>39</v>
      </c>
      <c r="AB58" s="223" t="s">
        <v>83</v>
      </c>
    </row>
    <row r="59" spans="1:28" x14ac:dyDescent="0.25">
      <c r="A59" s="2" t="s">
        <v>302</v>
      </c>
      <c r="B59" s="276">
        <v>-1</v>
      </c>
      <c r="C59" s="276">
        <v>-1</v>
      </c>
      <c r="D59" s="276">
        <v>-1</v>
      </c>
      <c r="E59" s="276">
        <v>-1</v>
      </c>
      <c r="F59" s="276">
        <v>-1</v>
      </c>
      <c r="G59" s="276">
        <v>-1</v>
      </c>
      <c r="H59" s="276">
        <v>-1</v>
      </c>
      <c r="I59" s="276">
        <v>-1</v>
      </c>
      <c r="J59" s="276">
        <v>-1</v>
      </c>
      <c r="K59" s="276">
        <v>-1</v>
      </c>
      <c r="L59" s="276">
        <v>-1</v>
      </c>
      <c r="M59" s="276">
        <v>-1</v>
      </c>
      <c r="N59" s="276">
        <v>-1</v>
      </c>
      <c r="P59" s="414"/>
      <c r="Q59" s="414"/>
      <c r="R59" s="414"/>
      <c r="S59" s="414"/>
      <c r="T59" s="414"/>
      <c r="U59" s="414"/>
      <c r="V59" s="414"/>
      <c r="W59" s="414"/>
      <c r="X59" s="414"/>
      <c r="Y59" s="414"/>
      <c r="Z59" s="414"/>
      <c r="AA59" s="414"/>
      <c r="AB59" s="414"/>
    </row>
    <row r="60" spans="1:28" x14ac:dyDescent="0.25">
      <c r="A60" s="2" t="s">
        <v>301</v>
      </c>
      <c r="B60" s="278">
        <v>-1</v>
      </c>
      <c r="C60" s="278">
        <v>-1</v>
      </c>
      <c r="D60" s="278"/>
      <c r="E60" s="278"/>
      <c r="F60" s="278"/>
      <c r="G60" s="278"/>
      <c r="H60" s="278"/>
      <c r="I60" s="278"/>
      <c r="J60" s="278"/>
      <c r="K60" s="278"/>
      <c r="L60" s="278"/>
      <c r="M60" s="278"/>
      <c r="N60" s="277">
        <f>AVERAGE(B60:M60)</f>
        <v>-1</v>
      </c>
      <c r="P60" s="414"/>
      <c r="Q60" s="414"/>
      <c r="R60" s="414"/>
      <c r="S60" s="414"/>
      <c r="T60" s="414"/>
      <c r="U60" s="414"/>
      <c r="V60" s="414"/>
      <c r="W60" s="414"/>
      <c r="X60" s="414"/>
      <c r="Y60" s="414"/>
      <c r="Z60" s="414"/>
      <c r="AA60" s="414"/>
      <c r="AB60" s="414"/>
    </row>
    <row r="61" spans="1:28" x14ac:dyDescent="0.25">
      <c r="A61" s="2" t="s">
        <v>197</v>
      </c>
      <c r="B61" s="5">
        <f>B59/B60</f>
        <v>1</v>
      </c>
      <c r="C61" s="5">
        <f t="shared" ref="C61:N61" si="12">C59/C60</f>
        <v>1</v>
      </c>
      <c r="D61" s="5" t="e">
        <f t="shared" si="12"/>
        <v>#DIV/0!</v>
      </c>
      <c r="E61" s="5" t="e">
        <f t="shared" si="12"/>
        <v>#DIV/0!</v>
      </c>
      <c r="F61" s="5" t="e">
        <f t="shared" si="12"/>
        <v>#DIV/0!</v>
      </c>
      <c r="G61" s="5" t="e">
        <f t="shared" si="12"/>
        <v>#DIV/0!</v>
      </c>
      <c r="H61" s="5" t="e">
        <f t="shared" si="12"/>
        <v>#DIV/0!</v>
      </c>
      <c r="I61" s="5" t="e">
        <f t="shared" si="12"/>
        <v>#DIV/0!</v>
      </c>
      <c r="J61" s="5" t="e">
        <f t="shared" si="12"/>
        <v>#DIV/0!</v>
      </c>
      <c r="K61" s="5" t="e">
        <f t="shared" si="12"/>
        <v>#DIV/0!</v>
      </c>
      <c r="L61" s="5" t="e">
        <f t="shared" si="12"/>
        <v>#DIV/0!</v>
      </c>
      <c r="M61" s="5" t="e">
        <f t="shared" si="12"/>
        <v>#DIV/0!</v>
      </c>
      <c r="N61" s="5">
        <f t="shared" si="12"/>
        <v>1</v>
      </c>
      <c r="P61" s="414"/>
      <c r="Q61" s="414"/>
      <c r="R61" s="414"/>
      <c r="S61" s="414"/>
      <c r="T61" s="414"/>
      <c r="U61" s="414"/>
      <c r="V61" s="414"/>
      <c r="W61" s="414"/>
      <c r="X61" s="414"/>
      <c r="Y61" s="414"/>
      <c r="Z61" s="414"/>
      <c r="AA61" s="414"/>
      <c r="AB61" s="414"/>
    </row>
    <row r="62" spans="1:28" x14ac:dyDescent="0.25">
      <c r="A62" s="2" t="s">
        <v>198</v>
      </c>
      <c r="B62" s="5">
        <f>B61</f>
        <v>1</v>
      </c>
      <c r="C62" s="5">
        <f>SUM($B$61:C$61)/COUNT($B$61:C$61)</f>
        <v>1</v>
      </c>
      <c r="D62" s="5" t="e">
        <f>SUM($B$61:D$61)/COUNT($B$61:D$61)</f>
        <v>#DIV/0!</v>
      </c>
      <c r="E62" s="5" t="e">
        <f>SUM($B$61:E$61)/COUNT($B$61:E$61)</f>
        <v>#DIV/0!</v>
      </c>
      <c r="F62" s="5" t="e">
        <f>SUM($B$61:F$61)/COUNT($B$61:F$61)</f>
        <v>#DIV/0!</v>
      </c>
      <c r="G62" s="5" t="e">
        <f>SUM($B$61:G$61)/COUNT($B$61:G$61)</f>
        <v>#DIV/0!</v>
      </c>
      <c r="H62" s="5" t="e">
        <f>SUM($B$61:H$61)/COUNT($B$61:H$61)</f>
        <v>#DIV/0!</v>
      </c>
      <c r="I62" s="5" t="e">
        <f>SUM($B$61:I$61)/COUNT($B$61:I$61)</f>
        <v>#DIV/0!</v>
      </c>
      <c r="J62" s="5" t="e">
        <f>SUM($B$61:J$61)/COUNT($B$61:J$61)</f>
        <v>#DIV/0!</v>
      </c>
      <c r="K62" s="5" t="e">
        <f>SUM($B$61:K$61)/COUNT($B$61:K$61)</f>
        <v>#DIV/0!</v>
      </c>
      <c r="L62" s="5" t="e">
        <f>SUM($B$61:L$61)/COUNT($B$61:L$61)</f>
        <v>#DIV/0!</v>
      </c>
      <c r="M62" s="5" t="e">
        <f>SUM($B$61:M$61)/COUNT($B$61:M$61)</f>
        <v>#DIV/0!</v>
      </c>
      <c r="N62" s="5"/>
      <c r="P62" s="415"/>
      <c r="Q62" s="415"/>
      <c r="R62" s="415"/>
      <c r="S62" s="415"/>
      <c r="T62" s="415"/>
      <c r="U62" s="415"/>
      <c r="V62" s="415"/>
      <c r="W62" s="415"/>
      <c r="X62" s="415"/>
      <c r="Y62" s="415"/>
      <c r="Z62" s="415"/>
      <c r="AA62" s="415"/>
      <c r="AB62" s="415"/>
    </row>
    <row r="63" spans="1:28" x14ac:dyDescent="0.25">
      <c r="A63" s="229"/>
      <c r="B63" s="230"/>
      <c r="C63" s="231"/>
      <c r="D63" s="231"/>
      <c r="E63" s="231"/>
      <c r="F63" s="231"/>
      <c r="G63" s="231"/>
      <c r="H63" s="231"/>
      <c r="I63" s="231"/>
      <c r="J63" s="231"/>
      <c r="K63" s="231"/>
      <c r="L63" s="231"/>
      <c r="M63" s="231"/>
      <c r="N63" s="231"/>
    </row>
    <row r="64" spans="1:28" x14ac:dyDescent="0.25">
      <c r="A64" s="229"/>
      <c r="B64" s="230"/>
      <c r="C64" s="231"/>
      <c r="D64" s="231"/>
      <c r="E64" s="231"/>
      <c r="F64" s="231"/>
      <c r="G64" s="231"/>
      <c r="H64" s="231"/>
      <c r="I64" s="231"/>
      <c r="J64" s="231"/>
      <c r="K64" s="231"/>
      <c r="L64" s="231"/>
      <c r="M64" s="231"/>
      <c r="N64" s="231"/>
    </row>
    <row r="65" spans="1:28" s="232" customFormat="1" ht="31.5" x14ac:dyDescent="0.25">
      <c r="A65" s="308" t="s">
        <v>243</v>
      </c>
      <c r="B65" s="312" t="s">
        <v>28</v>
      </c>
      <c r="C65" s="312" t="s">
        <v>29</v>
      </c>
      <c r="D65" s="312" t="s">
        <v>30</v>
      </c>
      <c r="E65" s="312" t="s">
        <v>31</v>
      </c>
      <c r="F65" s="312" t="s">
        <v>32</v>
      </c>
      <c r="G65" s="312" t="s">
        <v>33</v>
      </c>
      <c r="H65" s="312" t="s">
        <v>34</v>
      </c>
      <c r="I65" s="312" t="s">
        <v>35</v>
      </c>
      <c r="J65" s="312" t="s">
        <v>36</v>
      </c>
      <c r="K65" s="312" t="s">
        <v>37</v>
      </c>
      <c r="L65" s="312" t="s">
        <v>38</v>
      </c>
      <c r="M65" s="312" t="s">
        <v>39</v>
      </c>
      <c r="N65" s="262" t="s">
        <v>83</v>
      </c>
      <c r="P65" s="223" t="s">
        <v>28</v>
      </c>
      <c r="Q65" s="223" t="s">
        <v>29</v>
      </c>
      <c r="R65" s="223" t="s">
        <v>30</v>
      </c>
      <c r="S65" s="223" t="s">
        <v>31</v>
      </c>
      <c r="T65" s="223" t="s">
        <v>32</v>
      </c>
      <c r="U65" s="223" t="s">
        <v>33</v>
      </c>
      <c r="V65" s="223" t="s">
        <v>34</v>
      </c>
      <c r="W65" s="223" t="s">
        <v>35</v>
      </c>
      <c r="X65" s="223" t="s">
        <v>36</v>
      </c>
      <c r="Y65" s="223" t="s">
        <v>37</v>
      </c>
      <c r="Z65" s="223" t="s">
        <v>38</v>
      </c>
      <c r="AA65" s="223" t="s">
        <v>39</v>
      </c>
      <c r="AB65" s="223" t="s">
        <v>83</v>
      </c>
    </row>
    <row r="66" spans="1:28" x14ac:dyDescent="0.25">
      <c r="A66" s="2" t="s">
        <v>40</v>
      </c>
      <c r="B66" s="265">
        <v>1</v>
      </c>
      <c r="C66" s="265">
        <v>0</v>
      </c>
      <c r="D66" s="265">
        <v>1</v>
      </c>
      <c r="E66" s="265">
        <v>1</v>
      </c>
      <c r="F66" s="265">
        <v>1</v>
      </c>
      <c r="G66" s="265">
        <v>1</v>
      </c>
      <c r="H66" s="265">
        <v>1</v>
      </c>
      <c r="I66" s="265">
        <v>1</v>
      </c>
      <c r="J66" s="265">
        <v>1</v>
      </c>
      <c r="K66" s="265">
        <v>1</v>
      </c>
      <c r="L66" s="265">
        <v>1</v>
      </c>
      <c r="M66" s="265">
        <v>1</v>
      </c>
      <c r="N66" s="265">
        <f>SUM(B66:M66)</f>
        <v>11</v>
      </c>
      <c r="P66" s="411"/>
      <c r="Q66" s="411"/>
      <c r="R66" s="411"/>
      <c r="S66" s="411"/>
      <c r="T66" s="411"/>
      <c r="U66" s="411"/>
      <c r="V66" s="411"/>
      <c r="W66" s="411"/>
      <c r="X66" s="411"/>
      <c r="Y66" s="411"/>
      <c r="Z66" s="411"/>
      <c r="AA66" s="411"/>
      <c r="AB66" s="411"/>
    </row>
    <row r="67" spans="1:28" x14ac:dyDescent="0.25">
      <c r="A67" s="2" t="s">
        <v>41</v>
      </c>
      <c r="B67" s="273">
        <v>1</v>
      </c>
      <c r="C67" s="273">
        <v>0</v>
      </c>
      <c r="D67" s="273"/>
      <c r="E67" s="273"/>
      <c r="F67" s="273"/>
      <c r="G67" s="273"/>
      <c r="H67" s="273"/>
      <c r="I67" s="273"/>
      <c r="J67" s="273"/>
      <c r="K67" s="273"/>
      <c r="L67" s="273"/>
      <c r="M67" s="273"/>
      <c r="N67" s="277">
        <f>SUM(B67:M67)</f>
        <v>1</v>
      </c>
      <c r="P67" s="411"/>
      <c r="Q67" s="411"/>
      <c r="R67" s="411"/>
      <c r="S67" s="411"/>
      <c r="T67" s="411"/>
      <c r="U67" s="411"/>
      <c r="V67" s="411"/>
      <c r="W67" s="411"/>
      <c r="X67" s="411"/>
      <c r="Y67" s="411"/>
      <c r="Z67" s="411"/>
      <c r="AA67" s="411"/>
      <c r="AB67" s="411"/>
    </row>
    <row r="68" spans="1:28" x14ac:dyDescent="0.25">
      <c r="A68" s="2" t="s">
        <v>197</v>
      </c>
      <c r="B68" s="5">
        <f>B67/B66</f>
        <v>1</v>
      </c>
      <c r="C68" s="5" t="e">
        <f t="shared" ref="C68:M68" si="13">C67/C66</f>
        <v>#DIV/0!</v>
      </c>
      <c r="D68" s="5">
        <f t="shared" si="13"/>
        <v>0</v>
      </c>
      <c r="E68" s="5">
        <f t="shared" si="13"/>
        <v>0</v>
      </c>
      <c r="F68" s="5">
        <f t="shared" si="13"/>
        <v>0</v>
      </c>
      <c r="G68" s="5">
        <f t="shared" si="13"/>
        <v>0</v>
      </c>
      <c r="H68" s="5">
        <f t="shared" si="13"/>
        <v>0</v>
      </c>
      <c r="I68" s="5">
        <f t="shared" si="13"/>
        <v>0</v>
      </c>
      <c r="J68" s="5">
        <f t="shared" si="13"/>
        <v>0</v>
      </c>
      <c r="K68" s="5">
        <f t="shared" si="13"/>
        <v>0</v>
      </c>
      <c r="L68" s="5">
        <f t="shared" si="13"/>
        <v>0</v>
      </c>
      <c r="M68" s="5">
        <f t="shared" si="13"/>
        <v>0</v>
      </c>
      <c r="N68" s="5">
        <f t="shared" ref="N68" si="14">IF(N67/N66&lt;0,0,N67/N66)</f>
        <v>9.0909090909090912E-2</v>
      </c>
      <c r="P68" s="411"/>
      <c r="Q68" s="411"/>
      <c r="R68" s="411"/>
      <c r="S68" s="411"/>
      <c r="T68" s="411"/>
      <c r="U68" s="411"/>
      <c r="V68" s="411"/>
      <c r="W68" s="411"/>
      <c r="X68" s="411"/>
      <c r="Y68" s="411"/>
      <c r="Z68" s="411"/>
      <c r="AA68" s="411"/>
      <c r="AB68" s="411"/>
    </row>
    <row r="69" spans="1:28" x14ac:dyDescent="0.25">
      <c r="A69" s="2" t="s">
        <v>198</v>
      </c>
      <c r="B69" s="5">
        <f>B68</f>
        <v>1</v>
      </c>
      <c r="C69" s="5" t="e">
        <f>AVERAGE($B$68:C$68)</f>
        <v>#DIV/0!</v>
      </c>
      <c r="D69" s="5" t="e">
        <f>AVERAGE($B$68:D$68)</f>
        <v>#DIV/0!</v>
      </c>
      <c r="E69" s="5" t="e">
        <f>AVERAGE($B$68:E$68)</f>
        <v>#DIV/0!</v>
      </c>
      <c r="F69" s="5" t="e">
        <f>AVERAGE($B$68:F$68)</f>
        <v>#DIV/0!</v>
      </c>
      <c r="G69" s="5" t="e">
        <f>AVERAGE($B$68:G$68)</f>
        <v>#DIV/0!</v>
      </c>
      <c r="H69" s="5" t="e">
        <f>AVERAGE($B$68:H$68)</f>
        <v>#DIV/0!</v>
      </c>
      <c r="I69" s="5" t="e">
        <f>AVERAGE($B$68:I$68)</f>
        <v>#DIV/0!</v>
      </c>
      <c r="J69" s="5" t="e">
        <f>AVERAGE($B$68:J$68)</f>
        <v>#DIV/0!</v>
      </c>
      <c r="K69" s="5" t="e">
        <f>AVERAGE($B$68:K$68)</f>
        <v>#DIV/0!</v>
      </c>
      <c r="L69" s="5" t="e">
        <f>AVERAGE($B$68:L$68)</f>
        <v>#DIV/0!</v>
      </c>
      <c r="M69" s="5" t="e">
        <f>AVERAGE($B$68:M$68)</f>
        <v>#DIV/0!</v>
      </c>
      <c r="N69" s="5"/>
      <c r="P69" s="411"/>
      <c r="Q69" s="411"/>
      <c r="R69" s="411"/>
      <c r="S69" s="411"/>
      <c r="T69" s="411"/>
      <c r="U69" s="411"/>
      <c r="V69" s="411"/>
      <c r="W69" s="411"/>
      <c r="X69" s="411"/>
      <c r="Y69" s="411"/>
      <c r="Z69" s="411"/>
      <c r="AA69" s="411"/>
      <c r="AB69" s="411"/>
    </row>
    <row r="70" spans="1:28" x14ac:dyDescent="0.25">
      <c r="A70" s="229"/>
      <c r="B70" s="230"/>
      <c r="C70" s="231"/>
      <c r="D70" s="231"/>
      <c r="E70" s="231"/>
      <c r="F70" s="231"/>
      <c r="G70" s="231"/>
      <c r="H70" s="231"/>
      <c r="I70" s="231"/>
      <c r="J70" s="231"/>
      <c r="K70" s="231"/>
      <c r="L70" s="231"/>
      <c r="M70" s="231"/>
      <c r="N70" s="231"/>
    </row>
    <row r="71" spans="1:28" x14ac:dyDescent="0.25">
      <c r="A71" s="229"/>
      <c r="B71" s="230"/>
      <c r="C71" s="231"/>
      <c r="D71" s="231"/>
      <c r="E71" s="231"/>
      <c r="F71" s="231"/>
      <c r="G71" s="231"/>
      <c r="H71" s="231"/>
      <c r="I71" s="231"/>
      <c r="J71" s="231"/>
      <c r="K71" s="231"/>
      <c r="L71" s="231"/>
      <c r="M71" s="231"/>
      <c r="N71" s="231"/>
    </row>
    <row r="72" spans="1:28" ht="15.75" x14ac:dyDescent="0.25">
      <c r="A72" s="311" t="s">
        <v>260</v>
      </c>
    </row>
    <row r="73" spans="1:28" ht="31.15" customHeight="1" x14ac:dyDescent="0.25">
      <c r="A73" s="427" t="s">
        <v>258</v>
      </c>
      <c r="B73" s="312" t="s">
        <v>28</v>
      </c>
      <c r="C73" s="312" t="s">
        <v>29</v>
      </c>
      <c r="D73" s="312" t="s">
        <v>30</v>
      </c>
      <c r="E73" s="312" t="s">
        <v>31</v>
      </c>
      <c r="F73" s="312" t="s">
        <v>32</v>
      </c>
      <c r="G73" s="312" t="s">
        <v>33</v>
      </c>
      <c r="H73" s="312" t="s">
        <v>34</v>
      </c>
      <c r="I73" s="312" t="s">
        <v>35</v>
      </c>
      <c r="J73" s="312" t="s">
        <v>36</v>
      </c>
      <c r="K73" s="312" t="s">
        <v>37</v>
      </c>
      <c r="L73" s="312" t="s">
        <v>38</v>
      </c>
      <c r="M73" s="312" t="s">
        <v>39</v>
      </c>
      <c r="N73" s="2" t="s">
        <v>83</v>
      </c>
      <c r="P73" s="223" t="s">
        <v>28</v>
      </c>
      <c r="Q73" s="223" t="s">
        <v>29</v>
      </c>
      <c r="R73" s="223" t="s">
        <v>30</v>
      </c>
      <c r="S73" s="223" t="s">
        <v>31</v>
      </c>
      <c r="T73" s="223" t="s">
        <v>32</v>
      </c>
      <c r="U73" s="223" t="s">
        <v>33</v>
      </c>
      <c r="V73" s="223" t="s">
        <v>34</v>
      </c>
      <c r="W73" s="223" t="s">
        <v>35</v>
      </c>
      <c r="X73" s="223" t="s">
        <v>36</v>
      </c>
      <c r="Y73" s="223" t="s">
        <v>37</v>
      </c>
      <c r="Z73" s="223" t="s">
        <v>38</v>
      </c>
      <c r="AA73" s="223" t="s">
        <v>39</v>
      </c>
      <c r="AB73" s="223" t="s">
        <v>83</v>
      </c>
    </row>
    <row r="74" spans="1:28" x14ac:dyDescent="0.25">
      <c r="A74" s="2" t="s">
        <v>40</v>
      </c>
      <c r="B74" s="283">
        <v>0</v>
      </c>
      <c r="C74" s="283">
        <v>0</v>
      </c>
      <c r="D74" s="283">
        <v>0</v>
      </c>
      <c r="E74" s="283">
        <v>0</v>
      </c>
      <c r="F74" s="283">
        <v>0</v>
      </c>
      <c r="G74" s="283">
        <v>0</v>
      </c>
      <c r="H74" s="283">
        <v>0</v>
      </c>
      <c r="I74" s="283">
        <v>0</v>
      </c>
      <c r="J74" s="283">
        <v>0</v>
      </c>
      <c r="K74" s="283">
        <v>0</v>
      </c>
      <c r="L74" s="283">
        <v>0</v>
      </c>
      <c r="M74" s="283">
        <v>0</v>
      </c>
      <c r="N74" s="227">
        <f>SUM(B74:M74)</f>
        <v>0</v>
      </c>
      <c r="P74" s="411"/>
      <c r="Q74" s="411"/>
      <c r="R74" s="411"/>
      <c r="S74" s="411"/>
      <c r="T74" s="411"/>
      <c r="U74" s="411"/>
      <c r="V74" s="411"/>
      <c r="W74" s="411"/>
      <c r="X74" s="411"/>
      <c r="Y74" s="411"/>
      <c r="Z74" s="411"/>
      <c r="AA74" s="411"/>
      <c r="AB74" s="411"/>
    </row>
    <row r="75" spans="1:28" x14ac:dyDescent="0.25">
      <c r="A75" s="2" t="s">
        <v>41</v>
      </c>
      <c r="B75" s="307">
        <v>0</v>
      </c>
      <c r="C75" s="284">
        <v>0</v>
      </c>
      <c r="D75" s="284"/>
      <c r="E75" s="284"/>
      <c r="F75" s="284"/>
      <c r="G75" s="284"/>
      <c r="H75" s="284"/>
      <c r="I75" s="284"/>
      <c r="J75" s="284"/>
      <c r="K75" s="284"/>
      <c r="L75" s="284"/>
      <c r="M75" s="284"/>
      <c r="N75" s="273">
        <f>SUM(B75:M75)</f>
        <v>0</v>
      </c>
      <c r="P75" s="411"/>
      <c r="Q75" s="411"/>
      <c r="R75" s="411"/>
      <c r="S75" s="411"/>
      <c r="T75" s="411"/>
      <c r="U75" s="411"/>
      <c r="V75" s="411"/>
      <c r="W75" s="411"/>
      <c r="X75" s="411"/>
      <c r="Y75" s="411"/>
      <c r="Z75" s="411"/>
      <c r="AA75" s="411"/>
      <c r="AB75" s="411"/>
    </row>
    <row r="76" spans="1:28" x14ac:dyDescent="0.25">
      <c r="A76" s="2" t="s">
        <v>197</v>
      </c>
      <c r="B76" s="5">
        <f t="shared" ref="B76:M76" si="15">IF(B75=0,1,B74/B75)</f>
        <v>1</v>
      </c>
      <c r="C76" s="5">
        <f t="shared" si="15"/>
        <v>1</v>
      </c>
      <c r="D76" s="5">
        <f t="shared" si="15"/>
        <v>1</v>
      </c>
      <c r="E76" s="5">
        <f t="shared" si="15"/>
        <v>1</v>
      </c>
      <c r="F76" s="5">
        <f t="shared" si="15"/>
        <v>1</v>
      </c>
      <c r="G76" s="5">
        <f t="shared" si="15"/>
        <v>1</v>
      </c>
      <c r="H76" s="5">
        <f t="shared" si="15"/>
        <v>1</v>
      </c>
      <c r="I76" s="5">
        <f t="shared" si="15"/>
        <v>1</v>
      </c>
      <c r="J76" s="5">
        <f t="shared" si="15"/>
        <v>1</v>
      </c>
      <c r="K76" s="5">
        <f t="shared" si="15"/>
        <v>1</v>
      </c>
      <c r="L76" s="5">
        <f t="shared" si="15"/>
        <v>1</v>
      </c>
      <c r="M76" s="5">
        <f t="shared" si="15"/>
        <v>1</v>
      </c>
      <c r="N76" s="5" t="str">
        <f>IF(N75=0,"100%",N75/N74)</f>
        <v>100%</v>
      </c>
      <c r="P76" s="411"/>
      <c r="Q76" s="411"/>
      <c r="R76" s="411"/>
      <c r="S76" s="411"/>
      <c r="T76" s="411"/>
      <c r="U76" s="411"/>
      <c r="V76" s="411"/>
      <c r="W76" s="411"/>
      <c r="X76" s="411"/>
      <c r="Y76" s="411"/>
      <c r="Z76" s="411"/>
      <c r="AA76" s="411"/>
      <c r="AB76" s="411"/>
    </row>
    <row r="77" spans="1:28" x14ac:dyDescent="0.25">
      <c r="A77" s="2" t="s">
        <v>199</v>
      </c>
      <c r="B77" s="5">
        <f>B76</f>
        <v>1</v>
      </c>
      <c r="C77" s="1">
        <f>AVERAGE($B$76:C$76)</f>
        <v>1</v>
      </c>
      <c r="D77" s="1">
        <f>AVERAGE($B$76:D$76)</f>
        <v>1</v>
      </c>
      <c r="E77" s="1">
        <f>AVERAGE($B$76:E$76)</f>
        <v>1</v>
      </c>
      <c r="F77" s="1">
        <f>AVERAGE($B$76:F$76)</f>
        <v>1</v>
      </c>
      <c r="G77" s="1">
        <f>AVERAGE($B$76:G$76)</f>
        <v>1</v>
      </c>
      <c r="H77" s="1">
        <f>AVERAGE($B$76:H$76)</f>
        <v>1</v>
      </c>
      <c r="I77" s="1">
        <f>AVERAGE($B$76:I$76)</f>
        <v>1</v>
      </c>
      <c r="J77" s="1">
        <f>AVERAGE($B$76:J$76)</f>
        <v>1</v>
      </c>
      <c r="K77" s="1">
        <f>AVERAGE($B$76:K$76)</f>
        <v>1</v>
      </c>
      <c r="L77" s="1">
        <f>AVERAGE($B$76:L$76)</f>
        <v>1</v>
      </c>
      <c r="M77" s="1">
        <f>AVERAGE($B$76:M$76)</f>
        <v>1</v>
      </c>
      <c r="N77" s="1"/>
      <c r="P77" s="411"/>
      <c r="Q77" s="411"/>
      <c r="R77" s="411"/>
      <c r="S77" s="411"/>
      <c r="T77" s="411"/>
      <c r="U77" s="411"/>
      <c r="V77" s="411"/>
      <c r="W77" s="411"/>
      <c r="X77" s="411"/>
      <c r="Y77" s="411"/>
      <c r="Z77" s="411"/>
      <c r="AA77" s="411"/>
      <c r="AB77" s="411"/>
    </row>
    <row r="78" spans="1:28" x14ac:dyDescent="0.25">
      <c r="A78" s="229"/>
      <c r="B78" s="230"/>
      <c r="C78" s="231"/>
      <c r="D78" s="231"/>
      <c r="E78" s="231"/>
      <c r="F78" s="231"/>
      <c r="G78" s="231"/>
      <c r="H78" s="231"/>
      <c r="I78" s="231"/>
      <c r="J78" s="231"/>
      <c r="K78" s="231"/>
      <c r="L78" s="231"/>
      <c r="M78" s="231"/>
      <c r="N78" s="231"/>
    </row>
    <row r="79" spans="1:28" x14ac:dyDescent="0.25">
      <c r="A79" s="229"/>
      <c r="B79" s="230"/>
      <c r="C79" s="231"/>
      <c r="D79" s="231"/>
      <c r="E79" s="231"/>
      <c r="F79" s="231"/>
      <c r="G79" s="231"/>
      <c r="H79" s="231"/>
      <c r="I79" s="231"/>
      <c r="J79" s="231"/>
      <c r="K79" s="231"/>
      <c r="L79" s="231"/>
      <c r="M79" s="231"/>
      <c r="N79" s="231"/>
    </row>
    <row r="80" spans="1:28" ht="31.15" customHeight="1" x14ac:dyDescent="0.25">
      <c r="A80" s="310" t="s">
        <v>200</v>
      </c>
      <c r="B80" s="312" t="s">
        <v>28</v>
      </c>
      <c r="C80" s="312" t="s">
        <v>29</v>
      </c>
      <c r="D80" s="312" t="s">
        <v>30</v>
      </c>
      <c r="E80" s="312" t="s">
        <v>31</v>
      </c>
      <c r="F80" s="312" t="s">
        <v>32</v>
      </c>
      <c r="G80" s="312" t="s">
        <v>33</v>
      </c>
      <c r="H80" s="312" t="s">
        <v>34</v>
      </c>
      <c r="I80" s="312" t="s">
        <v>35</v>
      </c>
      <c r="J80" s="312" t="s">
        <v>36</v>
      </c>
      <c r="K80" s="312" t="s">
        <v>37</v>
      </c>
      <c r="L80" s="312" t="s">
        <v>38</v>
      </c>
      <c r="M80" s="312" t="s">
        <v>39</v>
      </c>
      <c r="N80" s="223" t="s">
        <v>83</v>
      </c>
      <c r="P80" s="223" t="s">
        <v>28</v>
      </c>
      <c r="Q80" s="223" t="s">
        <v>29</v>
      </c>
      <c r="R80" s="223" t="s">
        <v>30</v>
      </c>
      <c r="S80" s="223" t="s">
        <v>31</v>
      </c>
      <c r="T80" s="223" t="s">
        <v>32</v>
      </c>
      <c r="U80" s="223" t="s">
        <v>33</v>
      </c>
      <c r="V80" s="223" t="s">
        <v>34</v>
      </c>
      <c r="W80" s="223" t="s">
        <v>35</v>
      </c>
      <c r="X80" s="223" t="s">
        <v>36</v>
      </c>
      <c r="Y80" s="223" t="s">
        <v>37</v>
      </c>
      <c r="Z80" s="223" t="s">
        <v>38</v>
      </c>
      <c r="AA80" s="223" t="s">
        <v>39</v>
      </c>
      <c r="AB80" s="223" t="s">
        <v>83</v>
      </c>
    </row>
    <row r="81" spans="1:28" x14ac:dyDescent="0.25">
      <c r="A81" s="2" t="s">
        <v>40</v>
      </c>
      <c r="B81" s="233">
        <v>0.98</v>
      </c>
      <c r="C81" s="233">
        <v>0.98</v>
      </c>
      <c r="D81" s="233">
        <v>0.98</v>
      </c>
      <c r="E81" s="233">
        <v>0.98</v>
      </c>
      <c r="F81" s="233">
        <v>0.98</v>
      </c>
      <c r="G81" s="233">
        <v>0.98</v>
      </c>
      <c r="H81" s="233">
        <v>0.98</v>
      </c>
      <c r="I81" s="233">
        <v>0.98</v>
      </c>
      <c r="J81" s="233">
        <v>0.98</v>
      </c>
      <c r="K81" s="233">
        <v>0.98</v>
      </c>
      <c r="L81" s="233">
        <v>0.98</v>
      </c>
      <c r="M81" s="233">
        <v>0.98</v>
      </c>
      <c r="N81" s="233">
        <f>AVERAGE(B81:M81)</f>
        <v>0.98000000000000032</v>
      </c>
      <c r="P81" s="411"/>
      <c r="Q81" s="411"/>
      <c r="R81" s="411"/>
      <c r="S81" s="411"/>
      <c r="T81" s="411"/>
      <c r="U81" s="411"/>
      <c r="V81" s="411"/>
      <c r="W81" s="411"/>
      <c r="X81" s="411"/>
      <c r="Y81" s="411"/>
      <c r="Z81" s="411"/>
      <c r="AA81" s="411"/>
      <c r="AB81" s="411"/>
    </row>
    <row r="82" spans="1:28" x14ac:dyDescent="0.25">
      <c r="A82" s="2" t="s">
        <v>41</v>
      </c>
      <c r="B82" s="301">
        <v>0.9365</v>
      </c>
      <c r="C82" s="301">
        <v>0.97060000000000002</v>
      </c>
      <c r="D82" s="301"/>
      <c r="E82" s="301"/>
      <c r="F82" s="301"/>
      <c r="G82" s="301"/>
      <c r="H82" s="301"/>
      <c r="I82" s="301"/>
      <c r="J82" s="301"/>
      <c r="K82" s="301"/>
      <c r="L82" s="301"/>
      <c r="M82" s="301"/>
      <c r="N82" s="301">
        <f>AVERAGE(B82:M82)</f>
        <v>0.95355000000000001</v>
      </c>
      <c r="P82" s="411"/>
      <c r="Q82" s="411"/>
      <c r="R82" s="411"/>
      <c r="S82" s="411"/>
      <c r="T82" s="411"/>
      <c r="U82" s="411"/>
      <c r="V82" s="411"/>
      <c r="W82" s="411"/>
      <c r="X82" s="411"/>
      <c r="Y82" s="411"/>
      <c r="Z82" s="411"/>
      <c r="AA82" s="411"/>
      <c r="AB82" s="411"/>
    </row>
    <row r="83" spans="1:28" x14ac:dyDescent="0.25">
      <c r="A83" s="2" t="s">
        <v>197</v>
      </c>
      <c r="B83" s="1">
        <f>B82/B81</f>
        <v>0.95561224489795915</v>
      </c>
      <c r="C83" s="1">
        <f t="shared" ref="C83:M83" si="16">C82/C81</f>
        <v>0.99040816326530612</v>
      </c>
      <c r="D83" s="1">
        <f t="shared" si="16"/>
        <v>0</v>
      </c>
      <c r="E83" s="1">
        <f t="shared" si="16"/>
        <v>0</v>
      </c>
      <c r="F83" s="1">
        <f t="shared" si="16"/>
        <v>0</v>
      </c>
      <c r="G83" s="1">
        <f t="shared" si="16"/>
        <v>0</v>
      </c>
      <c r="H83" s="1">
        <f t="shared" si="16"/>
        <v>0</v>
      </c>
      <c r="I83" s="1">
        <f t="shared" si="16"/>
        <v>0</v>
      </c>
      <c r="J83" s="1">
        <f t="shared" si="16"/>
        <v>0</v>
      </c>
      <c r="K83" s="1">
        <f t="shared" si="16"/>
        <v>0</v>
      </c>
      <c r="L83" s="1">
        <f t="shared" si="16"/>
        <v>0</v>
      </c>
      <c r="M83" s="1">
        <f t="shared" si="16"/>
        <v>0</v>
      </c>
      <c r="N83" s="5">
        <f>IFERROR(N82/N81,0)</f>
        <v>0.9730102040816323</v>
      </c>
      <c r="P83" s="411"/>
      <c r="Q83" s="411"/>
      <c r="R83" s="411"/>
      <c r="S83" s="411"/>
      <c r="T83" s="411"/>
      <c r="U83" s="411"/>
      <c r="V83" s="411"/>
      <c r="W83" s="411"/>
      <c r="X83" s="411"/>
      <c r="Y83" s="411"/>
      <c r="Z83" s="411"/>
      <c r="AA83" s="411"/>
      <c r="AB83" s="411"/>
    </row>
    <row r="84" spans="1:28" x14ac:dyDescent="0.25">
      <c r="A84" s="2" t="s">
        <v>199</v>
      </c>
      <c r="B84" s="1">
        <f>B83</f>
        <v>0.95561224489795915</v>
      </c>
      <c r="C84" s="1">
        <f>IFERROR(SUM($B$82:C$82)/COUNT($B$82:C$82),0)</f>
        <v>0.95355000000000001</v>
      </c>
      <c r="D84" s="1">
        <f>IFERROR(SUM($B$82:D$82)/COUNT($B$82:D$82),0)</f>
        <v>0.95355000000000001</v>
      </c>
      <c r="E84" s="1">
        <f>IFERROR(SUM($B$82:E$82)/COUNT($B$82:E$82),0)</f>
        <v>0.95355000000000001</v>
      </c>
      <c r="F84" s="1">
        <f>IFERROR(SUM($B$82:F$82)/COUNT($B$82:F$82),0)</f>
        <v>0.95355000000000001</v>
      </c>
      <c r="G84" s="1">
        <f>IFERROR(SUM($B$82:G$82)/COUNT($B$82:G$82),0)</f>
        <v>0.95355000000000001</v>
      </c>
      <c r="H84" s="1">
        <f>IFERROR(SUM($B$82:H$82)/COUNT($B$82:H$82),0)</f>
        <v>0.95355000000000001</v>
      </c>
      <c r="I84" s="1">
        <f>IFERROR(SUM($B$82:I$82)/COUNT($B$82:I$82),0)</f>
        <v>0.95355000000000001</v>
      </c>
      <c r="J84" s="1">
        <f>IFERROR(SUM($B$82:J$82)/COUNT($B$82:J$82),0)</f>
        <v>0.95355000000000001</v>
      </c>
      <c r="K84" s="1">
        <f>IFERROR(SUM($B$82:K$82)/COUNT($B$82:K$82),0)</f>
        <v>0.95355000000000001</v>
      </c>
      <c r="L84" s="1">
        <f>IFERROR(SUM($B$82:L$82)/COUNT($B$82:L$82),0)</f>
        <v>0.95355000000000001</v>
      </c>
      <c r="M84" s="1">
        <f>IFERROR(SUM($B$82:M$82)/COUNT($B$82:M$82),0)</f>
        <v>0.95355000000000001</v>
      </c>
      <c r="N84" s="1"/>
      <c r="P84" s="411"/>
      <c r="Q84" s="411"/>
      <c r="R84" s="411"/>
      <c r="S84" s="411"/>
      <c r="T84" s="411"/>
      <c r="U84" s="411"/>
      <c r="V84" s="411"/>
      <c r="W84" s="411"/>
      <c r="X84" s="411"/>
      <c r="Y84" s="411"/>
      <c r="Z84" s="411"/>
      <c r="AA84" s="411"/>
      <c r="AB84" s="411"/>
    </row>
    <row r="85" spans="1:28" x14ac:dyDescent="0.25">
      <c r="A85" s="229"/>
      <c r="B85" s="231"/>
      <c r="C85" s="231"/>
      <c r="D85" s="231"/>
      <c r="E85" s="231"/>
      <c r="F85" s="231"/>
      <c r="G85" s="231"/>
      <c r="H85" s="231"/>
      <c r="I85" s="231"/>
      <c r="J85" s="231"/>
      <c r="K85" s="231"/>
      <c r="L85" s="231"/>
      <c r="M85" s="231"/>
      <c r="N85" s="231"/>
    </row>
    <row r="87" spans="1:28" ht="31.15" customHeight="1" x14ac:dyDescent="0.25">
      <c r="A87" s="310" t="s">
        <v>185</v>
      </c>
      <c r="B87" s="312" t="s">
        <v>28</v>
      </c>
      <c r="C87" s="312" t="s">
        <v>29</v>
      </c>
      <c r="D87" s="312" t="s">
        <v>30</v>
      </c>
      <c r="E87" s="312" t="s">
        <v>31</v>
      </c>
      <c r="F87" s="312" t="s">
        <v>32</v>
      </c>
      <c r="G87" s="312" t="s">
        <v>33</v>
      </c>
      <c r="H87" s="312" t="s">
        <v>34</v>
      </c>
      <c r="I87" s="312" t="s">
        <v>35</v>
      </c>
      <c r="J87" s="312" t="s">
        <v>36</v>
      </c>
      <c r="K87" s="312" t="s">
        <v>37</v>
      </c>
      <c r="L87" s="312" t="s">
        <v>38</v>
      </c>
      <c r="M87" s="312" t="s">
        <v>39</v>
      </c>
      <c r="N87" s="223" t="s">
        <v>83</v>
      </c>
      <c r="P87" s="223" t="s">
        <v>28</v>
      </c>
      <c r="Q87" s="223" t="s">
        <v>29</v>
      </c>
      <c r="R87" s="223" t="s">
        <v>30</v>
      </c>
      <c r="S87" s="223" t="s">
        <v>31</v>
      </c>
      <c r="T87" s="223" t="s">
        <v>32</v>
      </c>
      <c r="U87" s="223" t="s">
        <v>33</v>
      </c>
      <c r="V87" s="223" t="s">
        <v>34</v>
      </c>
      <c r="W87" s="223" t="s">
        <v>35</v>
      </c>
      <c r="X87" s="223" t="s">
        <v>36</v>
      </c>
      <c r="Y87" s="223" t="s">
        <v>37</v>
      </c>
      <c r="Z87" s="223" t="s">
        <v>38</v>
      </c>
      <c r="AA87" s="223" t="s">
        <v>39</v>
      </c>
      <c r="AB87" s="223" t="s">
        <v>83</v>
      </c>
    </row>
    <row r="88" spans="1:28" x14ac:dyDescent="0.25">
      <c r="A88" s="2" t="s">
        <v>40</v>
      </c>
      <c r="B88" s="227">
        <v>0</v>
      </c>
      <c r="C88" s="227">
        <v>0</v>
      </c>
      <c r="D88" s="227">
        <v>0</v>
      </c>
      <c r="E88" s="227">
        <v>0</v>
      </c>
      <c r="F88" s="227">
        <v>0</v>
      </c>
      <c r="G88" s="227">
        <v>0</v>
      </c>
      <c r="H88" s="227">
        <v>0</v>
      </c>
      <c r="I88" s="227">
        <v>0</v>
      </c>
      <c r="J88" s="227">
        <v>0</v>
      </c>
      <c r="K88" s="227">
        <v>0</v>
      </c>
      <c r="L88" s="227">
        <v>0</v>
      </c>
      <c r="M88" s="227">
        <v>0</v>
      </c>
      <c r="N88" s="265">
        <f>AVERAGE(B88:M88)</f>
        <v>0</v>
      </c>
      <c r="P88" s="411"/>
      <c r="Q88" s="411"/>
      <c r="R88" s="411"/>
      <c r="S88" s="411"/>
      <c r="T88" s="411"/>
      <c r="U88" s="411"/>
      <c r="V88" s="411"/>
      <c r="W88" s="411"/>
      <c r="X88" s="411"/>
      <c r="Y88" s="411"/>
      <c r="Z88" s="411"/>
      <c r="AA88" s="411"/>
      <c r="AB88" s="411"/>
    </row>
    <row r="89" spans="1:28" x14ac:dyDescent="0.25">
      <c r="A89" s="2" t="s">
        <v>41</v>
      </c>
      <c r="B89" s="273">
        <v>0</v>
      </c>
      <c r="C89" s="273">
        <v>0</v>
      </c>
      <c r="D89" s="273"/>
      <c r="E89" s="273"/>
      <c r="F89" s="273"/>
      <c r="G89" s="273"/>
      <c r="H89" s="273"/>
      <c r="I89" s="273"/>
      <c r="J89" s="273"/>
      <c r="K89" s="273"/>
      <c r="L89" s="273"/>
      <c r="M89" s="273"/>
      <c r="N89" s="273">
        <f>SUM(B89:M89)</f>
        <v>0</v>
      </c>
      <c r="P89" s="411"/>
      <c r="Q89" s="411"/>
      <c r="R89" s="411"/>
      <c r="S89" s="411"/>
      <c r="T89" s="411"/>
      <c r="U89" s="411"/>
      <c r="V89" s="411"/>
      <c r="W89" s="411"/>
      <c r="X89" s="411"/>
      <c r="Y89" s="411"/>
      <c r="Z89" s="411"/>
      <c r="AA89" s="411"/>
      <c r="AB89" s="411"/>
    </row>
    <row r="90" spans="1:28" x14ac:dyDescent="0.25">
      <c r="A90" s="2" t="s">
        <v>197</v>
      </c>
      <c r="B90" s="5">
        <f>IF(B89=0,1,B88/B89)</f>
        <v>1</v>
      </c>
      <c r="C90" s="5">
        <f t="shared" ref="C90:N90" si="17">IF(C89=0,1,C88/C89)</f>
        <v>1</v>
      </c>
      <c r="D90" s="5">
        <f t="shared" si="17"/>
        <v>1</v>
      </c>
      <c r="E90" s="5">
        <f t="shared" si="17"/>
        <v>1</v>
      </c>
      <c r="F90" s="5">
        <f t="shared" si="17"/>
        <v>1</v>
      </c>
      <c r="G90" s="5">
        <f t="shared" si="17"/>
        <v>1</v>
      </c>
      <c r="H90" s="5">
        <f t="shared" si="17"/>
        <v>1</v>
      </c>
      <c r="I90" s="5">
        <f t="shared" si="17"/>
        <v>1</v>
      </c>
      <c r="J90" s="5">
        <f t="shared" si="17"/>
        <v>1</v>
      </c>
      <c r="K90" s="5">
        <f t="shared" si="17"/>
        <v>1</v>
      </c>
      <c r="L90" s="5">
        <f t="shared" si="17"/>
        <v>1</v>
      </c>
      <c r="M90" s="5">
        <f t="shared" si="17"/>
        <v>1</v>
      </c>
      <c r="N90" s="5">
        <f t="shared" si="17"/>
        <v>1</v>
      </c>
      <c r="P90" s="411"/>
      <c r="Q90" s="411"/>
      <c r="R90" s="411"/>
      <c r="S90" s="411"/>
      <c r="T90" s="411"/>
      <c r="U90" s="411"/>
      <c r="V90" s="411"/>
      <c r="W90" s="411"/>
      <c r="X90" s="411"/>
      <c r="Y90" s="411"/>
      <c r="Z90" s="411"/>
      <c r="AA90" s="411"/>
      <c r="AB90" s="411"/>
    </row>
    <row r="91" spans="1:28" x14ac:dyDescent="0.25">
      <c r="A91" s="2" t="s">
        <v>199</v>
      </c>
      <c r="B91" s="1">
        <f>B90</f>
        <v>1</v>
      </c>
      <c r="C91" s="1">
        <f>IFERROR(SUM($B$90:C$90)/COUNT($B$90:C$90),0)</f>
        <v>1</v>
      </c>
      <c r="D91" s="1">
        <f>IFERROR(SUM($B$90:D$90)/COUNT($B$90:D$90),0)</f>
        <v>1</v>
      </c>
      <c r="E91" s="1">
        <f>IFERROR(SUM($B$90:E$90)/COUNT($B$90:E$90),0)</f>
        <v>1</v>
      </c>
      <c r="F91" s="1">
        <f>IFERROR(SUM($B$90:F$90)/COUNT($B$90:F$90),0)</f>
        <v>1</v>
      </c>
      <c r="G91" s="1">
        <f>IFERROR(SUM($B$90:G$90)/COUNT($B$90:G$90),0)</f>
        <v>1</v>
      </c>
      <c r="H91" s="1">
        <f>IFERROR(SUM($B$90:H$90)/COUNT($B$90:H$90),0)</f>
        <v>1</v>
      </c>
      <c r="I91" s="1">
        <f>IFERROR(SUM($B$90:I$90)/COUNT($B$90:I$90),0)</f>
        <v>1</v>
      </c>
      <c r="J91" s="1">
        <f>IFERROR(SUM($B$90:J$90)/COUNT($B$90:J$90),0)</f>
        <v>1</v>
      </c>
      <c r="K91" s="1">
        <f>IFERROR(SUM($B$90:K$90)/COUNT($B$90:K$90),0)</f>
        <v>1</v>
      </c>
      <c r="L91" s="1">
        <f>IFERROR(SUM($B$90:L$90)/COUNT($B$90:L$90),0)</f>
        <v>1</v>
      </c>
      <c r="M91" s="1">
        <f>IFERROR(SUM($B$90:M$90)/COUNT($B$90:M$90),0)</f>
        <v>1</v>
      </c>
      <c r="N91" s="1"/>
      <c r="P91" s="411"/>
      <c r="Q91" s="411"/>
      <c r="R91" s="411"/>
      <c r="S91" s="411"/>
      <c r="T91" s="411"/>
      <c r="U91" s="411"/>
      <c r="V91" s="411"/>
      <c r="W91" s="411"/>
      <c r="X91" s="411"/>
      <c r="Y91" s="411"/>
      <c r="Z91" s="411"/>
      <c r="AA91" s="411"/>
      <c r="AB91" s="411"/>
    </row>
    <row r="92" spans="1:28" x14ac:dyDescent="0.25">
      <c r="A92" s="229"/>
      <c r="B92" s="231"/>
      <c r="C92" s="231"/>
      <c r="D92" s="231"/>
      <c r="E92" s="231"/>
      <c r="F92" s="231"/>
      <c r="G92" s="231"/>
      <c r="H92" s="231"/>
      <c r="I92" s="231"/>
      <c r="J92" s="231"/>
      <c r="K92" s="231"/>
      <c r="L92" s="231"/>
      <c r="M92" s="231"/>
      <c r="N92" s="231"/>
    </row>
    <row r="94" spans="1:28" x14ac:dyDescent="0.25">
      <c r="A94" s="3" t="s">
        <v>206</v>
      </c>
    </row>
    <row r="95" spans="1:28" ht="31.15" customHeight="1" x14ac:dyDescent="0.25">
      <c r="A95" s="309" t="s">
        <v>192</v>
      </c>
      <c r="B95" s="312" t="s">
        <v>28</v>
      </c>
      <c r="C95" s="312" t="s">
        <v>29</v>
      </c>
      <c r="D95" s="312" t="s">
        <v>30</v>
      </c>
      <c r="E95" s="312" t="s">
        <v>31</v>
      </c>
      <c r="F95" s="312" t="s">
        <v>32</v>
      </c>
      <c r="G95" s="312" t="s">
        <v>33</v>
      </c>
      <c r="H95" s="312" t="s">
        <v>34</v>
      </c>
      <c r="I95" s="312" t="s">
        <v>35</v>
      </c>
      <c r="J95" s="312" t="s">
        <v>36</v>
      </c>
      <c r="K95" s="312" t="s">
        <v>37</v>
      </c>
      <c r="L95" s="312" t="s">
        <v>38</v>
      </c>
      <c r="M95" s="312" t="s">
        <v>39</v>
      </c>
      <c r="N95" s="2" t="s">
        <v>83</v>
      </c>
      <c r="P95" s="223" t="s">
        <v>28</v>
      </c>
      <c r="Q95" s="223" t="s">
        <v>29</v>
      </c>
      <c r="R95" s="223" t="s">
        <v>30</v>
      </c>
      <c r="S95" s="223" t="s">
        <v>31</v>
      </c>
      <c r="T95" s="223" t="s">
        <v>32</v>
      </c>
      <c r="U95" s="223" t="s">
        <v>33</v>
      </c>
      <c r="V95" s="223" t="s">
        <v>34</v>
      </c>
      <c r="W95" s="223" t="s">
        <v>35</v>
      </c>
      <c r="X95" s="223" t="s">
        <v>36</v>
      </c>
      <c r="Y95" s="223" t="s">
        <v>37</v>
      </c>
      <c r="Z95" s="223" t="s">
        <v>38</v>
      </c>
      <c r="AA95" s="223" t="s">
        <v>39</v>
      </c>
      <c r="AB95" s="223" t="s">
        <v>83</v>
      </c>
    </row>
    <row r="96" spans="1:28" x14ac:dyDescent="0.25">
      <c r="A96" s="2" t="s">
        <v>40</v>
      </c>
      <c r="B96" s="1">
        <v>0.75</v>
      </c>
      <c r="C96" s="1">
        <v>0.75</v>
      </c>
      <c r="D96" s="1">
        <v>0.75</v>
      </c>
      <c r="E96" s="1">
        <v>0.75</v>
      </c>
      <c r="F96" s="1">
        <v>0.75</v>
      </c>
      <c r="G96" s="1">
        <v>0.75</v>
      </c>
      <c r="H96" s="1">
        <v>0.75</v>
      </c>
      <c r="I96" s="1">
        <v>0.75</v>
      </c>
      <c r="J96" s="1">
        <v>0.75</v>
      </c>
      <c r="K96" s="1">
        <v>0.75</v>
      </c>
      <c r="L96" s="1">
        <v>0.75</v>
      </c>
      <c r="M96" s="1">
        <v>0.75</v>
      </c>
      <c r="N96" s="1">
        <f>AVERAGE(B96:M96)</f>
        <v>0.75</v>
      </c>
      <c r="P96" s="411"/>
      <c r="Q96" s="411"/>
      <c r="R96" s="411"/>
      <c r="S96" s="411"/>
      <c r="T96" s="411"/>
      <c r="U96" s="411"/>
      <c r="V96" s="411"/>
      <c r="W96" s="411"/>
      <c r="X96" s="411"/>
      <c r="Y96" s="411"/>
      <c r="Z96" s="411"/>
      <c r="AA96" s="411"/>
      <c r="AB96" s="411"/>
    </row>
    <row r="97" spans="1:28" x14ac:dyDescent="0.25">
      <c r="A97" s="2" t="s">
        <v>41</v>
      </c>
      <c r="B97" s="274">
        <v>0</v>
      </c>
      <c r="C97" s="274">
        <v>0</v>
      </c>
      <c r="D97" s="274"/>
      <c r="E97" s="274"/>
      <c r="F97" s="274"/>
      <c r="G97" s="274"/>
      <c r="H97" s="274"/>
      <c r="I97" s="274"/>
      <c r="J97" s="274"/>
      <c r="K97" s="274"/>
      <c r="L97" s="274"/>
      <c r="M97" s="274"/>
      <c r="N97" s="274">
        <f>AVERAGE(B97:M97)</f>
        <v>0</v>
      </c>
      <c r="P97" s="411"/>
      <c r="Q97" s="411"/>
      <c r="R97" s="411"/>
      <c r="S97" s="411"/>
      <c r="T97" s="411"/>
      <c r="U97" s="411"/>
      <c r="V97" s="411"/>
      <c r="W97" s="411"/>
      <c r="X97" s="411"/>
      <c r="Y97" s="411"/>
      <c r="Z97" s="411"/>
      <c r="AA97" s="411"/>
      <c r="AB97" s="411"/>
    </row>
    <row r="98" spans="1:28" x14ac:dyDescent="0.25">
      <c r="A98" s="2" t="s">
        <v>197</v>
      </c>
      <c r="B98" s="5">
        <f>B97/B96</f>
        <v>0</v>
      </c>
      <c r="C98" s="5">
        <f t="shared" ref="C98:M98" si="18">C97/C96</f>
        <v>0</v>
      </c>
      <c r="D98" s="5">
        <f t="shared" si="18"/>
        <v>0</v>
      </c>
      <c r="E98" s="5">
        <f t="shared" si="18"/>
        <v>0</v>
      </c>
      <c r="F98" s="5">
        <f t="shared" si="18"/>
        <v>0</v>
      </c>
      <c r="G98" s="5">
        <f t="shared" si="18"/>
        <v>0</v>
      </c>
      <c r="H98" s="5">
        <f t="shared" si="18"/>
        <v>0</v>
      </c>
      <c r="I98" s="5">
        <f t="shared" si="18"/>
        <v>0</v>
      </c>
      <c r="J98" s="5">
        <f t="shared" si="18"/>
        <v>0</v>
      </c>
      <c r="K98" s="5">
        <f t="shared" si="18"/>
        <v>0</v>
      </c>
      <c r="L98" s="5">
        <f t="shared" si="18"/>
        <v>0</v>
      </c>
      <c r="M98" s="5">
        <f t="shared" si="18"/>
        <v>0</v>
      </c>
      <c r="N98" s="5">
        <f t="shared" ref="N98" si="19">N97/N96</f>
        <v>0</v>
      </c>
      <c r="P98" s="411"/>
      <c r="Q98" s="411"/>
      <c r="R98" s="411"/>
      <c r="S98" s="411"/>
      <c r="T98" s="411"/>
      <c r="U98" s="411"/>
      <c r="V98" s="411"/>
      <c r="W98" s="411"/>
      <c r="X98" s="411"/>
      <c r="Y98" s="411"/>
      <c r="Z98" s="411"/>
      <c r="AA98" s="411"/>
      <c r="AB98" s="411"/>
    </row>
    <row r="99" spans="1:28" x14ac:dyDescent="0.25">
      <c r="A99" s="2" t="s">
        <v>199</v>
      </c>
      <c r="B99" s="5">
        <f>B98</f>
        <v>0</v>
      </c>
      <c r="C99" s="1">
        <f>SUM($B$98:C$98)/COUNT($B$98:C$98)</f>
        <v>0</v>
      </c>
      <c r="D99" s="1">
        <f>SUM($B$98:D$98)/COUNT($B$98:D$98)</f>
        <v>0</v>
      </c>
      <c r="E99" s="1">
        <f>SUM($B$98:E$98)/COUNT($B$98:E$98)</f>
        <v>0</v>
      </c>
      <c r="F99" s="1">
        <f>SUM($B$98:F$98)/COUNT($B$98:F$98)</f>
        <v>0</v>
      </c>
      <c r="G99" s="1">
        <f>SUM($B$98:G$98)/COUNT($B$98:G$98)</f>
        <v>0</v>
      </c>
      <c r="H99" s="1">
        <f>SUM($B$98:H$98)/COUNT($B$98:H$98)</f>
        <v>0</v>
      </c>
      <c r="I99" s="1">
        <f>SUM($B$98:I$98)/COUNT($B$98:I$98)</f>
        <v>0</v>
      </c>
      <c r="J99" s="1">
        <f>SUM($B$98:J$98)/COUNT($B$98:J$98)</f>
        <v>0</v>
      </c>
      <c r="K99" s="1">
        <f>SUM($B$98:K$98)/COUNT($B$98:K$98)</f>
        <v>0</v>
      </c>
      <c r="L99" s="1">
        <f>SUM($B$98:L$98)/COUNT($B$98:L$98)</f>
        <v>0</v>
      </c>
      <c r="M99" s="1">
        <f>SUM($B$98:M$98)/COUNT($B$98:M$98)</f>
        <v>0</v>
      </c>
      <c r="N99" s="1"/>
      <c r="P99" s="411"/>
      <c r="Q99" s="411"/>
      <c r="R99" s="411"/>
      <c r="S99" s="411"/>
      <c r="T99" s="411"/>
      <c r="U99" s="411"/>
      <c r="V99" s="411"/>
      <c r="W99" s="411"/>
      <c r="X99" s="411"/>
      <c r="Y99" s="411"/>
      <c r="Z99" s="411"/>
      <c r="AA99" s="411"/>
      <c r="AB99" s="411"/>
    </row>
    <row r="100" spans="1:28" x14ac:dyDescent="0.25">
      <c r="A100" s="229"/>
      <c r="B100" s="230"/>
      <c r="C100" s="231"/>
      <c r="D100" s="231"/>
      <c r="E100" s="231"/>
      <c r="F100" s="231"/>
      <c r="G100" s="231"/>
      <c r="H100" s="231"/>
      <c r="I100" s="231"/>
      <c r="J100" s="231"/>
      <c r="K100" s="231"/>
      <c r="L100" s="231"/>
      <c r="M100" s="231"/>
      <c r="N100" s="231"/>
    </row>
    <row r="101" spans="1:28" x14ac:dyDescent="0.25">
      <c r="A101" s="229"/>
      <c r="B101" s="240"/>
      <c r="C101" s="241"/>
      <c r="D101" s="231"/>
      <c r="E101" s="231"/>
      <c r="F101" s="231"/>
      <c r="G101" s="231"/>
      <c r="H101" s="231"/>
      <c r="I101" s="231"/>
      <c r="J101" s="231"/>
      <c r="K101" s="231"/>
      <c r="L101" s="231"/>
      <c r="M101" s="231"/>
      <c r="N101" s="231"/>
    </row>
    <row r="102" spans="1:28" x14ac:dyDescent="0.25">
      <c r="A102" s="3" t="s">
        <v>195</v>
      </c>
      <c r="B102" s="228" t="s">
        <v>194</v>
      </c>
      <c r="C102" s="228"/>
    </row>
    <row r="103" spans="1:28" ht="31.15" customHeight="1" x14ac:dyDescent="0.25">
      <c r="A103" s="310" t="s">
        <v>191</v>
      </c>
      <c r="B103" s="312" t="s">
        <v>28</v>
      </c>
      <c r="C103" s="312" t="s">
        <v>29</v>
      </c>
      <c r="D103" s="312" t="s">
        <v>30</v>
      </c>
      <c r="E103" s="312" t="s">
        <v>31</v>
      </c>
      <c r="F103" s="312" t="s">
        <v>32</v>
      </c>
      <c r="G103" s="312" t="s">
        <v>33</v>
      </c>
      <c r="H103" s="312" t="s">
        <v>34</v>
      </c>
      <c r="I103" s="312" t="s">
        <v>35</v>
      </c>
      <c r="J103" s="312" t="s">
        <v>36</v>
      </c>
      <c r="K103" s="312" t="s">
        <v>37</v>
      </c>
      <c r="L103" s="312" t="s">
        <v>38</v>
      </c>
      <c r="M103" s="312" t="s">
        <v>39</v>
      </c>
      <c r="N103" s="223" t="s">
        <v>83</v>
      </c>
      <c r="P103" s="223" t="s">
        <v>28</v>
      </c>
      <c r="Q103" s="223" t="s">
        <v>29</v>
      </c>
      <c r="R103" s="223" t="s">
        <v>30</v>
      </c>
      <c r="S103" s="223" t="s">
        <v>31</v>
      </c>
      <c r="T103" s="223" t="s">
        <v>32</v>
      </c>
      <c r="U103" s="223" t="s">
        <v>33</v>
      </c>
      <c r="V103" s="223" t="s">
        <v>34</v>
      </c>
      <c r="W103" s="223" t="s">
        <v>35</v>
      </c>
      <c r="X103" s="223" t="s">
        <v>36</v>
      </c>
      <c r="Y103" s="223" t="s">
        <v>37</v>
      </c>
      <c r="Z103" s="223" t="s">
        <v>38</v>
      </c>
      <c r="AA103" s="223" t="s">
        <v>39</v>
      </c>
      <c r="AB103" s="223" t="s">
        <v>83</v>
      </c>
    </row>
    <row r="104" spans="1:28" x14ac:dyDescent="0.25">
      <c r="A104" s="2" t="s">
        <v>40</v>
      </c>
      <c r="B104" s="227">
        <v>0</v>
      </c>
      <c r="C104" s="227">
        <v>0</v>
      </c>
      <c r="D104" s="227">
        <v>0</v>
      </c>
      <c r="E104" s="227">
        <v>0</v>
      </c>
      <c r="F104" s="227">
        <v>0</v>
      </c>
      <c r="G104" s="227">
        <v>0</v>
      </c>
      <c r="H104" s="227">
        <v>0</v>
      </c>
      <c r="I104" s="227">
        <v>0</v>
      </c>
      <c r="J104" s="227">
        <v>0</v>
      </c>
      <c r="K104" s="227">
        <v>0</v>
      </c>
      <c r="L104" s="227">
        <v>0</v>
      </c>
      <c r="M104" s="227">
        <v>0</v>
      </c>
      <c r="N104" s="227">
        <f>SUM(B104:M104)</f>
        <v>0</v>
      </c>
      <c r="P104" s="411"/>
      <c r="Q104" s="411"/>
      <c r="R104" s="411"/>
      <c r="S104" s="411"/>
      <c r="T104" s="411"/>
      <c r="U104" s="411"/>
      <c r="V104" s="411"/>
      <c r="W104" s="411"/>
      <c r="X104" s="411"/>
      <c r="Y104" s="411"/>
      <c r="Z104" s="411"/>
      <c r="AA104" s="411"/>
      <c r="AB104" s="411"/>
    </row>
    <row r="105" spans="1:28" x14ac:dyDescent="0.25">
      <c r="A105" s="2" t="s">
        <v>41</v>
      </c>
      <c r="B105" s="273">
        <v>0</v>
      </c>
      <c r="C105" s="273">
        <v>0</v>
      </c>
      <c r="D105" s="273"/>
      <c r="E105" s="273"/>
      <c r="F105" s="273"/>
      <c r="G105" s="273"/>
      <c r="H105" s="273"/>
      <c r="I105" s="273"/>
      <c r="J105" s="273"/>
      <c r="K105" s="273"/>
      <c r="L105" s="273"/>
      <c r="M105" s="273"/>
      <c r="N105" s="273">
        <f>SUM(B105:M105)</f>
        <v>0</v>
      </c>
      <c r="P105" s="411"/>
      <c r="Q105" s="411"/>
      <c r="R105" s="411"/>
      <c r="S105" s="411"/>
      <c r="T105" s="411"/>
      <c r="U105" s="411"/>
      <c r="V105" s="411"/>
      <c r="W105" s="411"/>
      <c r="X105" s="411"/>
      <c r="Y105" s="411"/>
      <c r="Z105" s="411"/>
      <c r="AA105" s="411"/>
      <c r="AB105" s="411"/>
    </row>
    <row r="106" spans="1:28" x14ac:dyDescent="0.25">
      <c r="A106" s="2" t="s">
        <v>84</v>
      </c>
      <c r="B106" s="227">
        <f>B105</f>
        <v>0</v>
      </c>
      <c r="C106" s="227">
        <f>SUM($B$105:C$105)</f>
        <v>0</v>
      </c>
      <c r="D106" s="227">
        <f>SUM($B$105:D$105)</f>
        <v>0</v>
      </c>
      <c r="E106" s="227">
        <f>SUM($B$105:E$105)</f>
        <v>0</v>
      </c>
      <c r="F106" s="227">
        <f>SUM($B$105:F$105)</f>
        <v>0</v>
      </c>
      <c r="G106" s="227">
        <f>SUM($B$105:G$105)</f>
        <v>0</v>
      </c>
      <c r="H106" s="227">
        <f>SUM($B$105:H$105)</f>
        <v>0</v>
      </c>
      <c r="I106" s="227">
        <f>SUM($B$105:I$105)</f>
        <v>0</v>
      </c>
      <c r="J106" s="227">
        <f>SUM($B$105:J$105)</f>
        <v>0</v>
      </c>
      <c r="K106" s="227">
        <f>SUM($B$105:K$105)</f>
        <v>0</v>
      </c>
      <c r="L106" s="227">
        <f>SUM($B$105:L$105)</f>
        <v>0</v>
      </c>
      <c r="M106" s="227">
        <f>SUM($B$105:M$105)</f>
        <v>0</v>
      </c>
      <c r="N106" s="227"/>
      <c r="P106" s="411"/>
      <c r="Q106" s="411"/>
      <c r="R106" s="411"/>
      <c r="S106" s="411"/>
      <c r="T106" s="411"/>
      <c r="U106" s="411"/>
      <c r="V106" s="411"/>
      <c r="W106" s="411"/>
      <c r="X106" s="411"/>
      <c r="Y106" s="411"/>
      <c r="Z106" s="411"/>
      <c r="AA106" s="411"/>
      <c r="AB106" s="411"/>
    </row>
    <row r="107" spans="1:28" x14ac:dyDescent="0.25">
      <c r="A107" s="2" t="s">
        <v>197</v>
      </c>
      <c r="B107" s="5">
        <f>IF(B105=0,1,B104/B105)</f>
        <v>1</v>
      </c>
      <c r="C107" s="5">
        <f t="shared" ref="C107:N107" si="20">IF(C105=0,1,C104/C105)</f>
        <v>1</v>
      </c>
      <c r="D107" s="5">
        <f t="shared" si="20"/>
        <v>1</v>
      </c>
      <c r="E107" s="5">
        <f t="shared" si="20"/>
        <v>1</v>
      </c>
      <c r="F107" s="5">
        <f t="shared" si="20"/>
        <v>1</v>
      </c>
      <c r="G107" s="5">
        <f t="shared" si="20"/>
        <v>1</v>
      </c>
      <c r="H107" s="5">
        <f t="shared" si="20"/>
        <v>1</v>
      </c>
      <c r="I107" s="5">
        <f t="shared" si="20"/>
        <v>1</v>
      </c>
      <c r="J107" s="5">
        <f t="shared" si="20"/>
        <v>1</v>
      </c>
      <c r="K107" s="5">
        <f t="shared" si="20"/>
        <v>1</v>
      </c>
      <c r="L107" s="5">
        <f t="shared" si="20"/>
        <v>1</v>
      </c>
      <c r="M107" s="5">
        <f t="shared" si="20"/>
        <v>1</v>
      </c>
      <c r="N107" s="5">
        <f t="shared" si="20"/>
        <v>1</v>
      </c>
      <c r="P107" s="411"/>
      <c r="Q107" s="411"/>
      <c r="R107" s="411"/>
      <c r="S107" s="411"/>
      <c r="T107" s="411"/>
      <c r="U107" s="411"/>
      <c r="V107" s="411"/>
      <c r="W107" s="411"/>
      <c r="X107" s="411"/>
      <c r="Y107" s="411"/>
      <c r="Z107" s="411"/>
      <c r="AA107" s="411"/>
      <c r="AB107" s="411"/>
    </row>
    <row r="108" spans="1:28" x14ac:dyDescent="0.25">
      <c r="A108" s="2" t="s">
        <v>198</v>
      </c>
      <c r="B108" s="1">
        <f>B107</f>
        <v>1</v>
      </c>
      <c r="C108" s="1">
        <f>SUM($B$107:C$107)/COUNT($B$107:C$107)</f>
        <v>1</v>
      </c>
      <c r="D108" s="1">
        <f>SUM($B$107:D$107)/COUNT($B$107:D$107)</f>
        <v>1</v>
      </c>
      <c r="E108" s="1">
        <f>SUM($B$107:E$107)/COUNT($B$107:E$107)</f>
        <v>1</v>
      </c>
      <c r="F108" s="1">
        <f>SUM($B$107:F$107)/COUNT($B$107:F$107)</f>
        <v>1</v>
      </c>
      <c r="G108" s="1">
        <f>SUM($B$107:G$107)/COUNT($B$107:G$107)</f>
        <v>1</v>
      </c>
      <c r="H108" s="1">
        <f>SUM($B$107:H$107)/COUNT($B$107:H$107)</f>
        <v>1</v>
      </c>
      <c r="I108" s="1">
        <f>SUM($B$107:I$107)/COUNT($B$107:I$107)</f>
        <v>1</v>
      </c>
      <c r="J108" s="1">
        <f>SUM($B$107:J$107)/COUNT($B$107:J$107)</f>
        <v>1</v>
      </c>
      <c r="K108" s="1">
        <f>SUM($B$107:K$107)/COUNT($B$107:K$107)</f>
        <v>1</v>
      </c>
      <c r="L108" s="1">
        <f>SUM($B$107:L$107)/COUNT($B$107:L$107)</f>
        <v>1</v>
      </c>
      <c r="M108" s="1">
        <f>SUM($B$107:M$107)/COUNT($B$107:M$107)</f>
        <v>1</v>
      </c>
      <c r="N108" s="1"/>
      <c r="P108" s="411"/>
      <c r="Q108" s="411"/>
      <c r="R108" s="411"/>
      <c r="S108" s="411"/>
      <c r="T108" s="411"/>
      <c r="U108" s="411"/>
      <c r="V108" s="411"/>
      <c r="W108" s="411"/>
      <c r="X108" s="411"/>
      <c r="Y108" s="411"/>
      <c r="Z108" s="411"/>
      <c r="AA108" s="411"/>
      <c r="AB108" s="411"/>
    </row>
    <row r="109" spans="1:28" x14ac:dyDescent="0.25">
      <c r="A109" s="229"/>
      <c r="B109" s="231"/>
      <c r="C109" s="231"/>
      <c r="D109" s="231"/>
      <c r="E109" s="231"/>
      <c r="F109" s="231"/>
      <c r="G109" s="231"/>
      <c r="H109" s="231"/>
      <c r="I109" s="231"/>
      <c r="J109" s="231"/>
      <c r="K109" s="231"/>
      <c r="L109" s="231"/>
      <c r="M109" s="231"/>
      <c r="N109" s="231"/>
    </row>
    <row r="110" spans="1:28" x14ac:dyDescent="0.25">
      <c r="A110" s="229"/>
      <c r="B110" s="231"/>
      <c r="C110" s="231"/>
      <c r="D110" s="231"/>
      <c r="E110" s="231"/>
      <c r="F110" s="231"/>
      <c r="G110" s="231"/>
      <c r="H110" s="231"/>
      <c r="I110" s="231"/>
      <c r="J110" s="231"/>
      <c r="K110" s="231"/>
      <c r="L110" s="231"/>
      <c r="M110" s="231"/>
      <c r="N110" s="231"/>
    </row>
    <row r="111" spans="1:28" x14ac:dyDescent="0.25">
      <c r="A111" s="2" t="s">
        <v>304</v>
      </c>
      <c r="B111" s="228"/>
      <c r="C111" s="228"/>
    </row>
    <row r="112" spans="1:28" ht="47.25" x14ac:dyDescent="0.25">
      <c r="A112" s="308" t="s">
        <v>246</v>
      </c>
      <c r="B112" s="314" t="s">
        <v>28</v>
      </c>
      <c r="C112" s="312" t="s">
        <v>29</v>
      </c>
      <c r="D112" s="312" t="s">
        <v>30</v>
      </c>
      <c r="E112" s="312" t="s">
        <v>31</v>
      </c>
      <c r="F112" s="312" t="s">
        <v>32</v>
      </c>
      <c r="G112" s="312" t="s">
        <v>33</v>
      </c>
      <c r="H112" s="312" t="s">
        <v>34</v>
      </c>
      <c r="I112" s="312" t="s">
        <v>35</v>
      </c>
      <c r="J112" s="312" t="s">
        <v>36</v>
      </c>
      <c r="K112" s="312" t="s">
        <v>37</v>
      </c>
      <c r="L112" s="312" t="s">
        <v>38</v>
      </c>
      <c r="M112" s="312" t="s">
        <v>39</v>
      </c>
      <c r="N112" s="223" t="s">
        <v>83</v>
      </c>
      <c r="P112" s="223" t="s">
        <v>28</v>
      </c>
      <c r="Q112" s="223" t="s">
        <v>29</v>
      </c>
      <c r="R112" s="223" t="s">
        <v>30</v>
      </c>
      <c r="S112" s="223" t="s">
        <v>31</v>
      </c>
      <c r="T112" s="223" t="s">
        <v>32</v>
      </c>
      <c r="U112" s="223" t="s">
        <v>33</v>
      </c>
      <c r="V112" s="223" t="s">
        <v>34</v>
      </c>
      <c r="W112" s="223" t="s">
        <v>35</v>
      </c>
      <c r="X112" s="223" t="s">
        <v>36</v>
      </c>
      <c r="Y112" s="223" t="s">
        <v>37</v>
      </c>
      <c r="Z112" s="223" t="s">
        <v>38</v>
      </c>
      <c r="AA112" s="223" t="s">
        <v>39</v>
      </c>
      <c r="AB112" s="223" t="s">
        <v>83</v>
      </c>
    </row>
    <row r="113" spans="1:28" x14ac:dyDescent="0.25">
      <c r="A113" s="2" t="s">
        <v>40</v>
      </c>
      <c r="B113" s="303"/>
      <c r="C113" s="303"/>
      <c r="D113" s="303"/>
      <c r="E113" s="303"/>
      <c r="F113" s="303"/>
      <c r="G113" s="227">
        <v>1</v>
      </c>
      <c r="H113" s="303"/>
      <c r="I113" s="303"/>
      <c r="J113" s="303"/>
      <c r="K113" s="303"/>
      <c r="L113" s="303"/>
      <c r="M113" s="227">
        <v>1</v>
      </c>
      <c r="N113" s="227">
        <f>SUM(B113:M113)</f>
        <v>2</v>
      </c>
      <c r="P113" s="413" t="s">
        <v>298</v>
      </c>
      <c r="Q113" s="411"/>
      <c r="R113" s="411"/>
      <c r="S113" s="411"/>
      <c r="T113" s="411"/>
      <c r="U113" s="411"/>
      <c r="V113" s="411"/>
      <c r="W113" s="411"/>
      <c r="X113" s="411"/>
      <c r="Y113" s="411"/>
      <c r="Z113" s="411"/>
      <c r="AA113" s="411"/>
      <c r="AB113" s="411"/>
    </row>
    <row r="114" spans="1:28" x14ac:dyDescent="0.25">
      <c r="A114" s="2" t="s">
        <v>41</v>
      </c>
      <c r="B114" s="303"/>
      <c r="C114" s="303"/>
      <c r="D114" s="303"/>
      <c r="E114" s="303"/>
      <c r="F114" s="303"/>
      <c r="G114" s="273"/>
      <c r="H114" s="303"/>
      <c r="I114" s="303"/>
      <c r="J114" s="303"/>
      <c r="K114" s="303"/>
      <c r="L114" s="303"/>
      <c r="M114" s="273"/>
      <c r="N114" s="273">
        <f>SUM(B114:M114)</f>
        <v>0</v>
      </c>
      <c r="P114" s="413"/>
      <c r="Q114" s="411"/>
      <c r="R114" s="411"/>
      <c r="S114" s="411"/>
      <c r="T114" s="411"/>
      <c r="U114" s="411"/>
      <c r="V114" s="411"/>
      <c r="W114" s="411"/>
      <c r="X114" s="411"/>
      <c r="Y114" s="411"/>
      <c r="Z114" s="411"/>
      <c r="AA114" s="411"/>
      <c r="AB114" s="411"/>
    </row>
    <row r="115" spans="1:28" x14ac:dyDescent="0.25">
      <c r="A115" s="2" t="s">
        <v>197</v>
      </c>
      <c r="B115" s="304"/>
      <c r="C115" s="304"/>
      <c r="D115" s="304"/>
      <c r="E115" s="304"/>
      <c r="F115" s="304"/>
      <c r="G115" s="5">
        <f>G114/G113</f>
        <v>0</v>
      </c>
      <c r="H115" s="304"/>
      <c r="I115" s="304"/>
      <c r="J115" s="304"/>
      <c r="K115" s="304"/>
      <c r="L115" s="304"/>
      <c r="M115" s="5">
        <f>M114/M113</f>
        <v>0</v>
      </c>
      <c r="N115" s="5">
        <f>N114/N113</f>
        <v>0</v>
      </c>
      <c r="P115" s="413"/>
      <c r="Q115" s="411"/>
      <c r="R115" s="411"/>
      <c r="S115" s="411"/>
      <c r="T115" s="411"/>
      <c r="U115" s="411"/>
      <c r="V115" s="411"/>
      <c r="W115" s="411"/>
      <c r="X115" s="411"/>
      <c r="Y115" s="411"/>
      <c r="Z115" s="411"/>
      <c r="AA115" s="411"/>
      <c r="AB115" s="411"/>
    </row>
    <row r="116" spans="1:28" x14ac:dyDescent="0.25">
      <c r="A116" s="2" t="s">
        <v>198</v>
      </c>
      <c r="B116" s="305"/>
      <c r="C116" s="305"/>
      <c r="D116" s="305"/>
      <c r="E116" s="305"/>
      <c r="F116" s="305"/>
      <c r="G116" s="1">
        <f>SUM($B$138:G$138)/COUNT($B$38:G$38)</f>
        <v>1</v>
      </c>
      <c r="H116" s="305"/>
      <c r="I116" s="305"/>
      <c r="J116" s="305"/>
      <c r="K116" s="305"/>
      <c r="L116" s="305"/>
      <c r="M116" s="1">
        <f>SUM($B$138:M$138)/COUNT($B$38:M$38)</f>
        <v>1</v>
      </c>
      <c r="N116" s="1"/>
      <c r="P116" s="413"/>
      <c r="Q116" s="411"/>
      <c r="R116" s="411"/>
      <c r="S116" s="411"/>
      <c r="T116" s="411"/>
      <c r="U116" s="411"/>
      <c r="V116" s="411"/>
      <c r="W116" s="411"/>
      <c r="X116" s="411"/>
      <c r="Y116" s="411"/>
      <c r="Z116" s="411"/>
      <c r="AA116" s="411"/>
      <c r="AB116" s="411"/>
    </row>
    <row r="117" spans="1:28" x14ac:dyDescent="0.25">
      <c r="A117" s="229"/>
      <c r="B117" s="231"/>
      <c r="C117" s="231"/>
      <c r="D117" s="231"/>
      <c r="E117" s="231"/>
      <c r="F117" s="231"/>
      <c r="G117" s="231"/>
      <c r="H117" s="231"/>
      <c r="I117" s="231"/>
      <c r="J117" s="231"/>
      <c r="K117" s="231"/>
      <c r="L117" s="231"/>
      <c r="M117" s="231"/>
      <c r="N117" s="231"/>
    </row>
    <row r="119" spans="1:28" s="232" customFormat="1" ht="30" x14ac:dyDescent="0.25">
      <c r="A119" s="261" t="s">
        <v>188</v>
      </c>
      <c r="B119" s="312" t="s">
        <v>28</v>
      </c>
      <c r="C119" s="312" t="s">
        <v>29</v>
      </c>
      <c r="D119" s="312" t="s">
        <v>30</v>
      </c>
      <c r="E119" s="312" t="s">
        <v>31</v>
      </c>
      <c r="F119" s="312" t="s">
        <v>32</v>
      </c>
      <c r="G119" s="312" t="s">
        <v>33</v>
      </c>
      <c r="H119" s="312" t="s">
        <v>34</v>
      </c>
      <c r="I119" s="312" t="s">
        <v>35</v>
      </c>
      <c r="J119" s="312" t="s">
        <v>36</v>
      </c>
      <c r="K119" s="312" t="s">
        <v>37</v>
      </c>
      <c r="L119" s="312" t="s">
        <v>38</v>
      </c>
      <c r="M119" s="312" t="s">
        <v>39</v>
      </c>
      <c r="N119" s="262" t="s">
        <v>83</v>
      </c>
      <c r="P119" s="223" t="s">
        <v>28</v>
      </c>
      <c r="Q119" s="223" t="s">
        <v>29</v>
      </c>
      <c r="R119" s="223" t="s">
        <v>30</v>
      </c>
      <c r="S119" s="223" t="s">
        <v>31</v>
      </c>
      <c r="T119" s="223" t="s">
        <v>32</v>
      </c>
      <c r="U119" s="223" t="s">
        <v>33</v>
      </c>
      <c r="V119" s="223" t="s">
        <v>34</v>
      </c>
      <c r="W119" s="223" t="s">
        <v>35</v>
      </c>
      <c r="X119" s="223" t="s">
        <v>36</v>
      </c>
      <c r="Y119" s="223" t="s">
        <v>37</v>
      </c>
      <c r="Z119" s="223" t="s">
        <v>38</v>
      </c>
      <c r="AA119" s="223" t="s">
        <v>39</v>
      </c>
      <c r="AB119" s="223" t="s">
        <v>83</v>
      </c>
    </row>
    <row r="120" spans="1:28" ht="15.75" x14ac:dyDescent="0.25">
      <c r="A120" s="309" t="s">
        <v>253</v>
      </c>
      <c r="B120" s="282">
        <f>IF(OR(B123=FALSE,B126&gt;0),1,0)</f>
        <v>1</v>
      </c>
      <c r="C120" s="282">
        <f t="shared" ref="C120:N120" si="21">IF(OR(C123=FALSE,C126&gt;0),1,0)</f>
        <v>1</v>
      </c>
      <c r="D120" s="282">
        <f t="shared" si="21"/>
        <v>0</v>
      </c>
      <c r="E120" s="282">
        <f t="shared" si="21"/>
        <v>0</v>
      </c>
      <c r="F120" s="282">
        <f t="shared" si="21"/>
        <v>0</v>
      </c>
      <c r="G120" s="282">
        <f t="shared" si="21"/>
        <v>0</v>
      </c>
      <c r="H120" s="282">
        <f t="shared" si="21"/>
        <v>0</v>
      </c>
      <c r="I120" s="282">
        <f t="shared" si="21"/>
        <v>0</v>
      </c>
      <c r="J120" s="282">
        <f t="shared" si="21"/>
        <v>0</v>
      </c>
      <c r="K120" s="282">
        <f t="shared" si="21"/>
        <v>0</v>
      </c>
      <c r="L120" s="282">
        <f t="shared" si="21"/>
        <v>0</v>
      </c>
      <c r="M120" s="282">
        <f t="shared" si="21"/>
        <v>0</v>
      </c>
      <c r="N120" s="282">
        <f t="shared" si="21"/>
        <v>1</v>
      </c>
      <c r="P120" s="411"/>
      <c r="Q120" s="411"/>
      <c r="R120" s="411"/>
      <c r="S120" s="411"/>
      <c r="T120" s="411"/>
      <c r="U120" s="411"/>
      <c r="V120" s="411"/>
      <c r="W120" s="411"/>
      <c r="X120" s="411"/>
      <c r="Y120" s="411"/>
      <c r="Z120" s="411"/>
      <c r="AA120" s="411"/>
      <c r="AB120" s="411"/>
    </row>
    <row r="121" spans="1:28" x14ac:dyDescent="0.25">
      <c r="A121" s="2" t="s">
        <v>201</v>
      </c>
      <c r="B121" s="276">
        <v>0</v>
      </c>
      <c r="C121" s="276">
        <v>0</v>
      </c>
      <c r="D121" s="276">
        <v>0</v>
      </c>
      <c r="E121" s="276">
        <v>0</v>
      </c>
      <c r="F121" s="276">
        <v>0</v>
      </c>
      <c r="G121" s="276">
        <v>0</v>
      </c>
      <c r="H121" s="276">
        <v>0</v>
      </c>
      <c r="I121" s="276">
        <v>0</v>
      </c>
      <c r="J121" s="276">
        <v>0</v>
      </c>
      <c r="K121" s="276">
        <v>0</v>
      </c>
      <c r="L121" s="276">
        <v>0</v>
      </c>
      <c r="M121" s="276">
        <v>0</v>
      </c>
      <c r="N121" s="276">
        <v>0</v>
      </c>
      <c r="P121" s="411"/>
      <c r="Q121" s="411"/>
      <c r="R121" s="411"/>
      <c r="S121" s="411"/>
      <c r="T121" s="411"/>
      <c r="U121" s="411"/>
      <c r="V121" s="411"/>
      <c r="W121" s="411"/>
      <c r="X121" s="411"/>
      <c r="Y121" s="411"/>
      <c r="Z121" s="411"/>
      <c r="AA121" s="411"/>
      <c r="AB121" s="411"/>
    </row>
    <row r="122" spans="1:28" x14ac:dyDescent="0.25">
      <c r="A122" s="2" t="s">
        <v>202</v>
      </c>
      <c r="B122" s="280">
        <v>10</v>
      </c>
      <c r="C122" s="280">
        <v>10</v>
      </c>
      <c r="D122" s="280">
        <v>10</v>
      </c>
      <c r="E122" s="280">
        <v>10</v>
      </c>
      <c r="F122" s="280">
        <v>10</v>
      </c>
      <c r="G122" s="280">
        <v>10</v>
      </c>
      <c r="H122" s="280">
        <v>10</v>
      </c>
      <c r="I122" s="280">
        <v>10</v>
      </c>
      <c r="J122" s="280">
        <v>10</v>
      </c>
      <c r="K122" s="280">
        <v>10</v>
      </c>
      <c r="L122" s="280">
        <v>10</v>
      </c>
      <c r="M122" s="280">
        <v>10</v>
      </c>
      <c r="N122" s="280">
        <v>10</v>
      </c>
      <c r="P122" s="411"/>
      <c r="Q122" s="411"/>
      <c r="R122" s="411"/>
      <c r="S122" s="411"/>
      <c r="T122" s="411"/>
      <c r="U122" s="411"/>
      <c r="V122" s="411"/>
      <c r="W122" s="411"/>
      <c r="X122" s="411"/>
      <c r="Y122" s="411"/>
      <c r="Z122" s="411"/>
      <c r="AA122" s="411"/>
      <c r="AB122" s="411"/>
    </row>
    <row r="123" spans="1:28" hidden="1" x14ac:dyDescent="0.25">
      <c r="A123" s="2" t="s">
        <v>292</v>
      </c>
      <c r="B123" s="280" t="b">
        <f>ISBLANK(B124)</f>
        <v>0</v>
      </c>
      <c r="C123" s="280" t="b">
        <f t="shared" ref="C123:N123" si="22">ISBLANK(C124)</f>
        <v>0</v>
      </c>
      <c r="D123" s="280" t="b">
        <f t="shared" si="22"/>
        <v>1</v>
      </c>
      <c r="E123" s="280" t="b">
        <f t="shared" si="22"/>
        <v>1</v>
      </c>
      <c r="F123" s="280" t="b">
        <f t="shared" si="22"/>
        <v>1</v>
      </c>
      <c r="G123" s="280" t="b">
        <f t="shared" si="22"/>
        <v>1</v>
      </c>
      <c r="H123" s="280" t="b">
        <f t="shared" si="22"/>
        <v>1</v>
      </c>
      <c r="I123" s="280" t="b">
        <f t="shared" si="22"/>
        <v>1</v>
      </c>
      <c r="J123" s="280" t="b">
        <f t="shared" si="22"/>
        <v>1</v>
      </c>
      <c r="K123" s="280" t="b">
        <f t="shared" si="22"/>
        <v>1</v>
      </c>
      <c r="L123" s="280" t="b">
        <f t="shared" si="22"/>
        <v>1</v>
      </c>
      <c r="M123" s="280" t="b">
        <f t="shared" si="22"/>
        <v>1</v>
      </c>
      <c r="N123" s="280" t="b">
        <f t="shared" si="22"/>
        <v>0</v>
      </c>
      <c r="P123" s="411"/>
      <c r="Q123" s="411"/>
      <c r="R123" s="411"/>
      <c r="S123" s="411"/>
      <c r="T123" s="411"/>
      <c r="U123" s="411"/>
      <c r="V123" s="411"/>
      <c r="W123" s="411"/>
      <c r="X123" s="411"/>
      <c r="Y123" s="411"/>
      <c r="Z123" s="411"/>
      <c r="AA123" s="411"/>
      <c r="AB123" s="411"/>
    </row>
    <row r="124" spans="1:28" ht="15.75" x14ac:dyDescent="0.25">
      <c r="A124" s="309" t="s">
        <v>284</v>
      </c>
      <c r="B124" s="278">
        <v>0</v>
      </c>
      <c r="C124" s="278">
        <v>0</v>
      </c>
      <c r="D124" s="278"/>
      <c r="E124" s="278"/>
      <c r="F124" s="278"/>
      <c r="G124" s="278"/>
      <c r="H124" s="278"/>
      <c r="I124" s="278"/>
      <c r="J124" s="278"/>
      <c r="K124" s="278"/>
      <c r="L124" s="278"/>
      <c r="M124" s="278"/>
      <c r="N124" s="299">
        <f>SUM(B124:M124)</f>
        <v>0</v>
      </c>
      <c r="P124" s="411"/>
      <c r="Q124" s="411"/>
      <c r="R124" s="411"/>
      <c r="S124" s="411"/>
      <c r="T124" s="411"/>
      <c r="U124" s="411"/>
      <c r="V124" s="411"/>
      <c r="W124" s="411"/>
      <c r="X124" s="411"/>
      <c r="Y124" s="411"/>
      <c r="Z124" s="411"/>
      <c r="AA124" s="411"/>
      <c r="AB124" s="411"/>
    </row>
    <row r="125" spans="1:28" x14ac:dyDescent="0.25">
      <c r="A125" s="2" t="s">
        <v>293</v>
      </c>
      <c r="B125" s="297">
        <f>IF(B123=TRUE,0,(IF(B124=0,1,0)))</f>
        <v>1</v>
      </c>
      <c r="C125" s="297">
        <f t="shared" ref="C125:N125" si="23">IF(C123=TRUE,0,(IF(C124=0,1,0)))</f>
        <v>1</v>
      </c>
      <c r="D125" s="297">
        <f t="shared" si="23"/>
        <v>0</v>
      </c>
      <c r="E125" s="297">
        <f t="shared" si="23"/>
        <v>0</v>
      </c>
      <c r="F125" s="297">
        <f t="shared" si="23"/>
        <v>0</v>
      </c>
      <c r="G125" s="297">
        <f t="shared" si="23"/>
        <v>0</v>
      </c>
      <c r="H125" s="297">
        <f t="shared" si="23"/>
        <v>0</v>
      </c>
      <c r="I125" s="297">
        <f t="shared" si="23"/>
        <v>0</v>
      </c>
      <c r="J125" s="297">
        <f t="shared" si="23"/>
        <v>0</v>
      </c>
      <c r="K125" s="297">
        <f t="shared" si="23"/>
        <v>0</v>
      </c>
      <c r="L125" s="297">
        <f t="shared" si="23"/>
        <v>0</v>
      </c>
      <c r="M125" s="297">
        <f t="shared" si="23"/>
        <v>0</v>
      </c>
      <c r="N125" s="297">
        <f t="shared" si="23"/>
        <v>1</v>
      </c>
      <c r="P125" s="411"/>
      <c r="Q125" s="411"/>
      <c r="R125" s="411"/>
      <c r="S125" s="411"/>
      <c r="T125" s="411"/>
      <c r="U125" s="411"/>
      <c r="V125" s="411"/>
      <c r="W125" s="411"/>
      <c r="X125" s="411"/>
      <c r="Y125" s="411"/>
      <c r="Z125" s="411"/>
      <c r="AA125" s="411"/>
      <c r="AB125" s="411"/>
    </row>
    <row r="126" spans="1:28" ht="15.75" x14ac:dyDescent="0.25">
      <c r="A126" s="309" t="s">
        <v>285</v>
      </c>
      <c r="B126" s="278">
        <v>10</v>
      </c>
      <c r="C126" s="278">
        <v>30</v>
      </c>
      <c r="D126" s="278"/>
      <c r="E126" s="278"/>
      <c r="F126" s="278"/>
      <c r="G126" s="278"/>
      <c r="H126" s="278"/>
      <c r="I126" s="278"/>
      <c r="J126" s="278"/>
      <c r="K126" s="278"/>
      <c r="L126" s="278"/>
      <c r="M126" s="278"/>
      <c r="N126" s="299">
        <f>SUM(B126:M126)</f>
        <v>40</v>
      </c>
      <c r="P126" s="411"/>
      <c r="Q126" s="411"/>
      <c r="R126" s="411"/>
      <c r="S126" s="411"/>
      <c r="T126" s="411"/>
      <c r="U126" s="411"/>
      <c r="V126" s="411"/>
      <c r="W126" s="411"/>
      <c r="X126" s="411"/>
      <c r="Y126" s="411"/>
      <c r="Z126" s="411"/>
      <c r="AA126" s="411"/>
      <c r="AB126" s="411"/>
    </row>
    <row r="127" spans="1:28" hidden="1" x14ac:dyDescent="0.25">
      <c r="A127" s="2" t="s">
        <v>292</v>
      </c>
      <c r="B127" s="300" t="b">
        <f>ISBLANK(B126)</f>
        <v>0</v>
      </c>
      <c r="C127" s="300" t="b">
        <f t="shared" ref="C127:N127" si="24">ISBLANK(C126)</f>
        <v>0</v>
      </c>
      <c r="D127" s="300" t="b">
        <f t="shared" si="24"/>
        <v>1</v>
      </c>
      <c r="E127" s="300" t="b">
        <f t="shared" si="24"/>
        <v>1</v>
      </c>
      <c r="F127" s="300" t="b">
        <f t="shared" si="24"/>
        <v>1</v>
      </c>
      <c r="G127" s="300" t="b">
        <f t="shared" si="24"/>
        <v>1</v>
      </c>
      <c r="H127" s="300" t="b">
        <f t="shared" si="24"/>
        <v>1</v>
      </c>
      <c r="I127" s="300" t="b">
        <f t="shared" si="24"/>
        <v>1</v>
      </c>
      <c r="J127" s="300" t="b">
        <f t="shared" si="24"/>
        <v>1</v>
      </c>
      <c r="K127" s="300" t="b">
        <f t="shared" si="24"/>
        <v>1</v>
      </c>
      <c r="L127" s="300" t="b">
        <f t="shared" si="24"/>
        <v>1</v>
      </c>
      <c r="M127" s="300" t="b">
        <f t="shared" si="24"/>
        <v>1</v>
      </c>
      <c r="N127" s="300" t="b">
        <f t="shared" si="24"/>
        <v>0</v>
      </c>
      <c r="P127" s="411"/>
      <c r="Q127" s="411"/>
      <c r="R127" s="411"/>
      <c r="S127" s="411"/>
      <c r="T127" s="411"/>
      <c r="U127" s="411"/>
      <c r="V127" s="411"/>
      <c r="W127" s="411"/>
      <c r="X127" s="411"/>
      <c r="Y127" s="411"/>
      <c r="Z127" s="411"/>
      <c r="AA127" s="411"/>
      <c r="AB127" s="411"/>
    </row>
    <row r="128" spans="1:28" x14ac:dyDescent="0.25">
      <c r="A128" s="2" t="s">
        <v>294</v>
      </c>
      <c r="B128" s="297">
        <f>IF(B127=TRUE,0,B122/B126)</f>
        <v>1</v>
      </c>
      <c r="C128" s="297">
        <f t="shared" ref="C128:N128" si="25">IF(C127=TRUE,0,C122/C126)</f>
        <v>0.33333333333333331</v>
      </c>
      <c r="D128" s="297">
        <f t="shared" si="25"/>
        <v>0</v>
      </c>
      <c r="E128" s="297">
        <f t="shared" si="25"/>
        <v>0</v>
      </c>
      <c r="F128" s="297">
        <f t="shared" si="25"/>
        <v>0</v>
      </c>
      <c r="G128" s="297">
        <f t="shared" si="25"/>
        <v>0</v>
      </c>
      <c r="H128" s="297">
        <f t="shared" si="25"/>
        <v>0</v>
      </c>
      <c r="I128" s="297">
        <f t="shared" si="25"/>
        <v>0</v>
      </c>
      <c r="J128" s="297">
        <f t="shared" si="25"/>
        <v>0</v>
      </c>
      <c r="K128" s="297">
        <f t="shared" si="25"/>
        <v>0</v>
      </c>
      <c r="L128" s="297">
        <f t="shared" si="25"/>
        <v>0</v>
      </c>
      <c r="M128" s="297">
        <f t="shared" si="25"/>
        <v>0</v>
      </c>
      <c r="N128" s="297">
        <f t="shared" si="25"/>
        <v>0.25</v>
      </c>
      <c r="P128" s="411"/>
      <c r="Q128" s="411"/>
      <c r="R128" s="411"/>
      <c r="S128" s="411"/>
      <c r="T128" s="411"/>
      <c r="U128" s="411"/>
      <c r="V128" s="411"/>
      <c r="W128" s="411"/>
      <c r="X128" s="411"/>
      <c r="Y128" s="411"/>
      <c r="Z128" s="411"/>
      <c r="AA128" s="411"/>
      <c r="AB128" s="411"/>
    </row>
    <row r="129" spans="1:28" x14ac:dyDescent="0.25">
      <c r="A129" s="2" t="s">
        <v>197</v>
      </c>
      <c r="B129" s="5">
        <f>IF(AND(B123=FALSE,B124=0,B128=0),B125,IF(AND(B123=TRUE,B128&gt;0),B128,IF(AND(B123=FALSE,B128&gt;0),AVERAGE(B125,B128),0)))</f>
        <v>1</v>
      </c>
      <c r="C129" s="5">
        <f>IF(AND(C123=FALSE,C124=0,C128=0),C125,IF(AND(C123=TRUE,C128&gt;0),C128,IF(AND(C123=FALSE,C128&gt;0),AVERAGE(C125,C128),0)))</f>
        <v>0.66666666666666663</v>
      </c>
      <c r="D129" s="5">
        <f t="shared" ref="D129:N129" si="26">IF(AND(D123=FALSE,D124=0,D128=0),D125,IF(AND(D123=TRUE,D128&gt;0),D128,IF(AND(D123=FALSE,D128&gt;0),AVERAGE(D125,D128),0)))</f>
        <v>0</v>
      </c>
      <c r="E129" s="5">
        <f t="shared" si="26"/>
        <v>0</v>
      </c>
      <c r="F129" s="5">
        <f t="shared" si="26"/>
        <v>0</v>
      </c>
      <c r="G129" s="5">
        <f t="shared" si="26"/>
        <v>0</v>
      </c>
      <c r="H129" s="5">
        <f t="shared" si="26"/>
        <v>0</v>
      </c>
      <c r="I129" s="5">
        <f t="shared" si="26"/>
        <v>0</v>
      </c>
      <c r="J129" s="5">
        <f t="shared" si="26"/>
        <v>0</v>
      </c>
      <c r="K129" s="5">
        <f t="shared" si="26"/>
        <v>0</v>
      </c>
      <c r="L129" s="5">
        <f t="shared" si="26"/>
        <v>0</v>
      </c>
      <c r="M129" s="5">
        <f t="shared" si="26"/>
        <v>0</v>
      </c>
      <c r="N129" s="5">
        <f t="shared" si="26"/>
        <v>0.625</v>
      </c>
      <c r="P129" s="411"/>
      <c r="Q129" s="411"/>
      <c r="R129" s="411"/>
      <c r="S129" s="411"/>
      <c r="T129" s="411"/>
      <c r="U129" s="411"/>
      <c r="V129" s="411"/>
      <c r="W129" s="411"/>
      <c r="X129" s="411"/>
      <c r="Y129" s="411"/>
      <c r="Z129" s="411"/>
      <c r="AA129" s="411"/>
      <c r="AB129" s="411"/>
    </row>
    <row r="130" spans="1:28" x14ac:dyDescent="0.25">
      <c r="A130" s="2" t="s">
        <v>198</v>
      </c>
      <c r="B130" s="5">
        <f>B129</f>
        <v>1</v>
      </c>
      <c r="C130" s="1">
        <f>AVERAGE($B$129:C$129)</f>
        <v>0.83333333333333326</v>
      </c>
      <c r="D130" s="1">
        <f>AVERAGE($B$129:D$129)</f>
        <v>0.55555555555555547</v>
      </c>
      <c r="E130" s="1">
        <f>AVERAGE($B$129:E$129)</f>
        <v>0.41666666666666663</v>
      </c>
      <c r="F130" s="1">
        <f>AVERAGE($B$129:F$129)</f>
        <v>0.33333333333333331</v>
      </c>
      <c r="G130" s="1">
        <f>AVERAGE($B$129:G$129)</f>
        <v>0.27777777777777773</v>
      </c>
      <c r="H130" s="1">
        <f>AVERAGE($B$129:H$129)</f>
        <v>0.23809523809523808</v>
      </c>
      <c r="I130" s="1">
        <f>AVERAGE($B$129:I$129)</f>
        <v>0.20833333333333331</v>
      </c>
      <c r="J130" s="1">
        <f>AVERAGE($B$129:J$129)</f>
        <v>0.18518518518518517</v>
      </c>
      <c r="K130" s="1">
        <f>AVERAGE($B$129:K$129)</f>
        <v>0.16666666666666666</v>
      </c>
      <c r="L130" s="1">
        <f>AVERAGE($B$129:L$129)</f>
        <v>0.15151515151515149</v>
      </c>
      <c r="M130" s="1">
        <f>AVERAGE($B$129:M$129)</f>
        <v>0.13888888888888887</v>
      </c>
      <c r="N130" s="1"/>
      <c r="P130" s="411"/>
      <c r="Q130" s="411"/>
      <c r="R130" s="411"/>
      <c r="S130" s="411"/>
      <c r="T130" s="411"/>
      <c r="U130" s="411"/>
      <c r="V130" s="411"/>
      <c r="W130" s="411"/>
      <c r="X130" s="411"/>
      <c r="Y130" s="411"/>
      <c r="Z130" s="411"/>
      <c r="AA130" s="411"/>
      <c r="AB130" s="411"/>
    </row>
    <row r="133" spans="1:28" x14ac:dyDescent="0.25">
      <c r="A133" s="2" t="s">
        <v>182</v>
      </c>
      <c r="B133" s="228" t="s">
        <v>189</v>
      </c>
      <c r="C133" s="228"/>
    </row>
    <row r="134" spans="1:28" ht="47.25" x14ac:dyDescent="0.25">
      <c r="A134" s="308" t="s">
        <v>181</v>
      </c>
      <c r="B134" s="314" t="s">
        <v>28</v>
      </c>
      <c r="C134" s="312" t="s">
        <v>29</v>
      </c>
      <c r="D134" s="312" t="s">
        <v>30</v>
      </c>
      <c r="E134" s="312" t="s">
        <v>31</v>
      </c>
      <c r="F134" s="312" t="s">
        <v>32</v>
      </c>
      <c r="G134" s="312" t="s">
        <v>33</v>
      </c>
      <c r="H134" s="312" t="s">
        <v>34</v>
      </c>
      <c r="I134" s="312" t="s">
        <v>35</v>
      </c>
      <c r="J134" s="312" t="s">
        <v>36</v>
      </c>
      <c r="K134" s="312" t="s">
        <v>37</v>
      </c>
      <c r="L134" s="312" t="s">
        <v>38</v>
      </c>
      <c r="M134" s="312" t="s">
        <v>39</v>
      </c>
      <c r="N134" s="223" t="s">
        <v>83</v>
      </c>
      <c r="P134" s="223" t="s">
        <v>28</v>
      </c>
      <c r="Q134" s="223" t="s">
        <v>29</v>
      </c>
      <c r="R134" s="223" t="s">
        <v>30</v>
      </c>
      <c r="S134" s="223" t="s">
        <v>31</v>
      </c>
      <c r="T134" s="223" t="s">
        <v>32</v>
      </c>
      <c r="U134" s="223" t="s">
        <v>33</v>
      </c>
      <c r="V134" s="223" t="s">
        <v>34</v>
      </c>
      <c r="W134" s="223" t="s">
        <v>35</v>
      </c>
      <c r="X134" s="223" t="s">
        <v>36</v>
      </c>
      <c r="Y134" s="223" t="s">
        <v>37</v>
      </c>
      <c r="Z134" s="223" t="s">
        <v>38</v>
      </c>
      <c r="AA134" s="223" t="s">
        <v>39</v>
      </c>
      <c r="AB134" s="223" t="s">
        <v>83</v>
      </c>
    </row>
    <row r="135" spans="1:28" x14ac:dyDescent="0.25">
      <c r="A135" s="2" t="s">
        <v>40</v>
      </c>
      <c r="B135" s="227">
        <v>0</v>
      </c>
      <c r="C135" s="227">
        <v>0</v>
      </c>
      <c r="D135" s="227">
        <v>0</v>
      </c>
      <c r="E135" s="227">
        <v>0</v>
      </c>
      <c r="F135" s="227">
        <v>0</v>
      </c>
      <c r="G135" s="227">
        <v>0</v>
      </c>
      <c r="H135" s="227">
        <v>0</v>
      </c>
      <c r="I135" s="227">
        <v>0</v>
      </c>
      <c r="J135" s="227">
        <v>0</v>
      </c>
      <c r="K135" s="227">
        <v>0</v>
      </c>
      <c r="L135" s="227">
        <v>0</v>
      </c>
      <c r="M135" s="227">
        <v>0</v>
      </c>
      <c r="N135" s="227">
        <f>SUM(B135:M135)</f>
        <v>0</v>
      </c>
      <c r="P135" s="411"/>
      <c r="Q135" s="411"/>
      <c r="R135" s="411"/>
      <c r="S135" s="411"/>
      <c r="T135" s="411"/>
      <c r="U135" s="411"/>
      <c r="V135" s="411"/>
      <c r="W135" s="411"/>
      <c r="X135" s="411"/>
      <c r="Y135" s="411"/>
      <c r="Z135" s="411"/>
      <c r="AA135" s="411"/>
      <c r="AB135" s="411"/>
    </row>
    <row r="136" spans="1:28" x14ac:dyDescent="0.25">
      <c r="A136" s="2" t="s">
        <v>41</v>
      </c>
      <c r="B136" s="273">
        <v>0</v>
      </c>
      <c r="C136" s="273">
        <v>0</v>
      </c>
      <c r="D136" s="273"/>
      <c r="E136" s="273"/>
      <c r="F136" s="273"/>
      <c r="G136" s="273"/>
      <c r="H136" s="273"/>
      <c r="I136" s="273"/>
      <c r="J136" s="273"/>
      <c r="K136" s="273"/>
      <c r="L136" s="273"/>
      <c r="M136" s="273"/>
      <c r="N136" s="273">
        <f>SUM(B136:M136)</f>
        <v>0</v>
      </c>
      <c r="P136" s="411"/>
      <c r="Q136" s="411"/>
      <c r="R136" s="411"/>
      <c r="S136" s="411"/>
      <c r="T136" s="411"/>
      <c r="U136" s="411"/>
      <c r="V136" s="411"/>
      <c r="W136" s="411"/>
      <c r="X136" s="411"/>
      <c r="Y136" s="411"/>
      <c r="Z136" s="411"/>
      <c r="AA136" s="411"/>
      <c r="AB136" s="411"/>
    </row>
    <row r="137" spans="1:28" x14ac:dyDescent="0.25">
      <c r="A137" s="2" t="s">
        <v>84</v>
      </c>
      <c r="B137" s="227">
        <f>B136</f>
        <v>0</v>
      </c>
      <c r="C137" s="227">
        <f>SUM($B$136:M$136)</f>
        <v>0</v>
      </c>
      <c r="D137" s="227">
        <f>SUM($B$136:M$136)</f>
        <v>0</v>
      </c>
      <c r="E137" s="227">
        <f>SUM($B$136:M$136)</f>
        <v>0</v>
      </c>
      <c r="F137" s="227">
        <f>SUM($B$136:M$136)</f>
        <v>0</v>
      </c>
      <c r="G137" s="227">
        <f>SUM($B$136:M$136)</f>
        <v>0</v>
      </c>
      <c r="H137" s="227">
        <f>SUM($B$136:M$136)</f>
        <v>0</v>
      </c>
      <c r="I137" s="227">
        <f>SUM($B$136:M$136)</f>
        <v>0</v>
      </c>
      <c r="J137" s="227">
        <f>SUM($B$136:M$136)</f>
        <v>0</v>
      </c>
      <c r="K137" s="227">
        <f>SUM($B$136:M$136)</f>
        <v>0</v>
      </c>
      <c r="L137" s="227">
        <f>SUM($B$136:M$136)</f>
        <v>0</v>
      </c>
      <c r="M137" s="227">
        <f>SUM($B$136:M$136)</f>
        <v>0</v>
      </c>
      <c r="N137" s="227"/>
      <c r="P137" s="411"/>
      <c r="Q137" s="411"/>
      <c r="R137" s="411"/>
      <c r="S137" s="411"/>
      <c r="T137" s="411"/>
      <c r="U137" s="411"/>
      <c r="V137" s="411"/>
      <c r="W137" s="411"/>
      <c r="X137" s="411"/>
      <c r="Y137" s="411"/>
      <c r="Z137" s="411"/>
      <c r="AA137" s="411"/>
      <c r="AB137" s="411"/>
    </row>
    <row r="138" spans="1:28" x14ac:dyDescent="0.25">
      <c r="A138" s="2" t="s">
        <v>197</v>
      </c>
      <c r="B138" s="5">
        <f>IF(B136=0,1,B135/B136)</f>
        <v>1</v>
      </c>
      <c r="C138" s="5">
        <f t="shared" ref="C138:N138" si="27">IF(C136=0,1,C135/C136)</f>
        <v>1</v>
      </c>
      <c r="D138" s="5">
        <f t="shared" si="27"/>
        <v>1</v>
      </c>
      <c r="E138" s="5">
        <f t="shared" si="27"/>
        <v>1</v>
      </c>
      <c r="F138" s="5">
        <f t="shared" si="27"/>
        <v>1</v>
      </c>
      <c r="G138" s="5">
        <f t="shared" si="27"/>
        <v>1</v>
      </c>
      <c r="H138" s="5">
        <f t="shared" si="27"/>
        <v>1</v>
      </c>
      <c r="I138" s="5">
        <f t="shared" si="27"/>
        <v>1</v>
      </c>
      <c r="J138" s="5">
        <f t="shared" si="27"/>
        <v>1</v>
      </c>
      <c r="K138" s="5">
        <f t="shared" si="27"/>
        <v>1</v>
      </c>
      <c r="L138" s="5">
        <f t="shared" si="27"/>
        <v>1</v>
      </c>
      <c r="M138" s="5">
        <f t="shared" si="27"/>
        <v>1</v>
      </c>
      <c r="N138" s="5">
        <f t="shared" si="27"/>
        <v>1</v>
      </c>
      <c r="P138" s="411"/>
      <c r="Q138" s="411"/>
      <c r="R138" s="411"/>
      <c r="S138" s="411"/>
      <c r="T138" s="411"/>
      <c r="U138" s="411"/>
      <c r="V138" s="411"/>
      <c r="W138" s="411"/>
      <c r="X138" s="411"/>
      <c r="Y138" s="411"/>
      <c r="Z138" s="411"/>
      <c r="AA138" s="411"/>
      <c r="AB138" s="411"/>
    </row>
    <row r="139" spans="1:28" x14ac:dyDescent="0.25">
      <c r="A139" s="2" t="s">
        <v>198</v>
      </c>
      <c r="B139" s="1">
        <f>SUM($B$138:B$138)/COUNT($B$38:B$38)</f>
        <v>1</v>
      </c>
      <c r="C139" s="1">
        <f>SUM($B$138:C$138)/COUNT($B$38:C$38)</f>
        <v>1</v>
      </c>
      <c r="D139" s="1">
        <f>SUM($B$138:D$138)/COUNT($B$38:D$38)</f>
        <v>1</v>
      </c>
      <c r="E139" s="1">
        <f>SUM($B$138:E$138)/COUNT($B$38:E$38)</f>
        <v>1</v>
      </c>
      <c r="F139" s="1">
        <f>SUM($B$138:F$138)/COUNT($B$38:F$38)</f>
        <v>1</v>
      </c>
      <c r="G139" s="1">
        <f>SUM($B$138:G$138)/COUNT($B$38:G$38)</f>
        <v>1</v>
      </c>
      <c r="H139" s="1">
        <f>SUM($B$138:H$138)/COUNT($B$38:H$38)</f>
        <v>1</v>
      </c>
      <c r="I139" s="1">
        <f>SUM($B$138:I$138)/COUNT($B$38:I$38)</f>
        <v>1</v>
      </c>
      <c r="J139" s="1">
        <f>SUM($B$138:J$138)/COUNT($B$38:J$38)</f>
        <v>1</v>
      </c>
      <c r="K139" s="1">
        <f>SUM($B$138:K$138)/COUNT($B$38:K$38)</f>
        <v>1</v>
      </c>
      <c r="L139" s="1">
        <f>SUM($B$138:L$138)/COUNT($B$38:L$38)</f>
        <v>1</v>
      </c>
      <c r="M139" s="1">
        <f>SUM($B$138:M$138)/COUNT($B$38:M$38)</f>
        <v>1</v>
      </c>
      <c r="N139" s="1"/>
      <c r="P139" s="411"/>
      <c r="Q139" s="411"/>
      <c r="R139" s="411"/>
      <c r="S139" s="411"/>
      <c r="T139" s="411"/>
      <c r="U139" s="411"/>
      <c r="V139" s="411"/>
      <c r="W139" s="411"/>
      <c r="X139" s="411"/>
      <c r="Y139" s="411"/>
      <c r="Z139" s="411"/>
      <c r="AA139" s="411"/>
      <c r="AB139" s="411"/>
    </row>
    <row r="141" spans="1:28" x14ac:dyDescent="0.25">
      <c r="A141" s="3" t="s">
        <v>306</v>
      </c>
    </row>
    <row r="142" spans="1:28" ht="31.15" customHeight="1" x14ac:dyDescent="0.25">
      <c r="A142" s="242" t="s">
        <v>247</v>
      </c>
      <c r="B142" s="312" t="s">
        <v>28</v>
      </c>
      <c r="C142" s="312" t="s">
        <v>29</v>
      </c>
      <c r="D142" s="312" t="s">
        <v>30</v>
      </c>
      <c r="E142" s="312" t="s">
        <v>31</v>
      </c>
      <c r="F142" s="312" t="s">
        <v>32</v>
      </c>
      <c r="G142" s="312" t="s">
        <v>33</v>
      </c>
      <c r="H142" s="312" t="s">
        <v>34</v>
      </c>
      <c r="I142" s="312" t="s">
        <v>35</v>
      </c>
      <c r="J142" s="312" t="s">
        <v>36</v>
      </c>
      <c r="K142" s="312" t="s">
        <v>37</v>
      </c>
      <c r="L142" s="312" t="s">
        <v>38</v>
      </c>
      <c r="M142" s="312" t="s">
        <v>39</v>
      </c>
      <c r="N142" s="2" t="s">
        <v>83</v>
      </c>
      <c r="P142" s="223" t="s">
        <v>28</v>
      </c>
      <c r="Q142" s="223" t="s">
        <v>29</v>
      </c>
      <c r="R142" s="223" t="s">
        <v>30</v>
      </c>
      <c r="S142" s="223" t="s">
        <v>31</v>
      </c>
      <c r="T142" s="223" t="s">
        <v>32</v>
      </c>
      <c r="U142" s="223" t="s">
        <v>33</v>
      </c>
      <c r="V142" s="223" t="s">
        <v>34</v>
      </c>
      <c r="W142" s="223" t="s">
        <v>35</v>
      </c>
      <c r="X142" s="223" t="s">
        <v>36</v>
      </c>
      <c r="Y142" s="223" t="s">
        <v>37</v>
      </c>
      <c r="Z142" s="223" t="s">
        <v>38</v>
      </c>
      <c r="AA142" s="223" t="s">
        <v>39</v>
      </c>
      <c r="AB142" s="223" t="s">
        <v>83</v>
      </c>
    </row>
    <row r="143" spans="1:28" x14ac:dyDescent="0.25">
      <c r="A143" s="2" t="s">
        <v>84</v>
      </c>
      <c r="B143" s="274">
        <v>0.1</v>
      </c>
      <c r="C143" s="274"/>
      <c r="D143" s="274"/>
      <c r="E143" s="274"/>
      <c r="F143" s="274"/>
      <c r="G143" s="274"/>
      <c r="H143" s="274"/>
      <c r="I143" s="274"/>
      <c r="J143" s="274"/>
      <c r="K143" s="274"/>
      <c r="L143" s="274"/>
      <c r="M143" s="274"/>
      <c r="N143" s="306">
        <f>IF(C144=TRUE,B143,IF(D144=TRUE,C143,IF(E144=TRUE,D143,IF(F144=TRUE,E143,IF(G144=TRUE,F143,IF(H144=TRUE,G143,IF(I144=TRUE,H143,IF(J144=TRUE,I143,IF(K144=TRUE,J143,IF(L144=TRUE,K143,IF(M144=TRUE,L143,M143)))))))))))</f>
        <v>0.1</v>
      </c>
      <c r="P143" s="412"/>
      <c r="Q143" s="412"/>
      <c r="R143" s="412"/>
      <c r="S143" s="412"/>
      <c r="T143" s="412"/>
      <c r="U143" s="412"/>
      <c r="V143" s="412"/>
      <c r="W143" s="412"/>
      <c r="X143" s="412"/>
      <c r="Y143" s="412"/>
      <c r="Z143" s="412"/>
      <c r="AA143" s="412"/>
      <c r="AB143" s="412"/>
    </row>
    <row r="144" spans="1:28" x14ac:dyDescent="0.25">
      <c r="A144" s="2" t="s">
        <v>292</v>
      </c>
      <c r="B144" s="302" t="b">
        <f>ISBLANK(B143)</f>
        <v>0</v>
      </c>
      <c r="C144" s="302" t="b">
        <f t="shared" ref="C144:M144" si="28">ISBLANK(C143)</f>
        <v>1</v>
      </c>
      <c r="D144" s="302" t="b">
        <f t="shared" si="28"/>
        <v>1</v>
      </c>
      <c r="E144" s="302" t="b">
        <f t="shared" si="28"/>
        <v>1</v>
      </c>
      <c r="F144" s="302" t="b">
        <f t="shared" si="28"/>
        <v>1</v>
      </c>
      <c r="G144" s="302" t="b">
        <f t="shared" si="28"/>
        <v>1</v>
      </c>
      <c r="H144" s="302" t="b">
        <f t="shared" si="28"/>
        <v>1</v>
      </c>
      <c r="I144" s="302" t="b">
        <f t="shared" si="28"/>
        <v>1</v>
      </c>
      <c r="J144" s="302" t="b">
        <f t="shared" si="28"/>
        <v>1</v>
      </c>
      <c r="K144" s="302" t="b">
        <f t="shared" si="28"/>
        <v>1</v>
      </c>
      <c r="L144" s="302" t="b">
        <f t="shared" si="28"/>
        <v>1</v>
      </c>
      <c r="M144" s="302" t="b">
        <f t="shared" si="28"/>
        <v>1</v>
      </c>
      <c r="N144" s="1"/>
      <c r="P144" s="412"/>
      <c r="Q144" s="412"/>
      <c r="R144" s="412"/>
      <c r="S144" s="412"/>
      <c r="T144" s="412"/>
      <c r="U144" s="412"/>
      <c r="V144" s="412"/>
      <c r="W144" s="412"/>
      <c r="X144" s="412"/>
      <c r="Y144" s="412"/>
      <c r="Z144" s="412"/>
      <c r="AA144" s="412"/>
      <c r="AB144" s="412"/>
    </row>
    <row r="147" spans="1:28" ht="31.15" customHeight="1" x14ac:dyDescent="0.25">
      <c r="A147" s="222" t="s">
        <v>187</v>
      </c>
      <c r="B147" s="315" t="s">
        <v>28</v>
      </c>
      <c r="C147" s="315" t="s">
        <v>29</v>
      </c>
      <c r="D147" s="315" t="s">
        <v>30</v>
      </c>
      <c r="E147" s="315" t="s">
        <v>31</v>
      </c>
      <c r="F147" s="315" t="s">
        <v>32</v>
      </c>
      <c r="G147" s="315" t="s">
        <v>33</v>
      </c>
      <c r="H147" s="315" t="s">
        <v>34</v>
      </c>
      <c r="I147" s="315" t="s">
        <v>35</v>
      </c>
      <c r="J147" s="315" t="s">
        <v>36</v>
      </c>
      <c r="K147" s="315" t="s">
        <v>37</v>
      </c>
      <c r="L147" s="315" t="s">
        <v>38</v>
      </c>
      <c r="M147" s="315" t="s">
        <v>39</v>
      </c>
      <c r="N147" s="223" t="s">
        <v>83</v>
      </c>
      <c r="P147" s="223" t="s">
        <v>28</v>
      </c>
      <c r="Q147" s="223" t="s">
        <v>29</v>
      </c>
      <c r="R147" s="223" t="s">
        <v>30</v>
      </c>
      <c r="S147" s="223" t="s">
        <v>31</v>
      </c>
      <c r="T147" s="223" t="s">
        <v>32</v>
      </c>
      <c r="U147" s="223" t="s">
        <v>33</v>
      </c>
      <c r="V147" s="223" t="s">
        <v>34</v>
      </c>
      <c r="W147" s="223" t="s">
        <v>35</v>
      </c>
      <c r="X147" s="223" t="s">
        <v>36</v>
      </c>
      <c r="Y147" s="223" t="s">
        <v>37</v>
      </c>
      <c r="Z147" s="223" t="s">
        <v>38</v>
      </c>
      <c r="AA147" s="223" t="s">
        <v>39</v>
      </c>
      <c r="AB147" s="223" t="s">
        <v>83</v>
      </c>
    </row>
    <row r="148" spans="1:28" x14ac:dyDescent="0.25">
      <c r="A148" s="2" t="s">
        <v>248</v>
      </c>
      <c r="B148" s="233">
        <v>1</v>
      </c>
      <c r="C148" s="233">
        <v>1</v>
      </c>
      <c r="D148" s="233">
        <v>1</v>
      </c>
      <c r="E148" s="233">
        <v>1</v>
      </c>
      <c r="F148" s="233">
        <v>1</v>
      </c>
      <c r="G148" s="233">
        <v>1</v>
      </c>
      <c r="H148" s="233">
        <v>1</v>
      </c>
      <c r="I148" s="233">
        <v>1</v>
      </c>
      <c r="J148" s="233">
        <v>1</v>
      </c>
      <c r="K148" s="233">
        <v>1</v>
      </c>
      <c r="L148" s="233">
        <v>1</v>
      </c>
      <c r="M148" s="233">
        <v>1</v>
      </c>
      <c r="N148" s="233">
        <v>1</v>
      </c>
      <c r="P148" s="411"/>
      <c r="Q148" s="411"/>
      <c r="R148" s="411"/>
      <c r="S148" s="411"/>
      <c r="T148" s="411"/>
      <c r="U148" s="411"/>
      <c r="V148" s="411"/>
      <c r="W148" s="411"/>
      <c r="X148" s="411"/>
      <c r="Y148" s="411"/>
      <c r="Z148" s="411"/>
      <c r="AA148" s="411"/>
      <c r="AB148" s="411"/>
    </row>
    <row r="149" spans="1:28" x14ac:dyDescent="0.25">
      <c r="A149" s="2" t="s">
        <v>249</v>
      </c>
      <c r="B149" s="233">
        <v>0.75</v>
      </c>
      <c r="C149" s="233">
        <v>0.75</v>
      </c>
      <c r="D149" s="233">
        <v>0.75</v>
      </c>
      <c r="E149" s="233">
        <v>0.75</v>
      </c>
      <c r="F149" s="233">
        <v>0.75</v>
      </c>
      <c r="G149" s="233">
        <v>0.75</v>
      </c>
      <c r="H149" s="233">
        <v>0.75</v>
      </c>
      <c r="I149" s="233">
        <v>0.75</v>
      </c>
      <c r="J149" s="233">
        <v>0.75</v>
      </c>
      <c r="K149" s="233">
        <v>0.75</v>
      </c>
      <c r="L149" s="233">
        <v>0.75</v>
      </c>
      <c r="M149" s="233">
        <v>0.75</v>
      </c>
      <c r="N149" s="233">
        <v>0.75</v>
      </c>
      <c r="P149" s="411"/>
      <c r="Q149" s="411"/>
      <c r="R149" s="411"/>
      <c r="S149" s="411"/>
      <c r="T149" s="411"/>
      <c r="U149" s="411"/>
      <c r="V149" s="411"/>
      <c r="W149" s="411"/>
      <c r="X149" s="411"/>
      <c r="Y149" s="411"/>
      <c r="Z149" s="411"/>
      <c r="AA149" s="411"/>
      <c r="AB149" s="411"/>
    </row>
    <row r="150" spans="1:28" x14ac:dyDescent="0.25">
      <c r="A150" s="222" t="s">
        <v>286</v>
      </c>
      <c r="B150" s="295">
        <v>1</v>
      </c>
      <c r="C150" s="295">
        <v>1</v>
      </c>
      <c r="D150" s="295"/>
      <c r="E150" s="295"/>
      <c r="F150" s="295"/>
      <c r="G150" s="295"/>
      <c r="H150" s="295"/>
      <c r="I150" s="295"/>
      <c r="J150" s="295"/>
      <c r="K150" s="295"/>
      <c r="L150" s="295"/>
      <c r="M150" s="295"/>
      <c r="N150" s="278">
        <f>SUM(B150:M150)</f>
        <v>2</v>
      </c>
      <c r="P150" s="411"/>
      <c r="Q150" s="411"/>
      <c r="R150" s="411"/>
      <c r="S150" s="411"/>
      <c r="T150" s="411"/>
      <c r="U150" s="411"/>
      <c r="V150" s="411"/>
      <c r="W150" s="411"/>
      <c r="X150" s="411"/>
      <c r="Y150" s="411"/>
      <c r="Z150" s="411"/>
      <c r="AA150" s="411"/>
      <c r="AB150" s="411"/>
    </row>
    <row r="151" spans="1:28" x14ac:dyDescent="0.25">
      <c r="A151" s="222" t="s">
        <v>287</v>
      </c>
      <c r="B151" s="295">
        <v>1</v>
      </c>
      <c r="C151" s="295">
        <v>1</v>
      </c>
      <c r="D151" s="295"/>
      <c r="E151" s="295"/>
      <c r="F151" s="295"/>
      <c r="G151" s="295"/>
      <c r="H151" s="295"/>
      <c r="I151" s="295"/>
      <c r="J151" s="295"/>
      <c r="K151" s="295"/>
      <c r="L151" s="295"/>
      <c r="M151" s="295"/>
      <c r="N151" s="278">
        <f>SUM(B151:M151)</f>
        <v>2</v>
      </c>
      <c r="P151" s="411"/>
      <c r="Q151" s="411"/>
      <c r="R151" s="411"/>
      <c r="S151" s="411"/>
      <c r="T151" s="411"/>
      <c r="U151" s="411"/>
      <c r="V151" s="411"/>
      <c r="W151" s="411"/>
      <c r="X151" s="411"/>
      <c r="Y151" s="411"/>
      <c r="Z151" s="411"/>
      <c r="AA151" s="411"/>
      <c r="AB151" s="411"/>
    </row>
    <row r="152" spans="1:28" x14ac:dyDescent="0.25">
      <c r="A152" s="2" t="s">
        <v>288</v>
      </c>
      <c r="B152" s="296">
        <f>IFERROR(B150/B151,0)</f>
        <v>1</v>
      </c>
      <c r="C152" s="296">
        <f t="shared" ref="C152:M152" si="29">IFERROR(C150/C151,0)</f>
        <v>1</v>
      </c>
      <c r="D152" s="296">
        <f t="shared" si="29"/>
        <v>0</v>
      </c>
      <c r="E152" s="296">
        <f t="shared" si="29"/>
        <v>0</v>
      </c>
      <c r="F152" s="296">
        <f t="shared" si="29"/>
        <v>0</v>
      </c>
      <c r="G152" s="296">
        <f t="shared" si="29"/>
        <v>0</v>
      </c>
      <c r="H152" s="296">
        <f t="shared" si="29"/>
        <v>0</v>
      </c>
      <c r="I152" s="296">
        <f t="shared" si="29"/>
        <v>0</v>
      </c>
      <c r="J152" s="296">
        <f t="shared" si="29"/>
        <v>0</v>
      </c>
      <c r="K152" s="296">
        <f t="shared" si="29"/>
        <v>0</v>
      </c>
      <c r="L152" s="296">
        <f t="shared" si="29"/>
        <v>0</v>
      </c>
      <c r="M152" s="296">
        <f t="shared" si="29"/>
        <v>0</v>
      </c>
      <c r="N152" s="297">
        <f>AVERAGE(B152:M152)</f>
        <v>0.16666666666666666</v>
      </c>
      <c r="P152" s="411"/>
      <c r="Q152" s="411"/>
      <c r="R152" s="411"/>
      <c r="S152" s="411"/>
      <c r="T152" s="411"/>
      <c r="U152" s="411"/>
      <c r="V152" s="411"/>
      <c r="W152" s="411"/>
      <c r="X152" s="411"/>
      <c r="Y152" s="411"/>
      <c r="Z152" s="411"/>
      <c r="AA152" s="411"/>
      <c r="AB152" s="411"/>
    </row>
    <row r="153" spans="1:28" x14ac:dyDescent="0.25">
      <c r="A153" s="2" t="s">
        <v>289</v>
      </c>
      <c r="B153" s="279">
        <v>0.75</v>
      </c>
      <c r="C153" s="279">
        <v>0.75</v>
      </c>
      <c r="D153" s="279"/>
      <c r="E153" s="279"/>
      <c r="F153" s="279"/>
      <c r="G153" s="279"/>
      <c r="H153" s="279"/>
      <c r="I153" s="279"/>
      <c r="J153" s="279"/>
      <c r="K153" s="279"/>
      <c r="L153" s="279"/>
      <c r="M153" s="279"/>
      <c r="N153" s="274">
        <f>AVERAGE(B153:M153)</f>
        <v>0.75</v>
      </c>
      <c r="P153" s="411"/>
      <c r="Q153" s="411"/>
      <c r="R153" s="411"/>
      <c r="S153" s="411"/>
      <c r="T153" s="411"/>
      <c r="U153" s="411"/>
      <c r="V153" s="411"/>
      <c r="W153" s="411"/>
      <c r="X153" s="411"/>
      <c r="Y153" s="411"/>
      <c r="Z153" s="411"/>
      <c r="AA153" s="411"/>
      <c r="AB153" s="411"/>
    </row>
    <row r="154" spans="1:28" x14ac:dyDescent="0.25">
      <c r="A154" s="2" t="s">
        <v>197</v>
      </c>
      <c r="B154" s="5">
        <f>IFERROR(AVERAGE(B153/B149,B152/B148),0)</f>
        <v>1</v>
      </c>
      <c r="C154" s="5">
        <f t="shared" ref="C154:N154" si="30">IFERROR(AVERAGE(C153/C149,C152/C148),0)</f>
        <v>1</v>
      </c>
      <c r="D154" s="5">
        <f t="shared" si="30"/>
        <v>0</v>
      </c>
      <c r="E154" s="5">
        <f t="shared" si="30"/>
        <v>0</v>
      </c>
      <c r="F154" s="5">
        <f t="shared" si="30"/>
        <v>0</v>
      </c>
      <c r="G154" s="5">
        <f t="shared" si="30"/>
        <v>0</v>
      </c>
      <c r="H154" s="5">
        <f t="shared" si="30"/>
        <v>0</v>
      </c>
      <c r="I154" s="5">
        <f t="shared" si="30"/>
        <v>0</v>
      </c>
      <c r="J154" s="5">
        <f t="shared" si="30"/>
        <v>0</v>
      </c>
      <c r="K154" s="5">
        <f t="shared" si="30"/>
        <v>0</v>
      </c>
      <c r="L154" s="5">
        <f t="shared" si="30"/>
        <v>0</v>
      </c>
      <c r="M154" s="5">
        <f t="shared" si="30"/>
        <v>0</v>
      </c>
      <c r="N154" s="5">
        <f t="shared" si="30"/>
        <v>0.58333333333333337</v>
      </c>
      <c r="P154" s="411"/>
      <c r="Q154" s="411"/>
      <c r="R154" s="411"/>
      <c r="S154" s="411"/>
      <c r="T154" s="411"/>
      <c r="U154" s="411"/>
      <c r="V154" s="411"/>
      <c r="W154" s="411"/>
      <c r="X154" s="411"/>
      <c r="Y154" s="411"/>
      <c r="Z154" s="411"/>
      <c r="AA154" s="411"/>
      <c r="AB154" s="411"/>
    </row>
    <row r="155" spans="1:28" x14ac:dyDescent="0.25">
      <c r="A155" s="2" t="s">
        <v>198</v>
      </c>
      <c r="B155" s="1">
        <f>B154</f>
        <v>1</v>
      </c>
      <c r="C155" s="1">
        <f>SUM($B$154:C$154)/COUNT($B$154:C$154)</f>
        <v>1</v>
      </c>
      <c r="D155" s="1">
        <f>SUM($B$154:D$154)/COUNT($B$154:D$154)</f>
        <v>0.66666666666666663</v>
      </c>
      <c r="E155" s="1">
        <f>SUM($B$154:E$154)/COUNT($B$154:E$154)</f>
        <v>0.5</v>
      </c>
      <c r="F155" s="1">
        <f>SUM($B$154:F$154)/COUNT($B$154:F$154)</f>
        <v>0.4</v>
      </c>
      <c r="G155" s="1">
        <f>SUM($B$154:G$154)/COUNT($B$154:G$154)</f>
        <v>0.33333333333333331</v>
      </c>
      <c r="H155" s="1">
        <f>SUM($B$154:H$154)/COUNT($B$154:H$154)</f>
        <v>0.2857142857142857</v>
      </c>
      <c r="I155" s="1">
        <f>SUM($B$154:I$154)/COUNT($B$154:I$154)</f>
        <v>0.25</v>
      </c>
      <c r="J155" s="1">
        <f>SUM($B$154:J$154)/COUNT($B$154:J$154)</f>
        <v>0.22222222222222221</v>
      </c>
      <c r="K155" s="1">
        <f>SUM($B$154:K$154)/COUNT($B$154:K$154)</f>
        <v>0.2</v>
      </c>
      <c r="L155" s="1">
        <f>SUM($B$154:L$154)/COUNT($B$154:L$154)</f>
        <v>0.18181818181818182</v>
      </c>
      <c r="M155" s="1">
        <f>SUM($B$154:M$154)/COUNT($B$154:M$154)</f>
        <v>0.16666666666666666</v>
      </c>
      <c r="N155" s="1"/>
      <c r="P155" s="411"/>
      <c r="Q155" s="411"/>
      <c r="R155" s="411"/>
      <c r="S155" s="411"/>
      <c r="T155" s="411"/>
      <c r="U155" s="411"/>
      <c r="V155" s="411"/>
      <c r="W155" s="411"/>
      <c r="X155" s="411"/>
      <c r="Y155" s="411"/>
      <c r="Z155" s="411"/>
      <c r="AA155" s="411"/>
      <c r="AB155" s="411"/>
    </row>
  </sheetData>
  <mergeCells count="247">
    <mergeCell ref="P3:P6"/>
    <mergeCell ref="P11:P14"/>
    <mergeCell ref="Q11:Q14"/>
    <mergeCell ref="R11:R14"/>
    <mergeCell ref="S11:S14"/>
    <mergeCell ref="T11:T14"/>
    <mergeCell ref="U11:U14"/>
    <mergeCell ref="V11:V14"/>
    <mergeCell ref="W11:W14"/>
    <mergeCell ref="Q3:Q6"/>
    <mergeCell ref="R3:R6"/>
    <mergeCell ref="S3:S6"/>
    <mergeCell ref="T3:T6"/>
    <mergeCell ref="U3:U6"/>
    <mergeCell ref="X11:X14"/>
    <mergeCell ref="AB11:AB14"/>
    <mergeCell ref="R59:R62"/>
    <mergeCell ref="S59:S62"/>
    <mergeCell ref="T59:T62"/>
    <mergeCell ref="U59:U62"/>
    <mergeCell ref="V59:V62"/>
    <mergeCell ref="W59:W62"/>
    <mergeCell ref="X59:X62"/>
    <mergeCell ref="Z19:Z22"/>
    <mergeCell ref="AA19:AA22"/>
    <mergeCell ref="Z44:Z47"/>
    <mergeCell ref="Y59:Y62"/>
    <mergeCell ref="Z59:Z62"/>
    <mergeCell ref="AB35:AB39"/>
    <mergeCell ref="AB52:AB55"/>
    <mergeCell ref="V52:V55"/>
    <mergeCell ref="W52:W55"/>
    <mergeCell ref="X52:X55"/>
    <mergeCell ref="Y52:Y55"/>
    <mergeCell ref="Z52:Z55"/>
    <mergeCell ref="AA52:AA55"/>
    <mergeCell ref="X35:X39"/>
    <mergeCell ref="AB3:AB6"/>
    <mergeCell ref="V3:V6"/>
    <mergeCell ref="W3:W6"/>
    <mergeCell ref="X3:X6"/>
    <mergeCell ref="Y3:Y6"/>
    <mergeCell ref="Z3:Z6"/>
    <mergeCell ref="AA3:AA6"/>
    <mergeCell ref="AA35:AA39"/>
    <mergeCell ref="Y27:Y30"/>
    <mergeCell ref="Z27:Z30"/>
    <mergeCell ref="AA27:AA30"/>
    <mergeCell ref="V35:V39"/>
    <mergeCell ref="W35:W39"/>
    <mergeCell ref="Y35:Y39"/>
    <mergeCell ref="Z35:Z39"/>
    <mergeCell ref="Y11:Y14"/>
    <mergeCell ref="Z11:Z14"/>
    <mergeCell ref="AA11:AA14"/>
    <mergeCell ref="AB27:AB30"/>
    <mergeCell ref="AB19:AB22"/>
    <mergeCell ref="V19:V22"/>
    <mergeCell ref="W19:W22"/>
    <mergeCell ref="X19:X22"/>
    <mergeCell ref="Y19:Y22"/>
    <mergeCell ref="P27:P30"/>
    <mergeCell ref="Q27:Q30"/>
    <mergeCell ref="R27:R30"/>
    <mergeCell ref="S27:S30"/>
    <mergeCell ref="T27:T30"/>
    <mergeCell ref="U27:U30"/>
    <mergeCell ref="V27:V30"/>
    <mergeCell ref="W27:W30"/>
    <mergeCell ref="X27:X30"/>
    <mergeCell ref="P19:P22"/>
    <mergeCell ref="Q19:Q22"/>
    <mergeCell ref="R19:R22"/>
    <mergeCell ref="S19:S22"/>
    <mergeCell ref="T19:T22"/>
    <mergeCell ref="U19:U22"/>
    <mergeCell ref="AA44:AA47"/>
    <mergeCell ref="AB44:AB47"/>
    <mergeCell ref="P52:P55"/>
    <mergeCell ref="Q52:Q55"/>
    <mergeCell ref="R52:R55"/>
    <mergeCell ref="S52:S55"/>
    <mergeCell ref="T52:T55"/>
    <mergeCell ref="U52:U55"/>
    <mergeCell ref="P44:P47"/>
    <mergeCell ref="Q44:Q47"/>
    <mergeCell ref="R44:R47"/>
    <mergeCell ref="S44:S47"/>
    <mergeCell ref="T44:T47"/>
    <mergeCell ref="U44:U47"/>
    <mergeCell ref="V44:V47"/>
    <mergeCell ref="W44:W47"/>
    <mergeCell ref="X44:X47"/>
    <mergeCell ref="Y44:Y47"/>
    <mergeCell ref="AB66:AB69"/>
    <mergeCell ref="V66:V69"/>
    <mergeCell ref="W66:W69"/>
    <mergeCell ref="X66:X69"/>
    <mergeCell ref="Y66:Y69"/>
    <mergeCell ref="Z66:Z69"/>
    <mergeCell ref="AA66:AA69"/>
    <mergeCell ref="AA59:AA62"/>
    <mergeCell ref="AB59:AB62"/>
    <mergeCell ref="AB88:AB91"/>
    <mergeCell ref="P96:P99"/>
    <mergeCell ref="Q96:Q99"/>
    <mergeCell ref="R96:R99"/>
    <mergeCell ref="S96:S99"/>
    <mergeCell ref="T96:T99"/>
    <mergeCell ref="U96:U99"/>
    <mergeCell ref="AB81:AB84"/>
    <mergeCell ref="P88:P91"/>
    <mergeCell ref="Q88:Q91"/>
    <mergeCell ref="R88:R91"/>
    <mergeCell ref="S88:S91"/>
    <mergeCell ref="T88:T91"/>
    <mergeCell ref="U88:U91"/>
    <mergeCell ref="Z81:Z84"/>
    <mergeCell ref="Y96:Y99"/>
    <mergeCell ref="W96:W99"/>
    <mergeCell ref="X96:X99"/>
    <mergeCell ref="S81:S84"/>
    <mergeCell ref="T81:T84"/>
    <mergeCell ref="U81:U84"/>
    <mergeCell ref="AA120:AA130"/>
    <mergeCell ref="W88:W91"/>
    <mergeCell ref="X88:X91"/>
    <mergeCell ref="Y74:Y77"/>
    <mergeCell ref="Z74:Z77"/>
    <mergeCell ref="AB96:AB99"/>
    <mergeCell ref="V96:V99"/>
    <mergeCell ref="AA74:AA77"/>
    <mergeCell ref="AB74:AB77"/>
    <mergeCell ref="AA81:AA84"/>
    <mergeCell ref="V88:V91"/>
    <mergeCell ref="AA96:AA99"/>
    <mergeCell ref="Y88:Y91"/>
    <mergeCell ref="Z88:Z91"/>
    <mergeCell ref="AA88:AA91"/>
    <mergeCell ref="Z96:Z99"/>
    <mergeCell ref="AB104:AB108"/>
    <mergeCell ref="AB120:AB130"/>
    <mergeCell ref="AB113:AB116"/>
    <mergeCell ref="AA113:AA116"/>
    <mergeCell ref="V81:V84"/>
    <mergeCell ref="W81:W84"/>
    <mergeCell ref="X81:X84"/>
    <mergeCell ref="Y81:Y84"/>
    <mergeCell ref="W148:W155"/>
    <mergeCell ref="X148:X155"/>
    <mergeCell ref="Y148:Y155"/>
    <mergeCell ref="Z148:Z155"/>
    <mergeCell ref="Y143:Y144"/>
    <mergeCell ref="Z143:Z144"/>
    <mergeCell ref="V113:V116"/>
    <mergeCell ref="W113:W116"/>
    <mergeCell ref="X113:X116"/>
    <mergeCell ref="Y113:Y116"/>
    <mergeCell ref="V143:V144"/>
    <mergeCell ref="W143:W144"/>
    <mergeCell ref="X143:X144"/>
    <mergeCell ref="V135:V139"/>
    <mergeCell ref="W135:W139"/>
    <mergeCell ref="X135:X139"/>
    <mergeCell ref="V74:V77"/>
    <mergeCell ref="W74:W77"/>
    <mergeCell ref="X74:X77"/>
    <mergeCell ref="P104:P108"/>
    <mergeCell ref="Q104:Q108"/>
    <mergeCell ref="R104:R108"/>
    <mergeCell ref="S104:S108"/>
    <mergeCell ref="T104:T108"/>
    <mergeCell ref="U104:U108"/>
    <mergeCell ref="V104:V108"/>
    <mergeCell ref="W104:W108"/>
    <mergeCell ref="X104:X108"/>
    <mergeCell ref="S113:S116"/>
    <mergeCell ref="T113:T116"/>
    <mergeCell ref="U113:U116"/>
    <mergeCell ref="P35:P39"/>
    <mergeCell ref="Q35:Q39"/>
    <mergeCell ref="R35:R39"/>
    <mergeCell ref="S35:S39"/>
    <mergeCell ref="T35:T39"/>
    <mergeCell ref="U35:U39"/>
    <mergeCell ref="P66:P69"/>
    <mergeCell ref="Q66:Q69"/>
    <mergeCell ref="R66:R69"/>
    <mergeCell ref="S66:S69"/>
    <mergeCell ref="T66:T69"/>
    <mergeCell ref="U66:U69"/>
    <mergeCell ref="P59:P62"/>
    <mergeCell ref="Q59:Q62"/>
    <mergeCell ref="P74:P77"/>
    <mergeCell ref="Q74:Q77"/>
    <mergeCell ref="R74:R77"/>
    <mergeCell ref="S74:S77"/>
    <mergeCell ref="T74:T77"/>
    <mergeCell ref="U74:U77"/>
    <mergeCell ref="S143:S144"/>
    <mergeCell ref="T143:T144"/>
    <mergeCell ref="U143:U144"/>
    <mergeCell ref="AA104:AA108"/>
    <mergeCell ref="P81:P84"/>
    <mergeCell ref="Q81:Q84"/>
    <mergeCell ref="R81:R84"/>
    <mergeCell ref="P120:P130"/>
    <mergeCell ref="Q120:Q130"/>
    <mergeCell ref="R120:R130"/>
    <mergeCell ref="S120:S130"/>
    <mergeCell ref="T120:T130"/>
    <mergeCell ref="U120:U130"/>
    <mergeCell ref="V120:V130"/>
    <mergeCell ref="Y104:Y108"/>
    <mergeCell ref="Z104:Z108"/>
    <mergeCell ref="W120:W130"/>
    <mergeCell ref="X120:X130"/>
    <mergeCell ref="Y120:Y130"/>
    <mergeCell ref="Z120:Z130"/>
    <mergeCell ref="Z113:Z116"/>
    <mergeCell ref="P113:P116"/>
    <mergeCell ref="Q113:Q116"/>
    <mergeCell ref="R113:R116"/>
    <mergeCell ref="AA148:AA155"/>
    <mergeCell ref="AB148:AB155"/>
    <mergeCell ref="Z135:Z139"/>
    <mergeCell ref="AA135:AA139"/>
    <mergeCell ref="AB135:AB139"/>
    <mergeCell ref="AA143:AA144"/>
    <mergeCell ref="AB143:AB144"/>
    <mergeCell ref="Y135:Y139"/>
    <mergeCell ref="P148:P155"/>
    <mergeCell ref="Q148:Q155"/>
    <mergeCell ref="R148:R155"/>
    <mergeCell ref="S148:S155"/>
    <mergeCell ref="T148:T155"/>
    <mergeCell ref="U148:U155"/>
    <mergeCell ref="V148:V155"/>
    <mergeCell ref="P135:P139"/>
    <mergeCell ref="Q135:Q139"/>
    <mergeCell ref="R135:R139"/>
    <mergeCell ref="S135:S139"/>
    <mergeCell ref="T135:T139"/>
    <mergeCell ref="U135:U139"/>
    <mergeCell ref="P143:P144"/>
    <mergeCell ref="Q143:Q144"/>
    <mergeCell ref="R143:R144"/>
  </mergeCells>
  <conditionalFormatting sqref="B5:N6">
    <cfRule type="cellIs" dxfId="53" priority="63" operator="greaterThan">
      <formula>1</formula>
    </cfRule>
    <cfRule type="cellIs" dxfId="52" priority="62" operator="lessThan">
      <formula>1</formula>
    </cfRule>
    <cfRule type="cellIs" dxfId="51" priority="61" operator="equal">
      <formula>1</formula>
    </cfRule>
  </conditionalFormatting>
  <conditionalFormatting sqref="B13:N14">
    <cfRule type="cellIs" dxfId="50" priority="57" operator="greaterThan">
      <formula>1</formula>
    </cfRule>
    <cfRule type="cellIs" dxfId="49" priority="56" operator="lessThan">
      <formula>1</formula>
    </cfRule>
    <cfRule type="cellIs" dxfId="48" priority="55" operator="equal">
      <formula>1</formula>
    </cfRule>
  </conditionalFormatting>
  <conditionalFormatting sqref="B21:N21">
    <cfRule type="cellIs" dxfId="47" priority="88" operator="equal">
      <formula>1</formula>
    </cfRule>
    <cfRule type="cellIs" dxfId="46" priority="89" operator="lessThan">
      <formula>1</formula>
    </cfRule>
    <cfRule type="cellIs" dxfId="45" priority="90" operator="greaterThan">
      <formula>1</formula>
    </cfRule>
  </conditionalFormatting>
  <conditionalFormatting sqref="B29:N29">
    <cfRule type="cellIs" dxfId="44" priority="53" operator="lessThan">
      <formula>1</formula>
    </cfRule>
    <cfRule type="cellIs" dxfId="43" priority="54" operator="greaterThan">
      <formula>1</formula>
    </cfRule>
    <cfRule type="cellIs" dxfId="42" priority="52" operator="equal">
      <formula>1</formula>
    </cfRule>
  </conditionalFormatting>
  <conditionalFormatting sqref="B38:N39">
    <cfRule type="cellIs" dxfId="41" priority="78" operator="greaterThan">
      <formula>1</formula>
    </cfRule>
    <cfRule type="cellIs" dxfId="40" priority="77" operator="lessThan">
      <formula>1</formula>
    </cfRule>
    <cfRule type="cellIs" dxfId="39" priority="76" operator="equal">
      <formula>1</formula>
    </cfRule>
  </conditionalFormatting>
  <conditionalFormatting sqref="B46:N47">
    <cfRule type="cellIs" dxfId="38" priority="46" operator="equal">
      <formula>1</formula>
    </cfRule>
    <cfRule type="cellIs" dxfId="37" priority="47" operator="lessThan">
      <formula>1</formula>
    </cfRule>
    <cfRule type="cellIs" dxfId="36" priority="48" operator="greaterThan">
      <formula>1</formula>
    </cfRule>
  </conditionalFormatting>
  <conditionalFormatting sqref="B54:N55">
    <cfRule type="cellIs" dxfId="35" priority="40" operator="equal">
      <formula>1</formula>
    </cfRule>
    <cfRule type="cellIs" dxfId="34" priority="41" operator="lessThan">
      <formula>1</formula>
    </cfRule>
    <cfRule type="cellIs" dxfId="33" priority="42" operator="greaterThan">
      <formula>1</formula>
    </cfRule>
  </conditionalFormatting>
  <conditionalFormatting sqref="B61:N62">
    <cfRule type="cellIs" dxfId="32" priority="34" operator="equal">
      <formula>1</formula>
    </cfRule>
    <cfRule type="cellIs" dxfId="31" priority="35" operator="lessThan">
      <formula>1</formula>
    </cfRule>
    <cfRule type="cellIs" dxfId="30" priority="36" operator="greaterThan">
      <formula>1</formula>
    </cfRule>
  </conditionalFormatting>
  <conditionalFormatting sqref="B68:N69">
    <cfRule type="cellIs" dxfId="29" priority="28" operator="equal">
      <formula>1</formula>
    </cfRule>
    <cfRule type="cellIs" dxfId="28" priority="29" operator="lessThan">
      <formula>1</formula>
    </cfRule>
    <cfRule type="cellIs" dxfId="27" priority="30" operator="greaterThan">
      <formula>1</formula>
    </cfRule>
  </conditionalFormatting>
  <conditionalFormatting sqref="B76:N77">
    <cfRule type="cellIs" dxfId="26" priority="16" operator="equal">
      <formula>1</formula>
    </cfRule>
    <cfRule type="cellIs" dxfId="25" priority="17" operator="lessThan">
      <formula>1</formula>
    </cfRule>
    <cfRule type="cellIs" dxfId="24" priority="18" operator="greaterThan">
      <formula>1</formula>
    </cfRule>
  </conditionalFormatting>
  <conditionalFormatting sqref="B90:N91">
    <cfRule type="cellIs" dxfId="23" priority="73" operator="equal">
      <formula>1</formula>
    </cfRule>
    <cfRule type="cellIs" dxfId="22" priority="74" operator="lessThan">
      <formula>1</formula>
    </cfRule>
    <cfRule type="cellIs" dxfId="21" priority="75" operator="greaterThan">
      <formula>1</formula>
    </cfRule>
  </conditionalFormatting>
  <conditionalFormatting sqref="B98:N99">
    <cfRule type="cellIs" dxfId="20" priority="103" operator="equal">
      <formula>1</formula>
    </cfRule>
    <cfRule type="cellIs" dxfId="19" priority="104" operator="lessThan">
      <formula>1</formula>
    </cfRule>
    <cfRule type="cellIs" dxfId="18" priority="105" operator="greaterThan">
      <formula>1</formula>
    </cfRule>
  </conditionalFormatting>
  <conditionalFormatting sqref="B107:N108">
    <cfRule type="cellIs" dxfId="17" priority="96" operator="greaterThan">
      <formula>1</formula>
    </cfRule>
    <cfRule type="cellIs" dxfId="16" priority="94" operator="equal">
      <formula>1</formula>
    </cfRule>
    <cfRule type="cellIs" dxfId="15" priority="95" operator="lessThan">
      <formula>1</formula>
    </cfRule>
  </conditionalFormatting>
  <conditionalFormatting sqref="B129:N130">
    <cfRule type="cellIs" dxfId="14" priority="3" operator="greaterThan">
      <formula>1</formula>
    </cfRule>
    <cfRule type="cellIs" dxfId="13" priority="2" operator="lessThan">
      <formula>1</formula>
    </cfRule>
    <cfRule type="cellIs" dxfId="12" priority="1" operator="equal">
      <formula>1</formula>
    </cfRule>
  </conditionalFormatting>
  <conditionalFormatting sqref="B138:N139">
    <cfRule type="cellIs" dxfId="11" priority="114" operator="greaterThan">
      <formula>1</formula>
    </cfRule>
    <cfRule type="cellIs" dxfId="10" priority="112" operator="equal">
      <formula>1</formula>
    </cfRule>
    <cfRule type="cellIs" dxfId="9" priority="113" operator="lessThan">
      <formula>1</formula>
    </cfRule>
  </conditionalFormatting>
  <conditionalFormatting sqref="B154:N155">
    <cfRule type="cellIs" dxfId="8" priority="12" operator="greaterThan">
      <formula>1</formula>
    </cfRule>
    <cfRule type="cellIs" dxfId="7" priority="11" operator="lessThan">
      <formula>1</formula>
    </cfRule>
    <cfRule type="cellIs" dxfId="6" priority="10" operator="equal">
      <formula>1</formula>
    </cfRule>
  </conditionalFormatting>
  <conditionalFormatting sqref="G115:G116 M115:N116">
    <cfRule type="cellIs" dxfId="5" priority="23" operator="lessThan">
      <formula>1</formula>
    </cfRule>
    <cfRule type="cellIs" dxfId="4" priority="22" operator="equal">
      <formula>1</formula>
    </cfRule>
    <cfRule type="cellIs" dxfId="3" priority="24" operator="greaterThan">
      <formula>1</formula>
    </cfRule>
  </conditionalFormatting>
  <conditionalFormatting sqref="N83 B84:N84">
    <cfRule type="cellIs" dxfId="2" priority="85" operator="equal">
      <formula>1</formula>
    </cfRule>
    <cfRule type="cellIs" dxfId="1" priority="86" operator="lessThan">
      <formula>1</formula>
    </cfRule>
    <cfRule type="cellIs" dxfId="0" priority="87" operator="greaterThan">
      <formula>1</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22" t="s">
        <v>88</v>
      </c>
      <c r="B1" s="422"/>
      <c r="C1" s="422"/>
      <c r="D1" s="422"/>
      <c r="E1" s="422"/>
      <c r="F1" s="422"/>
      <c r="G1" s="422"/>
      <c r="H1" s="422"/>
      <c r="I1" s="422"/>
      <c r="J1" s="422"/>
    </row>
    <row r="2" spans="1:15" ht="20.25" x14ac:dyDescent="0.3">
      <c r="A2" s="422" t="s">
        <v>86</v>
      </c>
      <c r="B2" s="422"/>
      <c r="C2" s="422"/>
      <c r="D2" s="422"/>
      <c r="E2" s="422"/>
      <c r="F2" s="422"/>
      <c r="G2" s="422"/>
      <c r="H2" s="422"/>
      <c r="I2" s="422"/>
      <c r="J2" s="422"/>
    </row>
    <row r="3" spans="1:15" ht="15" customHeight="1" x14ac:dyDescent="0.2">
      <c r="A3" s="23"/>
      <c r="B3" s="41"/>
      <c r="C3" s="23"/>
      <c r="D3" s="24"/>
      <c r="E3" s="24"/>
    </row>
    <row r="4" spans="1:15" x14ac:dyDescent="0.2">
      <c r="A4" s="40" t="s">
        <v>87</v>
      </c>
      <c r="B4" s="87" t="s">
        <v>28</v>
      </c>
      <c r="C4" s="23"/>
      <c r="D4" s="24"/>
      <c r="E4" s="24"/>
    </row>
    <row r="5" spans="1:15" x14ac:dyDescent="0.2">
      <c r="A5" s="40" t="s">
        <v>90</v>
      </c>
      <c r="B5" s="87" t="s">
        <v>91</v>
      </c>
      <c r="C5" s="23"/>
      <c r="D5" s="24"/>
      <c r="E5" s="24"/>
    </row>
    <row r="6" spans="1:15" x14ac:dyDescent="0.2">
      <c r="A6" s="40" t="s">
        <v>89</v>
      </c>
      <c r="B6" s="87" t="s">
        <v>92</v>
      </c>
      <c r="C6" s="23"/>
      <c r="D6" s="24"/>
      <c r="E6" s="24"/>
    </row>
    <row r="7" spans="1:15" x14ac:dyDescent="0.2">
      <c r="A7" s="23"/>
      <c r="B7" s="23"/>
      <c r="C7" s="23"/>
      <c r="D7" s="24"/>
      <c r="E7" s="24"/>
    </row>
    <row r="8" spans="1:15" s="27" customFormat="1" x14ac:dyDescent="0.2">
      <c r="A8" s="83" t="s">
        <v>45</v>
      </c>
      <c r="B8" s="89" t="s">
        <v>46</v>
      </c>
      <c r="C8" s="83" t="s">
        <v>0</v>
      </c>
      <c r="D8" s="84" t="s">
        <v>40</v>
      </c>
      <c r="E8" s="84" t="s">
        <v>80</v>
      </c>
      <c r="F8" s="85" t="s">
        <v>81</v>
      </c>
      <c r="G8" s="85" t="s">
        <v>79</v>
      </c>
      <c r="H8" s="84" t="s">
        <v>82</v>
      </c>
      <c r="I8" s="85" t="s">
        <v>83</v>
      </c>
      <c r="J8" s="86" t="s">
        <v>43</v>
      </c>
      <c r="N8" s="27" t="s">
        <v>28</v>
      </c>
      <c r="O8" s="88" t="s">
        <v>104</v>
      </c>
    </row>
    <row r="9" spans="1:15" x14ac:dyDescent="0.2">
      <c r="A9" s="424" t="s">
        <v>47</v>
      </c>
      <c r="B9" s="81" t="s">
        <v>48</v>
      </c>
      <c r="C9" s="30" t="s">
        <v>1</v>
      </c>
      <c r="D9" s="6" t="s">
        <v>49</v>
      </c>
      <c r="E9" s="14" t="e">
        <f>HLOOKUP(B4,#REF!,2,0)</f>
        <v>#REF!</v>
      </c>
      <c r="F9" s="20" t="e">
        <f>HLOOKUP(B4,#REF!,3,0)</f>
        <v>#REF!</v>
      </c>
      <c r="G9" s="18" t="e">
        <f>HLOOKUP(B4,#REF!,5,0)</f>
        <v>#REF!</v>
      </c>
      <c r="H9" s="19" t="e">
        <f>#REF!</f>
        <v>#REF!</v>
      </c>
      <c r="I9" s="20" t="e">
        <f>HLOOKUP(B4,#REF!,4,0)</f>
        <v>#REF!</v>
      </c>
      <c r="J9" s="48" t="e">
        <f>HLOOKUP(B4,#REF!,5,0)</f>
        <v>#REF!</v>
      </c>
      <c r="N9" s="27" t="s">
        <v>29</v>
      </c>
      <c r="O9" s="26" t="s">
        <v>105</v>
      </c>
    </row>
    <row r="10" spans="1:15" x14ac:dyDescent="0.2">
      <c r="A10" s="424"/>
      <c r="B10" s="420" t="s">
        <v>50</v>
      </c>
      <c r="C10" s="32" t="s">
        <v>2</v>
      </c>
      <c r="D10" s="28" t="s">
        <v>51</v>
      </c>
      <c r="E10" s="42" t="e">
        <f>HLOOKUP(B4,#REF!,2,0)</f>
        <v>#REF!</v>
      </c>
      <c r="F10" s="43" t="e">
        <f>HLOOKUP(B4,#REF!,3,0)</f>
        <v>#REF!</v>
      </c>
      <c r="G10" s="44" t="e">
        <f>HLOOKUP(B4,#REF!,5,0)</f>
        <v>#REF!</v>
      </c>
      <c r="H10" s="43" t="e">
        <f>#REF!</f>
        <v>#REF!</v>
      </c>
      <c r="I10" s="43" t="e">
        <f>HLOOKUP(B4,#REF!,4,0)</f>
        <v>#REF!</v>
      </c>
      <c r="J10" s="49" t="e">
        <f>I10/H10</f>
        <v>#REF!</v>
      </c>
      <c r="N10" s="27" t="s">
        <v>30</v>
      </c>
      <c r="O10" s="26" t="s">
        <v>106</v>
      </c>
    </row>
    <row r="11" spans="1:15" x14ac:dyDescent="0.2">
      <c r="A11" s="424"/>
      <c r="B11" s="420"/>
      <c r="C11" s="30" t="s">
        <v>3</v>
      </c>
      <c r="D11" s="7" t="s">
        <v>52</v>
      </c>
      <c r="E11" s="15" t="e">
        <f>HLOOKUP(B4,#REF!,2,0)</f>
        <v>#REF!</v>
      </c>
      <c r="F11" s="19" t="e">
        <f>HLOOKUP(B4,#REF!,3,0)</f>
        <v>#REF!</v>
      </c>
      <c r="G11" s="18" t="e">
        <f>HLOOKUP(B4,#REF!,5,0)</f>
        <v>#REF!</v>
      </c>
      <c r="H11" s="19" t="e">
        <f>#REF!</f>
        <v>#REF!</v>
      </c>
      <c r="I11" s="19" t="e">
        <f>HLOOKUP(B4,#REF!,4,0)</f>
        <v>#REF!</v>
      </c>
      <c r="J11" s="48" t="e">
        <f>HLOOKUP(B4,#REF!,6,0)</f>
        <v>#REF!</v>
      </c>
      <c r="N11" s="27" t="s">
        <v>31</v>
      </c>
      <c r="O11" s="26" t="s">
        <v>107</v>
      </c>
    </row>
    <row r="12" spans="1:15" x14ac:dyDescent="0.2">
      <c r="A12" s="424"/>
      <c r="B12" s="420" t="s">
        <v>53</v>
      </c>
      <c r="C12" s="32" t="s">
        <v>4</v>
      </c>
      <c r="D12" s="29" t="s">
        <v>54</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24"/>
      <c r="B13" s="420"/>
      <c r="C13" s="30" t="s">
        <v>5</v>
      </c>
      <c r="D13" s="6" t="s">
        <v>55</v>
      </c>
      <c r="E13" s="17" t="e">
        <f>HLOOKUP(B4,#REF!,2,0)</f>
        <v>#REF!</v>
      </c>
      <c r="F13" s="18" t="e">
        <f>HLOOKUP(B4,#REF!,3,0)</f>
        <v>#REF!</v>
      </c>
      <c r="G13" s="18" t="e">
        <f>HLOOKUP(B4,#REF!,4,0)</f>
        <v>#REF!</v>
      </c>
      <c r="H13" s="18" t="e">
        <f>#REF!</f>
        <v>#REF!</v>
      </c>
      <c r="I13" s="18" t="e">
        <f>HLOOKUP(B4,#REF!,5,0)</f>
        <v>#REF!</v>
      </c>
      <c r="J13" s="48" t="e">
        <f>HLOOKUP(B4,#REF!,5,0)</f>
        <v>#REF!</v>
      </c>
      <c r="N13" s="27" t="s">
        <v>33</v>
      </c>
      <c r="O13" s="26" t="s">
        <v>92</v>
      </c>
    </row>
    <row r="14" spans="1:15" x14ac:dyDescent="0.2">
      <c r="A14" s="425"/>
      <c r="B14" s="421"/>
      <c r="C14" s="50" t="s">
        <v>6</v>
      </c>
      <c r="D14" s="51" t="s">
        <v>56</v>
      </c>
      <c r="E14" s="52" t="e">
        <f>HLOOKUP(B4,#REF!,2,0)</f>
        <v>#REF!</v>
      </c>
      <c r="F14" s="53" t="e">
        <f>HLOOKUP(B4,#REF!,3,0)</f>
        <v>#REF!</v>
      </c>
      <c r="G14" s="54" t="e">
        <f>HLOOKUP(B4,#REF!,5,0)</f>
        <v>#REF!</v>
      </c>
      <c r="H14" s="53" t="e">
        <f>#REF!</f>
        <v>#REF!</v>
      </c>
      <c r="I14" s="53" t="e">
        <f>HLOOKUP(B4,#REF!,4,0)</f>
        <v>#REF!</v>
      </c>
      <c r="J14" s="55" t="e">
        <f t="shared" si="0"/>
        <v>#REF!</v>
      </c>
      <c r="N14" s="27" t="s">
        <v>34</v>
      </c>
      <c r="O14" s="26" t="s">
        <v>93</v>
      </c>
    </row>
    <row r="15" spans="1:15" x14ac:dyDescent="0.2">
      <c r="A15" s="423" t="s">
        <v>57</v>
      </c>
      <c r="B15" s="419" t="s">
        <v>58</v>
      </c>
      <c r="C15" s="56" t="s">
        <v>7</v>
      </c>
      <c r="D15" s="57">
        <v>1</v>
      </c>
      <c r="E15" s="58" t="s">
        <v>85</v>
      </c>
      <c r="F15" s="59" t="s">
        <v>85</v>
      </c>
      <c r="G15" s="60" t="str">
        <f>IFERROR(F15/E15&lt;=0,"WIP")</f>
        <v>WIP</v>
      </c>
      <c r="H15" s="59" t="s">
        <v>85</v>
      </c>
      <c r="I15" s="59" t="s">
        <v>85</v>
      </c>
      <c r="J15" s="61" t="str">
        <f t="shared" ref="J15:J18" si="1">IFERROR(I15/H15&lt;=0,"WIP")</f>
        <v>WIP</v>
      </c>
      <c r="N15" s="27" t="s">
        <v>35</v>
      </c>
      <c r="O15" s="26" t="s">
        <v>94</v>
      </c>
    </row>
    <row r="16" spans="1:15" x14ac:dyDescent="0.2">
      <c r="A16" s="424"/>
      <c r="B16" s="420"/>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95</v>
      </c>
    </row>
    <row r="17" spans="1:15" ht="25.5" x14ac:dyDescent="0.2">
      <c r="A17" s="424"/>
      <c r="B17" s="81" t="s">
        <v>59</v>
      </c>
      <c r="C17" s="31" t="s">
        <v>9</v>
      </c>
      <c r="D17" s="8" t="s">
        <v>60</v>
      </c>
      <c r="E17" s="16" t="s">
        <v>85</v>
      </c>
      <c r="F17" s="19" t="s">
        <v>85</v>
      </c>
      <c r="G17" s="18" t="str">
        <f t="shared" ref="G17:G18" si="2">IFERROR(F17/E17&lt;=0,"WIP")</f>
        <v>WIP</v>
      </c>
      <c r="H17" s="16" t="s">
        <v>85</v>
      </c>
      <c r="I17" s="19" t="s">
        <v>85</v>
      </c>
      <c r="J17" s="48" t="str">
        <f t="shared" si="1"/>
        <v>WIP</v>
      </c>
      <c r="N17" s="27" t="s">
        <v>37</v>
      </c>
      <c r="O17" s="26" t="s">
        <v>96</v>
      </c>
    </row>
    <row r="18" spans="1:15" ht="25.5" x14ac:dyDescent="0.2">
      <c r="A18" s="425"/>
      <c r="B18" s="82" t="s">
        <v>61</v>
      </c>
      <c r="C18" s="50" t="s">
        <v>10</v>
      </c>
      <c r="D18" s="62">
        <v>1</v>
      </c>
      <c r="E18" s="63" t="s">
        <v>85</v>
      </c>
      <c r="F18" s="53" t="s">
        <v>85</v>
      </c>
      <c r="G18" s="54" t="str">
        <f t="shared" si="2"/>
        <v>WIP</v>
      </c>
      <c r="H18" s="63" t="s">
        <v>85</v>
      </c>
      <c r="I18" s="53" t="s">
        <v>85</v>
      </c>
      <c r="J18" s="55" t="str">
        <f t="shared" si="1"/>
        <v>WIP</v>
      </c>
      <c r="N18" s="27" t="s">
        <v>38</v>
      </c>
      <c r="O18" s="26" t="s">
        <v>97</v>
      </c>
    </row>
    <row r="19" spans="1:15" x14ac:dyDescent="0.2">
      <c r="A19" s="416" t="s">
        <v>62</v>
      </c>
      <c r="B19" s="419" t="s">
        <v>63</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98</v>
      </c>
    </row>
    <row r="20" spans="1:15" x14ac:dyDescent="0.2">
      <c r="A20" s="417"/>
      <c r="B20" s="420"/>
      <c r="C20" s="32" t="s">
        <v>12</v>
      </c>
      <c r="D20" s="34">
        <v>0</v>
      </c>
      <c r="E20" s="46" t="e">
        <f>HLOOKUP(B4,#REF!,2,0)</f>
        <v>#REF!</v>
      </c>
      <c r="F20" s="43" t="e">
        <f>HLOOKUP(B4,#REF!,3,0)</f>
        <v>#REF!</v>
      </c>
      <c r="G20" s="47" t="e">
        <f>HLOOKUP(B4,#REF!,4,0)</f>
        <v>#REF!</v>
      </c>
      <c r="H20" s="43" t="e">
        <f>#REF!</f>
        <v>#REF!</v>
      </c>
      <c r="I20" s="43" t="e">
        <f>HLOOKUP(B4,#REF!,4,0)</f>
        <v>#REF!</v>
      </c>
      <c r="J20" s="49" t="e">
        <f>HLOOKUP(B4,#REF!,6,0)</f>
        <v>#REF!</v>
      </c>
      <c r="O20" s="26" t="s">
        <v>99</v>
      </c>
    </row>
    <row r="21" spans="1:15" x14ac:dyDescent="0.2">
      <c r="A21" s="417"/>
      <c r="B21" s="420" t="s">
        <v>64</v>
      </c>
      <c r="C21" s="30" t="s">
        <v>13</v>
      </c>
      <c r="D21" s="9" t="s">
        <v>65</v>
      </c>
      <c r="E21" s="21" t="e">
        <f>HLOOKUP(B4,#REF!,2,0)</f>
        <v>#REF!</v>
      </c>
      <c r="F21" s="22" t="e">
        <f>HLOOKUP(B4,#REF!,3,0)</f>
        <v>#REF!</v>
      </c>
      <c r="G21" s="18" t="e">
        <f>HLOOKUP(B4,#REF!,5,0)</f>
        <v>#REF!</v>
      </c>
      <c r="H21" s="22">
        <v>3000</v>
      </c>
      <c r="I21" s="22" t="e">
        <f>HLOOKUP(B4,#REF!,4,0)</f>
        <v>#REF!</v>
      </c>
      <c r="J21" s="48" t="e">
        <f>HLOOKUP(B4,#REF!,6,0)</f>
        <v>#REF!</v>
      </c>
      <c r="O21" s="26" t="s">
        <v>100</v>
      </c>
    </row>
    <row r="22" spans="1:15" x14ac:dyDescent="0.2">
      <c r="A22" s="417"/>
      <c r="B22" s="420"/>
      <c r="C22" s="32" t="s">
        <v>14</v>
      </c>
      <c r="D22" s="35">
        <v>0.85</v>
      </c>
      <c r="E22" s="45" t="s">
        <v>85</v>
      </c>
      <c r="F22" s="43" t="s">
        <v>85</v>
      </c>
      <c r="G22" s="44" t="str">
        <f t="shared" ref="G22:G35" si="3">IFERROR(F22/E22&lt;=0,"WIP")</f>
        <v>WIP</v>
      </c>
      <c r="H22" s="45" t="s">
        <v>85</v>
      </c>
      <c r="I22" s="43" t="s">
        <v>85</v>
      </c>
      <c r="J22" s="49" t="str">
        <f t="shared" ref="J22:J35" si="4">IFERROR(I22/H22&lt;=0,"WIP")</f>
        <v>WIP</v>
      </c>
      <c r="O22" s="26" t="s">
        <v>101</v>
      </c>
    </row>
    <row r="23" spans="1:15" ht="25.5" x14ac:dyDescent="0.2">
      <c r="A23" s="417"/>
      <c r="B23" s="420" t="s">
        <v>66</v>
      </c>
      <c r="C23" s="30" t="s">
        <v>15</v>
      </c>
      <c r="D23" s="10">
        <v>1.2E-2</v>
      </c>
      <c r="E23" s="16" t="s">
        <v>85</v>
      </c>
      <c r="F23" s="19" t="s">
        <v>85</v>
      </c>
      <c r="G23" s="18" t="str">
        <f t="shared" si="3"/>
        <v>WIP</v>
      </c>
      <c r="H23" s="16" t="s">
        <v>85</v>
      </c>
      <c r="I23" s="19" t="s">
        <v>85</v>
      </c>
      <c r="J23" s="48" t="str">
        <f t="shared" si="4"/>
        <v>WIP</v>
      </c>
      <c r="O23" s="26" t="s">
        <v>102</v>
      </c>
    </row>
    <row r="24" spans="1:15" ht="25.5" x14ac:dyDescent="0.2">
      <c r="A24" s="417"/>
      <c r="B24" s="420"/>
      <c r="C24" s="32" t="s">
        <v>16</v>
      </c>
      <c r="D24" s="36">
        <v>3.3000000000000002E-2</v>
      </c>
      <c r="E24" s="45" t="s">
        <v>85</v>
      </c>
      <c r="F24" s="43" t="s">
        <v>85</v>
      </c>
      <c r="G24" s="44" t="str">
        <f t="shared" si="3"/>
        <v>WIP</v>
      </c>
      <c r="H24" s="45" t="s">
        <v>85</v>
      </c>
      <c r="I24" s="43" t="s">
        <v>85</v>
      </c>
      <c r="J24" s="49" t="str">
        <f t="shared" si="4"/>
        <v>WIP</v>
      </c>
      <c r="O24" s="26" t="s">
        <v>103</v>
      </c>
    </row>
    <row r="25" spans="1:15" ht="25.5" x14ac:dyDescent="0.2">
      <c r="A25" s="417"/>
      <c r="B25" s="420"/>
      <c r="C25" s="30" t="s">
        <v>17</v>
      </c>
      <c r="D25" s="11">
        <v>0.06</v>
      </c>
      <c r="E25" s="16" t="s">
        <v>85</v>
      </c>
      <c r="F25" s="19" t="s">
        <v>85</v>
      </c>
      <c r="G25" s="18" t="str">
        <f t="shared" si="3"/>
        <v>WIP</v>
      </c>
      <c r="H25" s="16" t="s">
        <v>85</v>
      </c>
      <c r="I25" s="19" t="s">
        <v>85</v>
      </c>
      <c r="J25" s="48" t="str">
        <f t="shared" si="4"/>
        <v>WIP</v>
      </c>
    </row>
    <row r="26" spans="1:15" ht="25.5" x14ac:dyDescent="0.2">
      <c r="A26" s="417"/>
      <c r="B26" s="420"/>
      <c r="C26" s="32" t="s">
        <v>18</v>
      </c>
      <c r="D26" s="36">
        <v>5.0000000000000001E-4</v>
      </c>
      <c r="E26" s="45" t="s">
        <v>85</v>
      </c>
      <c r="F26" s="43" t="s">
        <v>85</v>
      </c>
      <c r="G26" s="44" t="str">
        <f t="shared" si="3"/>
        <v>WIP</v>
      </c>
      <c r="H26" s="45" t="s">
        <v>85</v>
      </c>
      <c r="I26" s="43" t="s">
        <v>85</v>
      </c>
      <c r="J26" s="49" t="str">
        <f t="shared" si="4"/>
        <v>WIP</v>
      </c>
    </row>
    <row r="27" spans="1:15" x14ac:dyDescent="0.2">
      <c r="A27" s="418"/>
      <c r="B27" s="82" t="s">
        <v>67</v>
      </c>
      <c r="C27" s="67" t="s">
        <v>19</v>
      </c>
      <c r="D27" s="68" t="s">
        <v>68</v>
      </c>
      <c r="E27" s="69" t="s">
        <v>85</v>
      </c>
      <c r="F27" s="70" t="s">
        <v>85</v>
      </c>
      <c r="G27" s="71" t="str">
        <f t="shared" si="3"/>
        <v>WIP</v>
      </c>
      <c r="H27" s="69" t="s">
        <v>85</v>
      </c>
      <c r="I27" s="70" t="s">
        <v>85</v>
      </c>
      <c r="J27" s="72" t="str">
        <f t="shared" si="4"/>
        <v>WIP</v>
      </c>
    </row>
    <row r="28" spans="1:15" x14ac:dyDescent="0.2">
      <c r="A28" s="416" t="s">
        <v>69</v>
      </c>
      <c r="B28" s="419" t="s">
        <v>70</v>
      </c>
      <c r="C28" s="73" t="s">
        <v>20</v>
      </c>
      <c r="D28" s="74" t="s">
        <v>71</v>
      </c>
      <c r="E28" s="75" t="s">
        <v>85</v>
      </c>
      <c r="F28" s="76" t="s">
        <v>85</v>
      </c>
      <c r="G28" s="77" t="str">
        <f t="shared" si="3"/>
        <v>WIP</v>
      </c>
      <c r="H28" s="75" t="s">
        <v>85</v>
      </c>
      <c r="I28" s="76" t="s">
        <v>85</v>
      </c>
      <c r="J28" s="78" t="str">
        <f t="shared" si="4"/>
        <v>WIP</v>
      </c>
    </row>
    <row r="29" spans="1:15" x14ac:dyDescent="0.2">
      <c r="A29" s="417"/>
      <c r="B29" s="420"/>
      <c r="C29" s="30" t="s">
        <v>21</v>
      </c>
      <c r="D29" s="12">
        <v>0.75</v>
      </c>
      <c r="E29" s="16" t="s">
        <v>85</v>
      </c>
      <c r="F29" s="19" t="s">
        <v>85</v>
      </c>
      <c r="G29" s="18" t="str">
        <f t="shared" si="3"/>
        <v>WIP</v>
      </c>
      <c r="H29" s="16" t="s">
        <v>85</v>
      </c>
      <c r="I29" s="19" t="s">
        <v>85</v>
      </c>
      <c r="J29" s="48" t="str">
        <f t="shared" si="4"/>
        <v>WIP</v>
      </c>
    </row>
    <row r="30" spans="1:15" ht="25.5" x14ac:dyDescent="0.2">
      <c r="A30" s="417"/>
      <c r="B30" s="420"/>
      <c r="C30" s="32" t="s">
        <v>22</v>
      </c>
      <c r="D30" s="37" t="s">
        <v>72</v>
      </c>
      <c r="E30" s="45" t="s">
        <v>85</v>
      </c>
      <c r="F30" s="43" t="s">
        <v>85</v>
      </c>
      <c r="G30" s="44" t="str">
        <f t="shared" si="3"/>
        <v>WIP</v>
      </c>
      <c r="H30" s="45" t="s">
        <v>85</v>
      </c>
      <c r="I30" s="43" t="s">
        <v>85</v>
      </c>
      <c r="J30" s="49" t="str">
        <f t="shared" si="4"/>
        <v>WIP</v>
      </c>
    </row>
    <row r="31" spans="1:15" x14ac:dyDescent="0.2">
      <c r="A31" s="417"/>
      <c r="B31" s="420"/>
      <c r="C31" s="30" t="s">
        <v>23</v>
      </c>
      <c r="D31" s="12">
        <v>1</v>
      </c>
      <c r="E31" s="16" t="s">
        <v>85</v>
      </c>
      <c r="F31" s="19" t="s">
        <v>85</v>
      </c>
      <c r="G31" s="18" t="str">
        <f t="shared" si="3"/>
        <v>WIP</v>
      </c>
      <c r="H31" s="16" t="s">
        <v>85</v>
      </c>
      <c r="I31" s="19" t="s">
        <v>85</v>
      </c>
      <c r="J31" s="48" t="str">
        <f t="shared" si="4"/>
        <v>WIP</v>
      </c>
    </row>
    <row r="32" spans="1:15" x14ac:dyDescent="0.2">
      <c r="A32" s="417"/>
      <c r="B32" s="420" t="s">
        <v>73</v>
      </c>
      <c r="C32" s="32" t="s">
        <v>24</v>
      </c>
      <c r="D32" s="38" t="s">
        <v>74</v>
      </c>
      <c r="E32" s="45" t="s">
        <v>85</v>
      </c>
      <c r="F32" s="43" t="s">
        <v>85</v>
      </c>
      <c r="G32" s="44" t="str">
        <f t="shared" si="3"/>
        <v>WIP</v>
      </c>
      <c r="H32" s="45" t="s">
        <v>85</v>
      </c>
      <c r="I32" s="43" t="s">
        <v>85</v>
      </c>
      <c r="J32" s="49" t="str">
        <f t="shared" si="4"/>
        <v>WIP</v>
      </c>
    </row>
    <row r="33" spans="1:10" ht="25.5" x14ac:dyDescent="0.2">
      <c r="A33" s="417"/>
      <c r="B33" s="420"/>
      <c r="C33" s="30" t="s">
        <v>25</v>
      </c>
      <c r="D33" s="13" t="s">
        <v>75</v>
      </c>
      <c r="E33" s="16" t="s">
        <v>85</v>
      </c>
      <c r="F33" s="19" t="s">
        <v>85</v>
      </c>
      <c r="G33" s="18" t="str">
        <f t="shared" si="3"/>
        <v>WIP</v>
      </c>
      <c r="H33" s="16" t="s">
        <v>85</v>
      </c>
      <c r="I33" s="19" t="s">
        <v>85</v>
      </c>
      <c r="J33" s="48" t="str">
        <f t="shared" si="4"/>
        <v>WIP</v>
      </c>
    </row>
    <row r="34" spans="1:10" ht="25.5" x14ac:dyDescent="0.2">
      <c r="A34" s="417"/>
      <c r="B34" s="420" t="s">
        <v>76</v>
      </c>
      <c r="C34" s="32" t="s">
        <v>26</v>
      </c>
      <c r="D34" s="39" t="s">
        <v>77</v>
      </c>
      <c r="E34" s="92">
        <v>1</v>
      </c>
      <c r="F34" s="92">
        <v>1</v>
      </c>
      <c r="G34" s="44">
        <f>F34/E34</f>
        <v>1</v>
      </c>
      <c r="H34" s="92">
        <v>1</v>
      </c>
      <c r="I34" s="92">
        <v>1</v>
      </c>
      <c r="J34" s="49">
        <f>I34/H34</f>
        <v>1</v>
      </c>
    </row>
    <row r="35" spans="1:10" x14ac:dyDescent="0.2">
      <c r="A35" s="418"/>
      <c r="B35" s="421"/>
      <c r="C35" s="79" t="s">
        <v>27</v>
      </c>
      <c r="D35" s="80" t="s">
        <v>78</v>
      </c>
      <c r="E35" s="69" t="s">
        <v>85</v>
      </c>
      <c r="F35" s="70" t="s">
        <v>85</v>
      </c>
      <c r="G35" s="71" t="str">
        <f t="shared" si="3"/>
        <v>WIP</v>
      </c>
      <c r="H35" s="69" t="s">
        <v>85</v>
      </c>
      <c r="I35" s="70" t="s">
        <v>85</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2024-03-27T01:02:27Z</dcterms:modified>
</cp:coreProperties>
</file>