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SISTEM MANAJEMEN\7. BSC\2. TAHUN 2024\03. PENCAPAIAN BSC TAHUN 2024\04. April\"/>
    </mc:Choice>
  </mc:AlternateContent>
  <xr:revisionPtr revIDLastSave="0" documentId="13_ncr:1_{74855E79-DFD8-4988-93BF-602F1D839D4D}"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10" l="1"/>
  <c r="M207" i="8"/>
  <c r="L207" i="8"/>
  <c r="K207" i="8"/>
  <c r="J207" i="8"/>
  <c r="I207" i="8"/>
  <c r="H207" i="8"/>
  <c r="G207" i="8"/>
  <c r="F207" i="8"/>
  <c r="E207" i="8"/>
  <c r="D207" i="8"/>
  <c r="C207" i="8"/>
  <c r="B207" i="8"/>
  <c r="K36" i="10"/>
  <c r="N200" i="8"/>
  <c r="D200" i="8"/>
  <c r="E200" i="8"/>
  <c r="F200" i="8"/>
  <c r="G200" i="8"/>
  <c r="H200" i="8"/>
  <c r="I200" i="8"/>
  <c r="J200" i="8"/>
  <c r="K200" i="8"/>
  <c r="L200" i="8"/>
  <c r="M200" i="8"/>
  <c r="C200" i="8"/>
  <c r="B200" i="8"/>
  <c r="C201" i="8"/>
  <c r="D201" i="8"/>
  <c r="E201" i="8"/>
  <c r="F201" i="8"/>
  <c r="G201" i="8"/>
  <c r="H201" i="8"/>
  <c r="I201" i="8"/>
  <c r="J201" i="8"/>
  <c r="K201" i="8"/>
  <c r="L201" i="8"/>
  <c r="M201" i="8"/>
  <c r="B201" i="8"/>
  <c r="N199" i="8"/>
  <c r="N201" i="8" s="1"/>
  <c r="N198" i="8"/>
  <c r="E54" i="8"/>
  <c r="N206" i="8" l="1"/>
  <c r="K45" i="10"/>
  <c r="M192" i="8"/>
  <c r="L192" i="8"/>
  <c r="K192" i="8"/>
  <c r="J192" i="8"/>
  <c r="I192" i="8"/>
  <c r="H192" i="8"/>
  <c r="G192" i="8"/>
  <c r="F192" i="8"/>
  <c r="E192" i="8"/>
  <c r="D192" i="8"/>
  <c r="C192" i="8"/>
  <c r="B192" i="8"/>
  <c r="N191" i="8" l="1"/>
  <c r="K44" i="10" l="1"/>
  <c r="K39" i="10"/>
  <c r="K38" i="10"/>
  <c r="K37" i="10"/>
  <c r="K33" i="10"/>
  <c r="K30" i="10"/>
  <c r="K29" i="10"/>
  <c r="K27" i="10"/>
  <c r="K26" i="10"/>
  <c r="K25" i="10"/>
  <c r="K21" i="10"/>
  <c r="K19" i="10"/>
  <c r="K18" i="10"/>
  <c r="K16" i="10"/>
  <c r="D165" i="8"/>
  <c r="E125" i="8"/>
  <c r="N4" i="8" l="1"/>
  <c r="N11" i="8"/>
  <c r="C54" i="8" l="1"/>
  <c r="D54" i="8"/>
  <c r="E5" i="8" l="1"/>
  <c r="C5" i="8"/>
  <c r="B78" i="8"/>
  <c r="J31" i="10" l="1"/>
  <c r="C12" i="8"/>
  <c r="B12" i="8"/>
  <c r="C13" i="8" s="1"/>
  <c r="J45" i="10"/>
  <c r="J23" i="10"/>
  <c r="B54" i="8"/>
  <c r="B55" i="8" s="1"/>
  <c r="C55" i="8"/>
  <c r="D55" i="8"/>
  <c r="E55" i="8"/>
  <c r="K23" i="10" s="1"/>
  <c r="F55" i="8"/>
  <c r="G55" i="8"/>
  <c r="H55" i="8"/>
  <c r="I55" i="8"/>
  <c r="J55" i="8"/>
  <c r="K55" i="8"/>
  <c r="L55" i="8"/>
  <c r="M55" i="8"/>
  <c r="J21" i="10"/>
  <c r="J33" i="10"/>
  <c r="N115" i="8"/>
  <c r="N116" i="8" s="1"/>
  <c r="C116" i="8"/>
  <c r="D116" i="8"/>
  <c r="E116" i="8"/>
  <c r="F116" i="8"/>
  <c r="G116" i="8"/>
  <c r="H116" i="8"/>
  <c r="I116" i="8"/>
  <c r="J116" i="8"/>
  <c r="K116" i="8"/>
  <c r="L116" i="8"/>
  <c r="M116" i="8"/>
  <c r="B116" i="8"/>
  <c r="B117" i="8" s="1"/>
  <c r="B13" i="8" l="1"/>
  <c r="M155" i="8"/>
  <c r="M156" i="8" s="1"/>
  <c r="L155" i="8"/>
  <c r="L156" i="8" s="1"/>
  <c r="K155" i="8"/>
  <c r="K156" i="8" s="1"/>
  <c r="J155" i="8"/>
  <c r="J156" i="8" s="1"/>
  <c r="I155" i="8"/>
  <c r="I156" i="8" s="1"/>
  <c r="H155" i="8"/>
  <c r="H156" i="8" s="1"/>
  <c r="G155" i="8"/>
  <c r="G156" i="8" s="1"/>
  <c r="F155" i="8"/>
  <c r="F156" i="8" s="1"/>
  <c r="E155" i="8"/>
  <c r="E156" i="8" s="1"/>
  <c r="D155" i="8"/>
  <c r="D156" i="8" s="1"/>
  <c r="C155" i="8"/>
  <c r="C156" i="8" s="1"/>
  <c r="B155" i="8"/>
  <c r="B156" i="8" s="1"/>
  <c r="N154" i="8"/>
  <c r="N155" i="8" s="1"/>
  <c r="N156" i="8" s="1"/>
  <c r="N152" i="8"/>
  <c r="N151" i="8" s="1"/>
  <c r="M151" i="8"/>
  <c r="M153" i="8" s="1"/>
  <c r="L151" i="8"/>
  <c r="L153" i="8" s="1"/>
  <c r="K151" i="8"/>
  <c r="K148" i="8" s="1"/>
  <c r="J151" i="8"/>
  <c r="J153" i="8" s="1"/>
  <c r="I151" i="8"/>
  <c r="I153" i="8" s="1"/>
  <c r="H151" i="8"/>
  <c r="H153" i="8" s="1"/>
  <c r="G151" i="8"/>
  <c r="G148" i="8" s="1"/>
  <c r="F151" i="8"/>
  <c r="F153" i="8" s="1"/>
  <c r="E151" i="8"/>
  <c r="E148" i="8" s="1"/>
  <c r="D151" i="8"/>
  <c r="D153" i="8" s="1"/>
  <c r="C151" i="8"/>
  <c r="C148" i="8" s="1"/>
  <c r="B151" i="8"/>
  <c r="B153" i="8" s="1"/>
  <c r="N176" i="8"/>
  <c r="M175" i="8"/>
  <c r="M177" i="8" s="1"/>
  <c r="L175" i="8"/>
  <c r="L177" i="8" s="1"/>
  <c r="K175" i="8"/>
  <c r="K177" i="8" s="1"/>
  <c r="J175" i="8"/>
  <c r="J177" i="8" s="1"/>
  <c r="I175" i="8"/>
  <c r="I177" i="8" s="1"/>
  <c r="H175" i="8"/>
  <c r="H177" i="8" s="1"/>
  <c r="G175" i="8"/>
  <c r="G177" i="8" s="1"/>
  <c r="F175" i="8"/>
  <c r="F177" i="8" s="1"/>
  <c r="E175" i="8"/>
  <c r="E177" i="8" s="1"/>
  <c r="D175" i="8"/>
  <c r="D177" i="8" s="1"/>
  <c r="C175" i="8"/>
  <c r="C177" i="8" s="1"/>
  <c r="B175" i="8"/>
  <c r="B177" i="8" s="1"/>
  <c r="N174" i="8"/>
  <c r="N173" i="8"/>
  <c r="F157" i="8" l="1"/>
  <c r="J157" i="8"/>
  <c r="F148" i="8"/>
  <c r="L148" i="8"/>
  <c r="M148" i="8"/>
  <c r="J148" i="8"/>
  <c r="E153" i="8"/>
  <c r="E157" i="8" s="1"/>
  <c r="K41" i="10" s="1"/>
  <c r="I148" i="8"/>
  <c r="D157" i="8"/>
  <c r="H157" i="8"/>
  <c r="L157" i="8"/>
  <c r="I157" i="8"/>
  <c r="M157" i="8"/>
  <c r="H148" i="8"/>
  <c r="D148" i="8"/>
  <c r="G157" i="8"/>
  <c r="K157" i="8"/>
  <c r="B148" i="8"/>
  <c r="B157" i="8"/>
  <c r="N153" i="8"/>
  <c r="N157" i="8" s="1"/>
  <c r="N148" i="8"/>
  <c r="C153" i="8"/>
  <c r="C157" i="8" s="1"/>
  <c r="G153" i="8"/>
  <c r="K153" i="8"/>
  <c r="N175" i="8"/>
  <c r="N177" i="8" s="1"/>
  <c r="F158" i="8" l="1"/>
  <c r="J158" i="8"/>
  <c r="I158" i="8"/>
  <c r="B158" i="8"/>
  <c r="D158" i="8"/>
  <c r="E158" i="8"/>
  <c r="G158" i="8"/>
  <c r="H158" i="8"/>
  <c r="M158" i="8"/>
  <c r="K158" i="8"/>
  <c r="L158" i="8"/>
  <c r="C158" i="8"/>
  <c r="N61" i="8"/>
  <c r="D5" i="8"/>
  <c r="F5" i="8"/>
  <c r="G5" i="8"/>
  <c r="H5" i="8"/>
  <c r="I5" i="8"/>
  <c r="J5" i="8"/>
  <c r="K5" i="8"/>
  <c r="L5" i="8"/>
  <c r="M5" i="8"/>
  <c r="B5" i="8"/>
  <c r="H46" i="10"/>
  <c r="J29" i="10"/>
  <c r="M87" i="8"/>
  <c r="L87" i="8"/>
  <c r="K87" i="8"/>
  <c r="J87" i="8"/>
  <c r="I87" i="8"/>
  <c r="H87" i="8"/>
  <c r="G87" i="8"/>
  <c r="F87" i="8"/>
  <c r="E87" i="8"/>
  <c r="D87" i="8"/>
  <c r="C87" i="8"/>
  <c r="B87" i="8"/>
  <c r="N86" i="8"/>
  <c r="N85" i="8"/>
  <c r="C185" i="8"/>
  <c r="D185" i="8"/>
  <c r="E185" i="8"/>
  <c r="F185" i="8"/>
  <c r="G185" i="8"/>
  <c r="H185" i="8"/>
  <c r="I185" i="8"/>
  <c r="J185" i="8"/>
  <c r="K185" i="8"/>
  <c r="L185" i="8"/>
  <c r="M185" i="8"/>
  <c r="B185" i="8"/>
  <c r="B186" i="8" s="1"/>
  <c r="C166" i="8"/>
  <c r="D166" i="8"/>
  <c r="E166" i="8"/>
  <c r="F166" i="8"/>
  <c r="G166" i="8"/>
  <c r="H166" i="8"/>
  <c r="I166" i="8"/>
  <c r="J166" i="8"/>
  <c r="K166" i="8"/>
  <c r="L166" i="8"/>
  <c r="M166" i="8"/>
  <c r="B166" i="8"/>
  <c r="C143" i="8"/>
  <c r="D143" i="8"/>
  <c r="E143" i="8"/>
  <c r="F143" i="8"/>
  <c r="G143" i="8"/>
  <c r="H143" i="8"/>
  <c r="I143" i="8"/>
  <c r="J143" i="8"/>
  <c r="K143" i="8"/>
  <c r="L143" i="8"/>
  <c r="M143" i="8"/>
  <c r="B143" i="8"/>
  <c r="C134" i="8"/>
  <c r="D134" i="8"/>
  <c r="E134" i="8"/>
  <c r="F134" i="8"/>
  <c r="G134" i="8"/>
  <c r="H134" i="8"/>
  <c r="I134" i="8"/>
  <c r="J134" i="8"/>
  <c r="K134" i="8"/>
  <c r="L134" i="8"/>
  <c r="M134" i="8"/>
  <c r="B134" i="8"/>
  <c r="C108" i="8"/>
  <c r="D108" i="8"/>
  <c r="E108" i="8"/>
  <c r="F108" i="8"/>
  <c r="G108" i="8"/>
  <c r="H108" i="8"/>
  <c r="I108" i="8"/>
  <c r="J108" i="8"/>
  <c r="K108" i="8"/>
  <c r="L108" i="8"/>
  <c r="M108" i="8"/>
  <c r="B108" i="8"/>
  <c r="C101" i="8"/>
  <c r="D101" i="8"/>
  <c r="E101" i="8"/>
  <c r="F101" i="8"/>
  <c r="G101" i="8"/>
  <c r="H101" i="8"/>
  <c r="I101" i="8"/>
  <c r="J101" i="8"/>
  <c r="K101" i="8"/>
  <c r="L101" i="8"/>
  <c r="M101" i="8"/>
  <c r="B101" i="8"/>
  <c r="C36" i="8"/>
  <c r="D36" i="8"/>
  <c r="E36" i="8"/>
  <c r="F36" i="8"/>
  <c r="G36" i="8"/>
  <c r="H36" i="8"/>
  <c r="I36" i="8"/>
  <c r="J36" i="8"/>
  <c r="K36" i="8"/>
  <c r="L36" i="8"/>
  <c r="M36" i="8"/>
  <c r="B36" i="8"/>
  <c r="N93" i="8"/>
  <c r="N53" i="8"/>
  <c r="K17" i="10"/>
  <c r="K31" i="10"/>
  <c r="H24" i="10"/>
  <c r="H35" i="10"/>
  <c r="N184" i="8"/>
  <c r="N185" i="8" s="1"/>
  <c r="N183" i="8"/>
  <c r="J42" i="10"/>
  <c r="M45" i="10"/>
  <c r="N45" i="10" s="1"/>
  <c r="M34" i="10"/>
  <c r="N34" i="10" s="1"/>
  <c r="M33" i="10"/>
  <c r="N33" i="10" s="1"/>
  <c r="N75" i="8"/>
  <c r="N76" i="8"/>
  <c r="N77" i="8"/>
  <c r="B79" i="8"/>
  <c r="C78" i="8"/>
  <c r="C79" i="8" s="1"/>
  <c r="D78" i="8"/>
  <c r="D79" i="8" s="1"/>
  <c r="E79" i="8"/>
  <c r="F78" i="8"/>
  <c r="F79" i="8" s="1"/>
  <c r="G78" i="8"/>
  <c r="G79" i="8" s="1"/>
  <c r="H78" i="8"/>
  <c r="H79" i="8" s="1"/>
  <c r="I78" i="8"/>
  <c r="I79" i="8" s="1"/>
  <c r="J78" i="8"/>
  <c r="J79" i="8" s="1"/>
  <c r="K78" i="8"/>
  <c r="K79" i="8" s="1"/>
  <c r="L78" i="8"/>
  <c r="L79" i="8" s="1"/>
  <c r="M78" i="8"/>
  <c r="M79" i="8" s="1"/>
  <c r="C69" i="8"/>
  <c r="D69" i="8"/>
  <c r="E69" i="8"/>
  <c r="F69" i="8"/>
  <c r="G69" i="8"/>
  <c r="H69" i="8"/>
  <c r="I69" i="8"/>
  <c r="J69" i="8"/>
  <c r="K69" i="8"/>
  <c r="L69" i="8"/>
  <c r="M69" i="8"/>
  <c r="B69" i="8"/>
  <c r="N68" i="8"/>
  <c r="N69" i="8" s="1"/>
  <c r="B56" i="8"/>
  <c r="N52" i="8"/>
  <c r="N35" i="8"/>
  <c r="N36" i="8" s="1"/>
  <c r="J19" i="10"/>
  <c r="M28" i="8"/>
  <c r="L28" i="8"/>
  <c r="K28" i="8"/>
  <c r="J28" i="8"/>
  <c r="I28" i="8"/>
  <c r="H28" i="8"/>
  <c r="G28" i="8"/>
  <c r="F28" i="8"/>
  <c r="E28" i="8"/>
  <c r="D28" i="8"/>
  <c r="C28" i="8"/>
  <c r="B28" i="8"/>
  <c r="B29" i="8" s="1"/>
  <c r="N27" i="8"/>
  <c r="N28" i="8" s="1"/>
  <c r="H20" i="10"/>
  <c r="M28" i="10"/>
  <c r="N28" i="10" s="1"/>
  <c r="L28" i="10"/>
  <c r="J27" i="10"/>
  <c r="J18" i="10"/>
  <c r="N5" i="8"/>
  <c r="N19" i="8"/>
  <c r="N20" i="8" s="1"/>
  <c r="C20" i="8"/>
  <c r="D20" i="8"/>
  <c r="E20" i="8"/>
  <c r="F20" i="8"/>
  <c r="G20" i="8"/>
  <c r="H20" i="8"/>
  <c r="I20" i="8"/>
  <c r="J20" i="8"/>
  <c r="K20" i="8"/>
  <c r="L20" i="8"/>
  <c r="M20" i="8"/>
  <c r="B20" i="8"/>
  <c r="J17" i="10"/>
  <c r="D12" i="8"/>
  <c r="E12" i="8"/>
  <c r="F12" i="8"/>
  <c r="G12" i="8"/>
  <c r="H12" i="8"/>
  <c r="I12" i="8"/>
  <c r="J12" i="8"/>
  <c r="K12" i="8"/>
  <c r="L12" i="8"/>
  <c r="M12" i="8"/>
  <c r="N55" i="8" l="1"/>
  <c r="N87" i="8"/>
  <c r="E21" i="8"/>
  <c r="G88" i="8"/>
  <c r="J88" i="8"/>
  <c r="M17" i="10"/>
  <c r="M88" i="8"/>
  <c r="I88" i="8"/>
  <c r="E88" i="8"/>
  <c r="C88" i="8"/>
  <c r="F88" i="8"/>
  <c r="L88" i="8"/>
  <c r="H88" i="8"/>
  <c r="D88" i="8"/>
  <c r="B88" i="8"/>
  <c r="K88" i="8"/>
  <c r="M18" i="10"/>
  <c r="M19" i="10"/>
  <c r="N19" i="10" s="1"/>
  <c r="H186" i="8"/>
  <c r="L31" i="10"/>
  <c r="L186" i="8"/>
  <c r="M31" i="10"/>
  <c r="N31" i="10" s="1"/>
  <c r="M26" i="10"/>
  <c r="N26" i="10" s="1"/>
  <c r="L26" i="10"/>
  <c r="M44" i="10"/>
  <c r="N44" i="10" s="1"/>
  <c r="F186" i="8"/>
  <c r="D186" i="8"/>
  <c r="C186" i="8"/>
  <c r="J186" i="8"/>
  <c r="E186" i="8"/>
  <c r="K186" i="8"/>
  <c r="G186" i="8"/>
  <c r="M186" i="8"/>
  <c r="I186" i="8"/>
  <c r="L23" i="10"/>
  <c r="L44" i="10"/>
  <c r="L45" i="10"/>
  <c r="L33" i="10"/>
  <c r="L34" i="10"/>
  <c r="N78" i="8"/>
  <c r="N79" i="8" s="1"/>
  <c r="M27" i="10"/>
  <c r="N27" i="10" s="1"/>
  <c r="C80" i="8"/>
  <c r="G80" i="8"/>
  <c r="K80" i="8"/>
  <c r="B80" i="8"/>
  <c r="D80" i="8"/>
  <c r="H80" i="8"/>
  <c r="L80" i="8"/>
  <c r="J80" i="8"/>
  <c r="E80" i="8"/>
  <c r="I80" i="8"/>
  <c r="M80" i="8"/>
  <c r="F80" i="8"/>
  <c r="M23" i="10"/>
  <c r="N23" i="10" s="1"/>
  <c r="L19" i="10"/>
  <c r="K29" i="8"/>
  <c r="G29" i="8"/>
  <c r="C29" i="8"/>
  <c r="J29" i="8"/>
  <c r="F29" i="8"/>
  <c r="M29" i="8"/>
  <c r="I29" i="8"/>
  <c r="E29" i="8"/>
  <c r="L29" i="8"/>
  <c r="H29" i="8"/>
  <c r="D29" i="8"/>
  <c r="G37" i="8"/>
  <c r="M37" i="8"/>
  <c r="I37" i="8"/>
  <c r="E37" i="8"/>
  <c r="J37" i="8"/>
  <c r="L37" i="8"/>
  <c r="H37" i="8"/>
  <c r="D37" i="8"/>
  <c r="C37" i="8"/>
  <c r="F37" i="8"/>
  <c r="K37" i="8"/>
  <c r="B21" i="8"/>
  <c r="L21" i="8"/>
  <c r="H21" i="8"/>
  <c r="D21" i="8"/>
  <c r="K21" i="8"/>
  <c r="G21" i="8"/>
  <c r="C21" i="8"/>
  <c r="J21" i="8"/>
  <c r="F21" i="8"/>
  <c r="M21" i="8"/>
  <c r="I21" i="8"/>
  <c r="J13" i="8"/>
  <c r="E13" i="8"/>
  <c r="F13" i="8"/>
  <c r="L13" i="8"/>
  <c r="H13" i="8"/>
  <c r="D13" i="8"/>
  <c r="K13" i="8"/>
  <c r="G13" i="8"/>
  <c r="M13" i="8"/>
  <c r="I13" i="8"/>
  <c r="L27" i="10" l="1"/>
  <c r="J39" i="10"/>
  <c r="B178" i="8"/>
  <c r="M178" i="8" l="1"/>
  <c r="I178" i="8"/>
  <c r="E178" i="8"/>
  <c r="L178" i="8"/>
  <c r="H178" i="8"/>
  <c r="D178" i="8"/>
  <c r="K178" i="8"/>
  <c r="G178" i="8"/>
  <c r="C178" i="8"/>
  <c r="J178" i="8"/>
  <c r="F178" i="8"/>
  <c r="N100" i="8" l="1"/>
  <c r="N101" i="8" s="1"/>
  <c r="N99" i="8"/>
  <c r="D102" i="8" l="1"/>
  <c r="C102" i="8"/>
  <c r="J102" i="8"/>
  <c r="F102" i="8"/>
  <c r="B102" i="8"/>
  <c r="G102" i="8"/>
  <c r="M102" i="8"/>
  <c r="I102" i="8"/>
  <c r="E102" i="8"/>
  <c r="K102" i="8"/>
  <c r="L102" i="8"/>
  <c r="H102" i="8"/>
  <c r="B70" i="8" l="1"/>
  <c r="C62" i="8"/>
  <c r="D62" i="8"/>
  <c r="E62" i="8"/>
  <c r="F62" i="8"/>
  <c r="G62" i="8"/>
  <c r="H62" i="8"/>
  <c r="I62" i="8"/>
  <c r="J62" i="8"/>
  <c r="K62" i="8"/>
  <c r="L62" i="8"/>
  <c r="M62" i="8"/>
  <c r="J25" i="10"/>
  <c r="N60" i="8"/>
  <c r="N17" i="10"/>
  <c r="K42" i="10"/>
  <c r="K40" i="10"/>
  <c r="J40" i="10"/>
  <c r="J37" i="10"/>
  <c r="K32" i="10"/>
  <c r="J32" i="10"/>
  <c r="J30" i="10"/>
  <c r="K22" i="10"/>
  <c r="J22" i="10"/>
  <c r="J16" i="10"/>
  <c r="M16" i="10" s="1"/>
  <c r="B74" i="10"/>
  <c r="C75" i="10"/>
  <c r="C45" i="8"/>
  <c r="D45" i="8"/>
  <c r="E45" i="8"/>
  <c r="F45" i="8"/>
  <c r="G45" i="8"/>
  <c r="H45" i="8"/>
  <c r="I45" i="8"/>
  <c r="J45" i="8"/>
  <c r="K45" i="8"/>
  <c r="L45" i="8"/>
  <c r="M45" i="8"/>
  <c r="B45" i="8"/>
  <c r="J41" i="10"/>
  <c r="B94" i="8"/>
  <c r="M142" i="8"/>
  <c r="L142" i="8"/>
  <c r="K142" i="8"/>
  <c r="J142" i="8"/>
  <c r="I142" i="8"/>
  <c r="H142" i="8"/>
  <c r="G142" i="8"/>
  <c r="F142" i="8"/>
  <c r="E142" i="8"/>
  <c r="D142" i="8"/>
  <c r="C142" i="8"/>
  <c r="B142" i="8"/>
  <c r="N141" i="8"/>
  <c r="N143" i="8" s="1"/>
  <c r="N140" i="8"/>
  <c r="N124" i="8"/>
  <c r="C125" i="8"/>
  <c r="D125" i="8"/>
  <c r="F125" i="8"/>
  <c r="G125" i="8"/>
  <c r="H125" i="8"/>
  <c r="I125" i="8"/>
  <c r="J125" i="8"/>
  <c r="K125" i="8"/>
  <c r="L125" i="8"/>
  <c r="M125" i="8"/>
  <c r="B125" i="8"/>
  <c r="N107" i="8"/>
  <c r="N108" i="8" s="1"/>
  <c r="N106" i="8"/>
  <c r="C94" i="8"/>
  <c r="D94" i="8"/>
  <c r="E94" i="8"/>
  <c r="F94" i="8"/>
  <c r="G94" i="8"/>
  <c r="H94" i="8"/>
  <c r="I94" i="8"/>
  <c r="J94" i="8"/>
  <c r="K94" i="8"/>
  <c r="L94" i="8"/>
  <c r="M94" i="8"/>
  <c r="N92" i="8"/>
  <c r="L8" i="10"/>
  <c r="M117" i="8" l="1"/>
  <c r="I117" i="8"/>
  <c r="E117" i="8"/>
  <c r="J117" i="8"/>
  <c r="F117" i="8"/>
  <c r="L117" i="8"/>
  <c r="H117" i="8"/>
  <c r="D117" i="8"/>
  <c r="K117" i="8"/>
  <c r="G117" i="8"/>
  <c r="C117" i="8"/>
  <c r="L56" i="8"/>
  <c r="H56" i="8"/>
  <c r="D56" i="8"/>
  <c r="K56" i="8"/>
  <c r="G56" i="8"/>
  <c r="C56" i="8"/>
  <c r="I56" i="8"/>
  <c r="J56" i="8"/>
  <c r="F56" i="8"/>
  <c r="M56" i="8"/>
  <c r="E56" i="8"/>
  <c r="M32" i="10"/>
  <c r="N12" i="8"/>
  <c r="B95" i="8"/>
  <c r="G95" i="8"/>
  <c r="K95" i="8"/>
  <c r="D95" i="8"/>
  <c r="H95" i="8"/>
  <c r="L95" i="8"/>
  <c r="F95" i="8"/>
  <c r="C95" i="8"/>
  <c r="E95" i="8"/>
  <c r="I95" i="8"/>
  <c r="M95" i="8"/>
  <c r="J95" i="8"/>
  <c r="F144" i="8"/>
  <c r="J144" i="8"/>
  <c r="C144" i="8"/>
  <c r="G144" i="8"/>
  <c r="K144" i="8"/>
  <c r="I144" i="8"/>
  <c r="D144" i="8"/>
  <c r="H144" i="8"/>
  <c r="L144" i="8"/>
  <c r="E144" i="8"/>
  <c r="M144" i="8"/>
  <c r="M30" i="10"/>
  <c r="B109" i="8"/>
  <c r="N62" i="8"/>
  <c r="M70" i="8"/>
  <c r="L70" i="8"/>
  <c r="I70" i="8"/>
  <c r="H70" i="8"/>
  <c r="E70" i="8"/>
  <c r="D70" i="8"/>
  <c r="K70" i="8"/>
  <c r="G70" i="8"/>
  <c r="C70" i="8"/>
  <c r="J70" i="8"/>
  <c r="F70" i="8"/>
  <c r="B62" i="8"/>
  <c r="B63" i="8" s="1"/>
  <c r="L25" i="10"/>
  <c r="M25" i="10"/>
  <c r="N25" i="10" s="1"/>
  <c r="B37" i="8"/>
  <c r="N18" i="10"/>
  <c r="L17" i="10"/>
  <c r="L18" i="10"/>
  <c r="D109" i="8"/>
  <c r="N16" i="10"/>
  <c r="I109" i="8"/>
  <c r="M109" i="8"/>
  <c r="E109" i="8"/>
  <c r="L109" i="8"/>
  <c r="H109" i="8"/>
  <c r="K109" i="8"/>
  <c r="G109" i="8"/>
  <c r="C109" i="8"/>
  <c r="J109" i="8"/>
  <c r="F109" i="8"/>
  <c r="N94" i="8"/>
  <c r="L16" i="10"/>
  <c r="N20" i="10" l="1"/>
  <c r="M63" i="8"/>
  <c r="D63" i="8"/>
  <c r="K63" i="8"/>
  <c r="I63" i="8"/>
  <c r="G63" i="8"/>
  <c r="J63" i="8"/>
  <c r="E63" i="8"/>
  <c r="H63" i="8"/>
  <c r="F63" i="8"/>
  <c r="L63" i="8"/>
  <c r="C63" i="8"/>
  <c r="M40" i="10"/>
  <c r="N40" i="10" s="1"/>
  <c r="L40" i="10"/>
  <c r="L165" i="8" l="1"/>
  <c r="K165" i="8"/>
  <c r="J165" i="8"/>
  <c r="I165" i="8"/>
  <c r="H165" i="8"/>
  <c r="G165" i="8"/>
  <c r="F165" i="8"/>
  <c r="E165" i="8"/>
  <c r="C165" i="8"/>
  <c r="B75" i="10"/>
  <c r="N131" i="8"/>
  <c r="J38" i="10" s="1"/>
  <c r="N123" i="8"/>
  <c r="N125" i="8" s="1"/>
  <c r="M165" i="8"/>
  <c r="B165" i="8"/>
  <c r="M39" i="10"/>
  <c r="N39" i="10" s="1"/>
  <c r="L39" i="10"/>
  <c r="N30" i="10"/>
  <c r="L30" i="10"/>
  <c r="N32" i="10"/>
  <c r="L32" i="10"/>
  <c r="N164" i="8"/>
  <c r="N166" i="8" s="1"/>
  <c r="N163" i="8"/>
  <c r="N68" i="10"/>
  <c r="C60" i="10"/>
  <c r="M55" i="10"/>
  <c r="N55" i="10" s="1"/>
  <c r="M54" i="10"/>
  <c r="N54" i="10" s="1"/>
  <c r="M53" i="10"/>
  <c r="N53" i="10" s="1"/>
  <c r="M43" i="10"/>
  <c r="N43" i="10" s="1"/>
  <c r="L43" i="10"/>
  <c r="M42" i="10"/>
  <c r="N42" i="10" s="1"/>
  <c r="L42" i="10"/>
  <c r="M41" i="10"/>
  <c r="N41" i="10" s="1"/>
  <c r="L41" i="10"/>
  <c r="M36" i="10"/>
  <c r="N36" i="10" s="1"/>
  <c r="L36" i="10"/>
  <c r="M29" i="10"/>
  <c r="N29" i="10" s="1"/>
  <c r="L29" i="10"/>
  <c r="M21" i="10"/>
  <c r="N21" i="10" s="1"/>
  <c r="L21" i="10"/>
  <c r="N35" i="10" l="1"/>
  <c r="F167" i="8"/>
  <c r="J167" i="8"/>
  <c r="C167" i="8"/>
  <c r="M167" i="8"/>
  <c r="G167" i="8"/>
  <c r="K167" i="8"/>
  <c r="E167" i="8"/>
  <c r="D167" i="8"/>
  <c r="H167" i="8"/>
  <c r="L167" i="8"/>
  <c r="I167" i="8"/>
  <c r="H47" i="10"/>
  <c r="M133" i="8"/>
  <c r="J133" i="8" l="1"/>
  <c r="K133" i="8"/>
  <c r="F13" i="1"/>
  <c r="G133" i="8"/>
  <c r="C133" i="8"/>
  <c r="N132" i="8"/>
  <c r="N134" i="8" s="1"/>
  <c r="H133" i="8"/>
  <c r="E133" i="8"/>
  <c r="B133" i="8"/>
  <c r="L133" i="8"/>
  <c r="F133" i="8"/>
  <c r="I133" i="8"/>
  <c r="B126" i="8"/>
  <c r="D126" i="8"/>
  <c r="H126" i="8"/>
  <c r="L126" i="8"/>
  <c r="E126" i="8"/>
  <c r="I126" i="8"/>
  <c r="M126" i="8"/>
  <c r="F126" i="8"/>
  <c r="J126" i="8"/>
  <c r="C126" i="8"/>
  <c r="G126" i="8"/>
  <c r="K126" i="8"/>
  <c r="M44" i="8"/>
  <c r="L44" i="8"/>
  <c r="K44" i="8"/>
  <c r="J44" i="8"/>
  <c r="I44" i="8"/>
  <c r="H44" i="8"/>
  <c r="G44" i="8"/>
  <c r="F44" i="8"/>
  <c r="E44" i="8"/>
  <c r="D44" i="8"/>
  <c r="C44" i="8"/>
  <c r="B44" i="8"/>
  <c r="N43" i="8"/>
  <c r="N42"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44" i="8" l="1"/>
  <c r="J16" i="1"/>
  <c r="B135" i="8"/>
  <c r="K135" i="8"/>
  <c r="C135" i="8"/>
  <c r="F135" i="8"/>
  <c r="I135" i="8"/>
  <c r="G135" i="8"/>
  <c r="J135" i="8"/>
  <c r="L135" i="8"/>
  <c r="M135" i="8"/>
  <c r="D135" i="8"/>
  <c r="E135" i="8"/>
  <c r="H135" i="8"/>
  <c r="J21" i="1"/>
  <c r="M37" i="10"/>
  <c r="N37" i="10" s="1"/>
  <c r="L37" i="10"/>
  <c r="I20" i="1"/>
  <c r="G21" i="1"/>
  <c r="I12" i="1"/>
  <c r="I14" i="1"/>
  <c r="E14" i="1"/>
  <c r="N45" i="8"/>
  <c r="B167" i="8"/>
  <c r="L46" i="8"/>
  <c r="E46" i="8"/>
  <c r="I46" i="8"/>
  <c r="M46" i="8"/>
  <c r="B46" i="8"/>
  <c r="F46" i="8"/>
  <c r="J46" i="8"/>
  <c r="C46" i="8"/>
  <c r="G46" i="8"/>
  <c r="K46" i="8"/>
  <c r="D46" i="8"/>
  <c r="H46" i="8"/>
  <c r="G16" i="1"/>
  <c r="G12" i="1"/>
  <c r="J20" i="1"/>
  <c r="L38" i="10" l="1"/>
  <c r="M38" i="10"/>
  <c r="N38" i="10" s="1"/>
  <c r="N46" i="10" s="1"/>
  <c r="H16" i="1"/>
  <c r="M22" i="10"/>
  <c r="N22" i="10" s="1"/>
  <c r="N24" i="10" s="1"/>
  <c r="L22" i="10"/>
  <c r="H14" i="1"/>
  <c r="J14" i="1" s="1"/>
  <c r="N47" i="10" l="1"/>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Dadan</author>
    <author>MT05</author>
  </authors>
  <commentList>
    <comment ref="J33" authorId="0" shapeId="0" xr:uid="{BB6B3896-4970-4D63-B7CF-C7EA790EF8B6}">
      <text>
        <r>
          <rPr>
            <b/>
            <sz val="9"/>
            <color indexed="81"/>
            <rFont val="Tahoma"/>
            <family val="2"/>
          </rPr>
          <t>Dadan:</t>
        </r>
        <r>
          <rPr>
            <sz val="9"/>
            <color indexed="81"/>
            <rFont val="Tahoma"/>
            <family val="2"/>
          </rPr>
          <t xml:space="preserve">
Rp</t>
        </r>
      </text>
    </comment>
    <comment ref="J34" authorId="0" shapeId="0" xr:uid="{65DAE29D-EC9D-4246-933C-1E0A68074E34}">
      <text>
        <r>
          <rPr>
            <b/>
            <sz val="9"/>
            <color indexed="81"/>
            <rFont val="Tahoma"/>
            <family val="2"/>
          </rPr>
          <t>Dadan:</t>
        </r>
        <r>
          <rPr>
            <sz val="9"/>
            <color indexed="81"/>
            <rFont val="Tahoma"/>
            <family val="2"/>
          </rPr>
          <t xml:space="preserve">
Jumlah temuan selisih
</t>
        </r>
      </text>
    </comment>
    <comment ref="J36" authorId="1" shapeId="0" xr:uid="{CF3AD8D9-51F3-4758-AB7D-0C20F4FBF855}">
      <text>
        <r>
          <rPr>
            <b/>
            <sz val="9"/>
            <color indexed="81"/>
            <rFont val="Tahoma"/>
            <family val="2"/>
          </rPr>
          <t>MT05:</t>
        </r>
        <r>
          <rPr>
            <sz val="9"/>
            <color indexed="81"/>
            <rFont val="Tahoma"/>
            <family val="2"/>
          </rPr>
          <t xml:space="preserve">
1 per Dept under Direktorat Adm</t>
        </r>
      </text>
    </comment>
    <comment ref="K36" authorId="0" shapeId="0" xr:uid="{543DDE03-D4E9-4D04-8306-53FB1BDE0FE0}">
      <text>
        <r>
          <rPr>
            <b/>
            <sz val="9"/>
            <color indexed="81"/>
            <rFont val="Tahoma"/>
            <family val="2"/>
          </rPr>
          <t>Dadan:</t>
        </r>
        <r>
          <rPr>
            <sz val="9"/>
            <color indexed="81"/>
            <rFont val="Tahoma"/>
            <family val="2"/>
          </rPr>
          <t xml:space="preserve">
powder cat</t>
        </r>
      </text>
    </comment>
    <comment ref="K39" authorId="0" shapeId="0" xr:uid="{67EF8EAE-26E4-4200-93DF-7C23CF14F0C5}">
      <text>
        <r>
          <rPr>
            <b/>
            <sz val="9"/>
            <color indexed="81"/>
            <rFont val="Tahoma"/>
            <family val="2"/>
          </rPr>
          <t>Dadan:</t>
        </r>
        <r>
          <rPr>
            <sz val="9"/>
            <color indexed="81"/>
            <rFont val="Tahoma"/>
            <family val="2"/>
          </rPr>
          <t xml:space="preserve">
Belum ada assesment</t>
        </r>
      </text>
    </comment>
    <comment ref="J45" authorId="0" shapeId="0" xr:uid="{2BE9BFC7-F93F-41AB-B0FB-17A49748F04E}">
      <text>
        <r>
          <rPr>
            <b/>
            <sz val="9"/>
            <color indexed="81"/>
            <rFont val="Tahoma"/>
            <family val="2"/>
          </rPr>
          <t>Dadan:</t>
        </r>
        <r>
          <rPr>
            <sz val="9"/>
            <color indexed="81"/>
            <rFont val="Tahoma"/>
            <family val="2"/>
          </rPr>
          <t xml:space="preserve">
Perbulan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72" authorId="0" shapeId="0" xr:uid="{2AE47632-515F-4F35-97C2-F8D687FF1A6B}">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<sst xmlns="http://schemas.openxmlformats.org/spreadsheetml/2006/main" count="1250" uniqueCount="320">
  <si>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</si>
  <si>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</si>
  <si>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</si>
  <si>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</si>
  <si>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</si>
  <si>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</si>
  <si>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</si>
  <si>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</si>
  <si>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</si>
  <si>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</si>
  <si>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</si>
  <si>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</si>
  <si>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</si>
  <si>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</si>
  <si>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</si>
  <si>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</si>
  <si>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</si>
  <si>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</si>
  <si>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</si>
  <si>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</si>
  <si>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</si>
  <si>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</si>
  <si>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</si>
  <si>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</si>
  <si>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</si>
  <si>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</si>
  <si>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</si>
  <si>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</si>
  <si>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</si>
  <si>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</si>
  <si>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</si>
  <si>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</si>
  <si>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</si>
  <si>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</si>
  <si>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</si>
  <si>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</si>
  <si>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</si>
  <si>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</si>
  <si>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</si>
  <si>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</si>
  <si>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</si>
  <si>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</si>
  <si>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</si>
  <si>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</si>
  <si>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</si>
  <si>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</si>
  <si>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</si>
  <si>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</si>
  <si>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</si>
  <si>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</si>
  <si>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</si>
  <si>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</si>
  <si>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</si>
  <si>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</si>
  <si>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</si>
  <si>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</si>
  <si>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</si>
  <si>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</si>
  <si>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</si>
  <si>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</si>
  <si>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</si>
  <si>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</si>
  <si>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</si>
  <si>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</si>
  <si>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</si>
  <si>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</si>
  <si>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</si>
  <si>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</si>
  <si>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</si>
  <si>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</si>
  <si>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</si>
  <si>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</si>
  <si>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</si>
  <si>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</si>
  <si>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</si>
  <si>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</si>
  <si>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</si>
  <si>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</si>
  <si>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</si>
  <si>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</si>
  <si>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</si>
  <si>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</si>
  <si>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</si>
  <si>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</si>
  <si>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</si>
  <si>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</si>
  <si>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</si>
  <si>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</si>
  <si>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</si>
  <si>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</si>
  <si>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</si>
  <si>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</si>
  <si>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</si>
  <si>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</si>
  <si>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</si>
  <si>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</si>
  <si>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</si>
  <si>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</si>
  <si>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</si>
  <si>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</si>
  <si>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</si>
  <si>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</si>
  <si>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</si>
  <si>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</si>
  <si>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</si>
  <si>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</si>
  <si>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</si>
  <si>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</si>
  <si>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</si>
  <si>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</si>
  <si>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</si>
  <si>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</si>
  <si>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</si>
  <si>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</si>
  <si>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</si>
  <si>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</si>
  <si>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</si>
  <si>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</si>
  <si>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</si>
  <si>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</si>
  <si>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</si>
  <si>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</si>
  <si>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</si>
  <si>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</si>
  <si>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</si>
  <si>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</si>
  <si>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</si>
  <si>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</si>
  <si>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</si>
  <si>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</si>
  <si>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</si>
  <si>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</si>
  <si>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</si>
  <si>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</si>
  <si>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</si>
  <si>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</si>
  <si>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</si>
  <si>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</si>
  <si>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</si>
  <si>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</si>
  <si>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</si>
  <si>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</si>
  <si>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</si>
  <si>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</si>
  <si>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</si>
  <si>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</si>
  <si>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</si>
  <si>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</si>
  <si>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</si>
  <si>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</si>
  <si>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</si>
  <si>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</si>
  <si>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</si>
  <si>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</si>
  <si>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</si>
  <si>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</si>
  <si>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</si>
  <si>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</si>
  <si>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</si>
  <si>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</si>
  <si>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</si>
  <si>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</si>
  <si>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</si>
  <si>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</si>
  <si>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</si>
  <si>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</si>
  <si>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</si>
  <si>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</si>
  <si>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</si>
  <si>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</si>
  <si>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</si>
  <si>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</si>
  <si>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</si>
  <si>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</si>
  <si>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</si>
  <si>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</si>
  <si>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</si>
  <si>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</si>
  <si>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</si>
  <si>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</si>
  <si>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</si>
  <si>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</si>
  <si>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</si>
  <si>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</si>
  <si>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</si>
  <si>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</si>
  <si>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</si>
  <si>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</si>
  <si>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</si>
  <si>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</si>
  <si>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</si>
  <si>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</si>
  <si>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</si>
  <si>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</si>
  <si>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</si>
  <si>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</si>
  <si>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</si>
  <si>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</si>
  <si>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</si>
  <si>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</si>
  <si>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</si>
  <si>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</si>
  <si>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</si>
  <si>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</si>
  <si>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</si>
  <si>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</si>
  <si>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</si>
  <si>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</si>
  <si>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</si>
  <si>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</si>
  <si>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</si>
  <si>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</si>
  <si>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</si>
  <si>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</si>
  <si>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</si>
  <si>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</si>
  <si>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</si>
  <si>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</si>
  <si>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</si>
  <si>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</si>
  <si>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</si>
  <si>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</si>
  <si>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</si>
  <si>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</si>
  <si>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</si>
  <si>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</si>
  <si>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</si>
  <si>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Kepatuhan Penggunaan APD Internal &amp; Vendor</t>
  </si>
  <si>
    <t>Kejadian</t>
  </si>
  <si>
    <t>% TNA &amp; KMS</t>
  </si>
  <si>
    <t>Target TNA</t>
  </si>
  <si>
    <t>Target KMS</t>
  </si>
  <si>
    <t>Ade Arifin</t>
  </si>
  <si>
    <t>Komplain</t>
  </si>
  <si>
    <t>I.2. Productivity</t>
  </si>
  <si>
    <t xml:space="preserve"> Overall Equipment Effectiveness (OEE)</t>
  </si>
  <si>
    <t>% OEE</t>
  </si>
  <si>
    <t>OEE</t>
  </si>
  <si>
    <t>Actual Avaliability</t>
  </si>
  <si>
    <t>Actual Performance</t>
  </si>
  <si>
    <t>Actual Quality</t>
  </si>
  <si>
    <t>Actual OEE</t>
  </si>
  <si>
    <t>Juni 2024</t>
  </si>
  <si>
    <t>Program</t>
  </si>
  <si>
    <t>Dadan Rakhmat</t>
  </si>
  <si>
    <t>Pencapaian hasil produksi harian sesuai target</t>
  </si>
  <si>
    <t>Biaya OT ≤ budget</t>
  </si>
  <si>
    <t>Biaya Bahan Pembantu ≤ Budget</t>
  </si>
  <si>
    <t>Biaya FOH-Kimia ≤ Budget</t>
  </si>
  <si>
    <t>PROD</t>
  </si>
  <si>
    <t>% ketercapaian</t>
  </si>
  <si>
    <t>Komplain Produk/bulan</t>
  </si>
  <si>
    <t>Total Komplain</t>
  </si>
  <si>
    <t>C.2. Innovative Product</t>
  </si>
  <si>
    <t xml:space="preserve">Trial produk baru sesuai target perencanaan </t>
  </si>
  <si>
    <t>Days</t>
  </si>
  <si>
    <t>Kegagalan G2</t>
  </si>
  <si>
    <t>Jumlah Kegagalan/Bulan</t>
  </si>
  <si>
    <t>Kapasitas Produksi Normal per Hari</t>
  </si>
  <si>
    <t>Tingkat Kecelakaan Kerja Internal</t>
  </si>
  <si>
    <t>Kepatuhan Penggunaan APD Internal</t>
  </si>
  <si>
    <t>I.4. Inventory Management</t>
  </si>
  <si>
    <t>Jumlah stok WIP maksimal</t>
  </si>
  <si>
    <t>Akurasi RM dan WIP produksi</t>
  </si>
  <si>
    <t>M Rupiah</t>
  </si>
  <si>
    <t>0 Selisih</t>
  </si>
  <si>
    <t>Optimalisasi Penggunaan Mesin Robot &amp; peralatan Otomatis untuk proses produksi</t>
  </si>
  <si>
    <t>Dashboard Produksi</t>
  </si>
  <si>
    <t>Merealisasikan transaksi realtime di sistem SAP</t>
  </si>
  <si>
    <t>H+0</t>
  </si>
  <si>
    <t>Desember 2024</t>
  </si>
  <si>
    <t>Produk</t>
  </si>
  <si>
    <t>Kecelakaan Kerja Internal</t>
  </si>
  <si>
    <t>Target ISO</t>
  </si>
  <si>
    <t>Min to Zero</t>
  </si>
  <si>
    <t>Target Temuan (Eksternal)</t>
  </si>
  <si>
    <t>Program Penurunan  Intensitas Energi</t>
  </si>
  <si>
    <t xml:space="preserve">Penurunan Domestic Waste </t>
  </si>
  <si>
    <t>Temuan 5S</t>
  </si>
  <si>
    <r>
      <t>Isi pencapaian disesuaikan periode BSC yang akan diupdate pada "</t>
    </r>
    <r>
      <rPr>
        <b/>
        <sz val="11"/>
        <rFont val="Calibri"/>
        <family val="2"/>
        <scheme val="minor"/>
      </rPr>
      <t>baris yang berisi kata Actual" atau baris berwarna Kuning</t>
    </r>
  </si>
  <si>
    <t>Strategic Initiative</t>
  </si>
  <si>
    <t>1. Mengawasi pencapaian PKH/target harian
2. Mengawasi dan mengendalikan hasil produksi harian 100% tercapai</t>
  </si>
  <si>
    <t>1. Mengendalikan biaya lembur tiap bagian &lt; budget bagian
2. Merealisasikan kapasitas terpakai 100% tiap bagian</t>
  </si>
  <si>
    <t>Mengendalikan Biaya FOH penggunaan Bahan Pembantu &amp; Alat Bantu</t>
  </si>
  <si>
    <t>Mengendalikan Biaya FOH-Kimia dan Kimia Limbah</t>
  </si>
  <si>
    <t>Koordinasi rutin antar bagian tentang  kualitas, Pemenuhan order dan spek produk (evaluasi standard keberterimaan)</t>
  </si>
  <si>
    <t>1. Koordinasi rutin bulanan dengan QC terkait SOP
2.Pelatihan kualitas tiap seksi tentang kualitas Minimal 1 bulan sekali</t>
  </si>
  <si>
    <t>1.Persiapan sarana kerjalengkap H-1 sebelum start trial
2. Melakukan Koordinaasi dengan bagian terkait tentang produk baru</t>
  </si>
  <si>
    <t>1. Mengawasi SOP dijalankan dengan ketat (audit SOP berkala bulanan)
2. Memastikan sarana produksi sesuai standard dan selalu dikalibrasi berkala
3. Melaksanakan Training tentang sistem kualitas (Pengembangan SDM)</t>
  </si>
  <si>
    <t>1. Melakukan pengawasan proses produksi harian dengan ketat (evaluasi per jam)
2. Menurunkan loss time mesin/proses &lt;10%
3. Meningkatkan akurasi perencanaan produksi dengan koordinasi internal produksi
4. Meningkatkan otomasi dalam kegiatan operasional</t>
  </si>
  <si>
    <r>
      <t xml:space="preserve">1. Memantau produktivitas total dari sisi </t>
    </r>
    <r>
      <rPr>
        <i/>
        <sz val="12"/>
        <rFont val="Calibri"/>
        <family val="2"/>
        <scheme val="minor"/>
      </rPr>
      <t xml:space="preserve">Availability </t>
    </r>
    <r>
      <rPr>
        <sz val="12"/>
        <rFont val="Calibri"/>
        <family val="2"/>
        <scheme val="minor"/>
      </rPr>
      <t>(ketersediaan)
2. Memantau produktivitas total dari sisi Performance efficiency, 
3. Memantau produktivitas total dari sisi Rate of Quality Product</t>
    </r>
  </si>
  <si>
    <t>1. Mengendalikan Absensi karyawan, Briefing Harian, Reward &amp; Punishment
2. Melaksanakan program Leadership berkala</t>
  </si>
  <si>
    <t xml:space="preserve">1. Melaksanakan kegiatan Pembinaan Hemat energi di tiap bagian
2. Melakukan evaluasi berkala penggunaan sarana dari pemborosan dengan bagian terkait </t>
  </si>
  <si>
    <t>Merencanakan, melaksanakan, mengawasi dan mengevaluasi kegiatan/proses pengelolaan limbah padat dengan ketat harus sesuai SOP</t>
  </si>
  <si>
    <t>Pengawasan Penggunaan APD dan prosedur kerja yang lengkap setiap bagian</t>
  </si>
  <si>
    <t>Mengendalikan unmoving (0 tiap bagian)</t>
  </si>
  <si>
    <t>1. Mengelola stok barang, komponen, bahan baku di areal produksi dengan baik
2. Mengawasi proses line balancing (permintaan barang dan produksi barang sesuai) sesuai 100% rencana bersama.</t>
  </si>
  <si>
    <t>Membuat Kaizen Strategis yang dapat diikutsertakan WOW Awards. Pakai A3 report</t>
  </si>
  <si>
    <t>Sosialisasi dan keterlibatan terhadap kaizen yang dilakukan ke tiap line</t>
  </si>
  <si>
    <t>Melakukan assessment Kompetensi berkala dengan HC
Sosialisasi dan keterlibatan terhadap kaizen yang dilakukan ke tiap line</t>
  </si>
  <si>
    <t>Update dan sosialisasi Job Desc dan SOP sesuai dengan Kode Etik, GCG, Peraturan, dan perundangan yang berlaku</t>
  </si>
  <si>
    <t>Menjaga konsistensi dan keterlibatan serta aktif dalam Implementasi Peraturan perundangan</t>
  </si>
  <si>
    <t>1. Mengawal dan mengevaluasi program berjalan dengan baik sehingga tertib data. 
2. Menjaga konsistensi dan keterlibatan aktif (pelatihan berkala)</t>
  </si>
  <si>
    <t>Transaksi realtime di sistem SAP</t>
  </si>
  <si>
    <t>Menjaga konsistensi dan keterlibatan serta aktif dalam Implementasi SAP berupa input RAF harian</t>
  </si>
  <si>
    <t>1. Menjaga konsistensi dan keterlibatan aktif dalam Implementasi Optimalisasi.
2. Melaksanakan kegiatan pelatihan/up grade knowledge berkala 
3. Melakukan kegiatan perencanaan, persiapan, dan aplikasi proses</t>
  </si>
  <si>
    <t>1. Melakukan Evaluasi dan perbaikan terhadap SOP sistem produksi setiap bagian
2. Melakukan pelatihan dan sosialisai berkala tiap bagian
3. Menjawab dan menyelesaikan temuan audit tepat waktu.
4. Responsif dan aktif dalam penelusuran ketidak sesuain yang ditemukan
5. Menjawab dan menyelesaikan temuan audit tepat waktu.</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</si>
  <si>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</si>
  <si>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</si>
  <si>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</si>
  <si>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</si>
  <si>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</si>
  <si>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</si>
  <si>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</si>
  <si>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</si>
  <si>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</si>
  <si>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</si>
  <si>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Dalam M Rupiah</t>
  </si>
  <si>
    <t>RP</t>
  </si>
  <si>
    <t>PERHITUNGAN KAPASITAS BERPENGARUH TERHADAP CAPAIAN OEE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</si>
</sst>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
      <i/>
      <sz val="12"/>
      <name val="Calibri"/>
      <family val="2"/>
      <scheme val="minor"/>
    </font>
    <font>
      <sz val="11"/>
      <color indexed="8"/>
      <name val="Calibri"/>
      <family val="2"/>
      <charset val="1"/>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8"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0" fontId="31" fillId="0" borderId="0"/>
    <xf numFmtId="0" fontId="31" fillId="0" borderId="0"/>
    <xf numFmtId="0" fontId="33" fillId="0" borderId="0"/>
  </cellStyleXfs>
  <cellXfs count="435">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8" fontId="17" fillId="5" borderId="1" xfId="7" applyNumberFormat="1" applyFont="1" applyFill="1" applyBorder="1" applyAlignment="1">
      <alignment horizontal="center" vertical="center"/>
    </xf>
    <xf numFmtId="169" fontId="17" fillId="5" borderId="1" xfId="7" applyNumberFormat="1" applyFont="1" applyFill="1" applyBorder="1" applyAlignment="1">
      <alignment horizontal="center" vertical="center"/>
    </xf>
    <xf numFmtId="168" fontId="17" fillId="6" borderId="1" xfId="7" applyNumberFormat="1" applyFont="1" applyFill="1" applyBorder="1" applyAlignment="1">
      <alignment horizontal="center" vertical="center"/>
    </xf>
    <xf numFmtId="170" fontId="17" fillId="6" borderId="1" xfId="7" applyNumberFormat="1" applyFont="1" applyFill="1" applyBorder="1" applyAlignment="1">
      <alignment horizontal="center" vertical="center"/>
    </xf>
    <xf numFmtId="0" fontId="15" fillId="0" borderId="0" xfId="7" applyFont="1" applyAlignment="1">
      <alignment vertical="center" wrapText="1"/>
    </xf>
    <xf numFmtId="171" fontId="17" fillId="7" borderId="1" xfId="7" applyNumberFormat="1" applyFont="1" applyFill="1" applyBorder="1" applyAlignment="1">
      <alignment horizontal="center" vertical="center"/>
    </xf>
    <xf numFmtId="170" fontId="17" fillId="7"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2" fontId="16" fillId="8" borderId="1" xfId="7" applyNumberFormat="1" applyFont="1" applyFill="1" applyBorder="1" applyAlignment="1">
      <alignment horizontal="center" vertical="center"/>
    </xf>
    <xf numFmtId="171" fontId="17" fillId="9" borderId="1" xfId="8" applyNumberFormat="1" applyFont="1" applyFill="1" applyBorder="1" applyAlignment="1" applyProtection="1">
      <alignment horizontal="center" vertical="center"/>
    </xf>
    <xf numFmtId="172"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0" fontId="14" fillId="0" borderId="1" xfId="7" applyFont="1" applyBorder="1"/>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6" fontId="0" fillId="0" borderId="1" xfId="1" applyNumberFormat="1" applyFont="1" applyBorder="1"/>
    <xf numFmtId="166" fontId="0" fillId="0" borderId="1" xfId="2" applyNumberFormat="1" applyFont="1" applyBorder="1"/>
    <xf numFmtId="166" fontId="14" fillId="0" borderId="19" xfId="2" applyNumberFormat="1" applyFont="1" applyBorder="1" applyAlignment="1">
      <alignment horizontal="center" vertical="center"/>
    </xf>
    <xf numFmtId="166" fontId="14" fillId="0" borderId="21" xfId="2" applyNumberFormat="1" applyFont="1" applyBorder="1" applyAlignment="1">
      <alignment horizontal="center" vertical="center"/>
    </xf>
    <xf numFmtId="166"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76" fontId="14" fillId="0" borderId="19" xfId="7" applyNumberFormat="1" applyFont="1" applyBorder="1" applyAlignment="1">
      <alignment horizontal="center" vertical="center" wrapText="1"/>
    </xf>
    <xf numFmtId="0" fontId="2" fillId="2" borderId="12" xfId="0" applyFont="1" applyFill="1" applyBorder="1" applyAlignment="1">
      <alignment horizontal="center" vertical="center"/>
    </xf>
    <xf numFmtId="166" fontId="14" fillId="0" borderId="20" xfId="8" applyNumberFormat="1" applyFont="1" applyBorder="1" applyAlignment="1" applyProtection="1">
      <alignment horizontal="center" vertical="center"/>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xf>
    <xf numFmtId="166"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1" fontId="0" fillId="0" borderId="1" xfId="1" applyNumberFormat="1" applyFont="1" applyBorder="1"/>
    <xf numFmtId="166"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0" fontId="14" fillId="0" borderId="0" xfId="7" applyFont="1" applyAlignment="1">
      <alignment horizontal="left" vertical="center" wrapText="1"/>
    </xf>
    <xf numFmtId="0" fontId="14" fillId="0" borderId="0" xfId="7" applyFont="1" applyAlignment="1">
      <alignment horizontal="center" vertical="center" wrapText="1"/>
    </xf>
    <xf numFmtId="173" fontId="14" fillId="0" borderId="0" xfId="7" applyNumberFormat="1" applyFont="1" applyAlignment="1">
      <alignment horizontal="center" vertical="center"/>
    </xf>
    <xf numFmtId="173" fontId="14" fillId="0" borderId="0" xfId="0" applyNumberFormat="1" applyFont="1" applyAlignment="1">
      <alignment horizontal="center" vertical="center"/>
    </xf>
    <xf numFmtId="9" fontId="14" fillId="0" borderId="0" xfId="2" applyFont="1" applyBorder="1" applyAlignment="1">
      <alignment horizontal="center" vertical="center"/>
    </xf>
    <xf numFmtId="1" fontId="14" fillId="0" borderId="19" xfId="2" applyNumberFormat="1" applyFont="1" applyBorder="1" applyAlignment="1">
      <alignment horizontal="center" vertical="center"/>
    </xf>
    <xf numFmtId="1" fontId="14" fillId="0" borderId="19" xfId="8" applyNumberFormat="1" applyFont="1" applyBorder="1" applyAlignment="1">
      <alignment horizontal="center" vertical="center"/>
    </xf>
    <xf numFmtId="1" fontId="14" fillId="0" borderId="21" xfId="8" applyNumberFormat="1" applyFont="1" applyBorder="1" applyAlignment="1">
      <alignment horizontal="center" vertical="center"/>
    </xf>
    <xf numFmtId="0" fontId="14" fillId="0" borderId="0" xfId="7" applyFont="1" applyAlignment="1">
      <alignment horizontal="left" vertical="center"/>
    </xf>
    <xf numFmtId="1" fontId="14" fillId="0" borderId="0" xfId="9" applyNumberFormat="1" applyFont="1" applyBorder="1" applyAlignment="1">
      <alignment horizontal="center" vertical="center"/>
    </xf>
    <xf numFmtId="175" fontId="14" fillId="0" borderId="3" xfId="8" applyNumberFormat="1" applyFont="1" applyFill="1" applyBorder="1" applyAlignment="1" applyProtection="1">
      <alignment horizontal="left" vertical="center"/>
    </xf>
    <xf numFmtId="1" fontId="14" fillId="0" borderId="21"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14" fillId="0" borderId="20" xfId="2" applyNumberFormat="1" applyFont="1" applyBorder="1" applyAlignment="1">
      <alignment horizontal="center" vertical="center"/>
    </xf>
    <xf numFmtId="2" fontId="14" fillId="0" borderId="19" xfId="7" applyNumberFormat="1" applyFont="1" applyBorder="1" applyAlignment="1">
      <alignment horizontal="center" vertical="center"/>
    </xf>
    <xf numFmtId="9" fontId="1" fillId="0" borderId="1" xfId="2" applyFont="1" applyFill="1" applyBorder="1"/>
    <xf numFmtId="9" fontId="0" fillId="8" borderId="1" xfId="2" applyFont="1" applyFill="1" applyBorder="1"/>
    <xf numFmtId="1" fontId="0" fillId="8" borderId="1" xfId="1" applyNumberFormat="1" applyFont="1" applyFill="1" applyBorder="1"/>
    <xf numFmtId="165" fontId="0" fillId="8" borderId="1" xfId="1" applyNumberFormat="1" applyFont="1" applyFill="1" applyBorder="1"/>
    <xf numFmtId="43" fontId="0" fillId="8" borderId="1" xfId="1" applyFont="1" applyFill="1" applyBorder="1"/>
    <xf numFmtId="178" fontId="0" fillId="8" borderId="1" xfId="1" applyNumberFormat="1" applyFont="1" applyFill="1" applyBorder="1"/>
    <xf numFmtId="1" fontId="0" fillId="8" borderId="1" xfId="2" applyNumberFormat="1" applyFont="1" applyFill="1" applyBorder="1"/>
    <xf numFmtId="9" fontId="0" fillId="8" borderId="1" xfId="1" applyNumberFormat="1" applyFont="1" applyFill="1" applyBorder="1"/>
    <xf numFmtId="178" fontId="0" fillId="0" borderId="1" xfId="1" applyNumberFormat="1" applyFont="1" applyBorder="1"/>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166" fontId="15" fillId="11" borderId="11" xfId="8" applyNumberFormat="1" applyFont="1" applyFill="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0" fontId="2" fillId="0" borderId="1" xfId="0" applyFont="1" applyBorder="1" applyAlignment="1">
      <alignment horizontal="center" vertical="center"/>
    </xf>
    <xf numFmtId="9" fontId="29" fillId="0" borderId="1" xfId="0" applyNumberFormat="1" applyFont="1" applyBorder="1"/>
    <xf numFmtId="9" fontId="14" fillId="0" borderId="0" xfId="2" applyFont="1" applyAlignment="1">
      <alignment horizontal="center" vertical="center"/>
    </xf>
    <xf numFmtId="178" fontId="0" fillId="0" borderId="1" xfId="0" applyNumberFormat="1" applyBorder="1"/>
    <xf numFmtId="179" fontId="14" fillId="0" borderId="20" xfId="2" applyNumberFormat="1" applyFont="1" applyBorder="1" applyAlignment="1">
      <alignment horizontal="center" vertical="center"/>
    </xf>
    <xf numFmtId="179" fontId="0" fillId="8" borderId="1" xfId="2" applyNumberFormat="1" applyFont="1" applyFill="1" applyBorder="1"/>
    <xf numFmtId="0" fontId="14" fillId="17" borderId="21" xfId="0" applyFont="1" applyFill="1" applyBorder="1" applyAlignment="1">
      <alignment horizontal="left" vertical="center" wrapText="1"/>
    </xf>
    <xf numFmtId="0" fontId="14" fillId="17" borderId="21" xfId="7" applyFont="1" applyFill="1" applyBorder="1" applyAlignment="1">
      <alignment horizontal="left" vertical="center" wrapText="1"/>
    </xf>
    <xf numFmtId="166" fontId="14" fillId="0" borderId="20" xfId="8" applyNumberFormat="1" applyFont="1" applyFill="1" applyBorder="1" applyAlignment="1" applyProtection="1">
      <alignment horizontal="center" vertical="center"/>
    </xf>
    <xf numFmtId="1" fontId="14" fillId="0" borderId="20" xfId="7" applyNumberFormat="1" applyFont="1" applyBorder="1" applyAlignment="1">
      <alignment horizontal="center" vertical="center"/>
    </xf>
    <xf numFmtId="2" fontId="14" fillId="0" borderId="20" xfId="7" applyNumberFormat="1" applyFont="1" applyBorder="1" applyAlignment="1">
      <alignment horizontal="center" vertical="center"/>
    </xf>
    <xf numFmtId="2" fontId="14" fillId="0" borderId="21" xfId="7" applyNumberFormat="1" applyFont="1" applyBorder="1" applyAlignment="1">
      <alignment horizontal="center" vertical="center"/>
    </xf>
    <xf numFmtId="9" fontId="14" fillId="0" borderId="20" xfId="8" applyFont="1" applyFill="1" applyBorder="1" applyAlignment="1">
      <alignment horizontal="center" vertical="center"/>
    </xf>
    <xf numFmtId="9" fontId="14" fillId="0" borderId="21" xfId="8" applyFont="1" applyFill="1" applyBorder="1" applyAlignment="1">
      <alignment horizontal="center" vertical="center"/>
    </xf>
    <xf numFmtId="2" fontId="14" fillId="0" borderId="20" xfId="8" applyNumberFormat="1" applyFont="1" applyFill="1" applyBorder="1" applyAlignment="1">
      <alignment horizontal="center" vertical="center"/>
    </xf>
    <xf numFmtId="1" fontId="14" fillId="0" borderId="21" xfId="8" applyNumberFormat="1" applyFont="1" applyFill="1" applyBorder="1" applyAlignment="1">
      <alignment horizontal="center" vertical="center"/>
    </xf>
    <xf numFmtId="9" fontId="14" fillId="0" borderId="20" xfId="8" applyFont="1" applyFill="1" applyBorder="1" applyAlignment="1">
      <alignment horizontal="center" vertical="center" wrapText="1"/>
    </xf>
    <xf numFmtId="9" fontId="14" fillId="0" borderId="21" xfId="2" applyFont="1" applyFill="1" applyBorder="1" applyAlignment="1">
      <alignment horizontal="center" vertical="center"/>
    </xf>
    <xf numFmtId="9" fontId="14" fillId="0" borderId="20" xfId="2" applyFont="1" applyFill="1" applyBorder="1" applyAlignment="1">
      <alignment horizontal="center" vertical="center"/>
    </xf>
    <xf numFmtId="2" fontId="14" fillId="0" borderId="21" xfId="8" applyNumberFormat="1" applyFont="1" applyFill="1" applyBorder="1" applyAlignment="1">
      <alignment horizontal="center" vertical="center"/>
    </xf>
    <xf numFmtId="1" fontId="14" fillId="0" borderId="20" xfId="2" applyNumberFormat="1" applyFont="1" applyFill="1" applyBorder="1" applyAlignment="1">
      <alignment horizontal="center" vertical="center"/>
    </xf>
    <xf numFmtId="9" fontId="0" fillId="8" borderId="1" xfId="2" applyFont="1" applyFill="1" applyBorder="1" applyAlignment="1">
      <alignment vertical="center"/>
    </xf>
    <xf numFmtId="2" fontId="0" fillId="0" borderId="1" xfId="2" applyNumberFormat="1" applyFont="1" applyBorder="1"/>
    <xf numFmtId="2" fontId="0" fillId="8" borderId="1" xfId="2" applyNumberFormat="1" applyFont="1" applyFill="1" applyBorder="1"/>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4" fillId="0" borderId="1" xfId="7" applyFont="1" applyBorder="1" applyAlignment="1">
      <alignment horizontal="left"/>
    </xf>
    <xf numFmtId="0" fontId="13" fillId="0" borderId="0" xfId="7" applyFont="1" applyAlignment="1">
      <alignment horizontal="center"/>
    </xf>
    <xf numFmtId="0" fontId="15" fillId="0" borderId="0" xfId="7" applyFont="1"/>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4" fillId="0" borderId="52"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7" fillId="2" borderId="16" xfId="7" applyFont="1" applyFill="1" applyBorder="1" applyAlignment="1">
      <alignment horizontal="center" vertical="center"/>
    </xf>
    <xf numFmtId="173" fontId="15" fillId="12" borderId="53" xfId="7" applyNumberFormat="1" applyFont="1" applyFill="1" applyBorder="1" applyAlignment="1">
      <alignment horizontal="center" vertical="center" wrapText="1"/>
    </xf>
    <xf numFmtId="173" fontId="15" fillId="12" borderId="54" xfId="7" applyNumberFormat="1" applyFont="1" applyFill="1" applyBorder="1" applyAlignment="1">
      <alignment horizontal="center" vertical="center" wrapText="1"/>
    </xf>
    <xf numFmtId="173" fontId="15" fillId="12" borderId="55" xfId="7" applyNumberFormat="1" applyFont="1" applyFill="1" applyBorder="1" applyAlignment="1">
      <alignment horizontal="center"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23" fillId="16" borderId="59" xfId="3" applyFont="1" applyFill="1" applyBorder="1" applyAlignment="1">
      <alignment horizontal="left" vertical="center" wrapText="1"/>
    </xf>
    <xf numFmtId="0" fontId="23" fillId="16" borderId="60" xfId="3" applyFont="1" applyFill="1" applyBorder="1" applyAlignment="1">
      <alignment horizontal="left" vertical="center" wrapText="1"/>
    </xf>
    <xf numFmtId="0" fontId="23" fillId="16" borderId="61" xfId="3" applyFont="1" applyFill="1" applyBorder="1" applyAlignment="1">
      <alignment horizontal="left" vertical="center" wrapText="1"/>
    </xf>
    <xf numFmtId="0" fontId="23" fillId="16" borderId="57" xfId="3" applyFont="1" applyFill="1" applyBorder="1" applyAlignment="1">
      <alignment horizontal="left" vertical="center" wrapText="1"/>
    </xf>
    <xf numFmtId="0" fontId="23" fillId="16" borderId="56" xfId="3" applyFont="1" applyFill="1" applyBorder="1" applyAlignment="1">
      <alignment horizontal="left" vertical="center" wrapText="1"/>
    </xf>
    <xf numFmtId="0" fontId="23" fillId="16" borderId="58" xfId="3" applyFont="1" applyFill="1" applyBorder="1" applyAlignment="1">
      <alignment horizontal="left" vertical="center" wrapText="1"/>
    </xf>
    <xf numFmtId="0" fontId="23" fillId="16" borderId="62" xfId="3" applyFont="1" applyFill="1" applyBorder="1" applyAlignment="1">
      <alignment horizontal="left" vertical="center" wrapText="1"/>
    </xf>
    <xf numFmtId="0" fontId="23" fillId="16" borderId="63" xfId="3" applyFont="1" applyFill="1" applyBorder="1" applyAlignment="1">
      <alignment horizontal="left" vertical="center" wrapText="1"/>
    </xf>
    <xf numFmtId="0" fontId="23" fillId="16" borderId="64" xfId="3" applyFont="1" applyFill="1" applyBorder="1" applyAlignment="1">
      <alignment horizontal="left" vertical="center" wrapText="1"/>
    </xf>
    <xf numFmtId="0" fontId="23" fillId="16" borderId="65" xfId="3" applyFont="1" applyFill="1" applyBorder="1" applyAlignment="1">
      <alignment horizontal="left" vertical="center" wrapText="1"/>
    </xf>
    <xf numFmtId="0" fontId="23" fillId="16" borderId="66" xfId="3" applyFont="1" applyFill="1" applyBorder="1" applyAlignment="1">
      <alignment horizontal="left" vertical="center" wrapText="1"/>
    </xf>
    <xf numFmtId="0" fontId="23" fillId="16" borderId="67" xfId="3" applyFont="1" applyFill="1" applyBorder="1" applyAlignment="1">
      <alignment horizontal="left" vertical="center" wrapText="1"/>
    </xf>
    <xf numFmtId="0" fontId="0" fillId="0" borderId="1"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0" fillId="0" borderId="1"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3">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2 2" xfId="12" xr:uid="{8545107F-9A07-4F96-B66E-DB88E7F5447E}"/>
    <cellStyle name="Normal 3 10" xfId="11" xr:uid="{B7311147-7607-4CB7-841A-BFFCDA31CBAB}"/>
    <cellStyle name="Normal 4" xfId="4" xr:uid="{8005245A-6A04-4EF1-A80A-17836E2CB608}"/>
    <cellStyle name="Normal 4 2" xfId="10" xr:uid="{8549E74A-686C-45F7-A615-5C5B35EA1D6E}"/>
    <cellStyle name="Percent" xfId="2" builtinId="5"/>
    <cellStyle name="Percent 2" xfId="8" xr:uid="{FC4C9D47-126B-45CA-8A98-D214EB04C1EE}"/>
    <cellStyle name="Percent 3" xfId="6" xr:uid="{6E389FD2-C333-4361-982F-16AEC89DC974}"/>
  </cellStyles>
  <dxfs count="1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F25BACD-F30E-4E4F-A91F-58B1A90DD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04C1FA53-EDD3-4026-969E-A69CA690E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2652C888-8E0F-43B7-AE9A-E218BC06A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2" sqref="B12"/>
    </sheetView>
  </sheetViews>
  <sheetFormatPr defaultRowHeight="15" x14ac:dyDescent="0.25"/>
  <cols>
    <col min="1" max="1" width="6.5703125" style="231" customWidth="1"/>
    <col min="2" max="2" width="125" customWidth="1"/>
  </cols>
  <sheetData>
    <row r="1" spans="1:2" s="231" customFormat="1" x14ac:dyDescent="0.25">
      <c r="A1" s="233" t="s">
        <v>207</v>
      </c>
      <c r="B1" s="233" t="s">
        <v>208</v>
      </c>
    </row>
    <row r="2" spans="1:2" s="231" customFormat="1" x14ac:dyDescent="0.25">
      <c r="A2" s="231">
        <v>1</v>
      </c>
      <c r="B2" s="242" t="s">
        <v>221</v>
      </c>
    </row>
    <row r="3" spans="1:2" x14ac:dyDescent="0.25">
      <c r="A3" s="231">
        <v>2</v>
      </c>
      <c r="B3" s="243" t="s">
        <v>220</v>
      </c>
    </row>
    <row r="4" spans="1:2" x14ac:dyDescent="0.25">
      <c r="A4" s="231">
        <v>3</v>
      </c>
      <c r="B4" s="244" t="s">
        <v>279</v>
      </c>
    </row>
    <row r="5" spans="1:2" x14ac:dyDescent="0.25">
      <c r="A5" s="231">
        <v>4</v>
      </c>
      <c r="B5" s="243" t="s">
        <v>209</v>
      </c>
    </row>
    <row r="6" spans="1:2" ht="51.75" customHeight="1" x14ac:dyDescent="0.25">
      <c r="A6" s="231">
        <v>5</v>
      </c>
      <c r="B6" s="244" t="s">
        <v>212</v>
      </c>
    </row>
    <row r="7" spans="1:2" ht="30" x14ac:dyDescent="0.25">
      <c r="A7" s="231">
        <v>6</v>
      </c>
      <c r="B7" s="244" t="s">
        <v>222</v>
      </c>
    </row>
    <row r="8" spans="1:2" ht="90" x14ac:dyDescent="0.25">
      <c r="A8" s="231">
        <v>7</v>
      </c>
      <c r="B8" s="298" t="s">
        <v>313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tabColor rgb="FFFF0000"/>
    <pageSetUpPr fitToPage="1"/>
  </sheetPr>
  <dimension ref="A1:W79"/>
  <sheetViews>
    <sheetView showGridLines="0" topLeftCell="A13" zoomScale="70" zoomScaleNormal="70" zoomScaleSheetLayoutView="85" workbookViewId="0">
      <selection activeCell="K23" sqref="K23"/>
    </sheetView>
  </sheetViews>
  <sheetFormatPr defaultColWidth="7.85546875" defaultRowHeight="15.75" x14ac:dyDescent="0.25"/>
  <cols>
    <col min="1" max="1" width="1.7109375" style="93" customWidth="1"/>
    <col min="2" max="2" width="32.140625" style="97" customWidth="1"/>
    <col min="3" max="3" width="26.5703125"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30.140625" style="93" customWidth="1"/>
    <col min="16" max="17" width="15.7109375" style="93" customWidth="1"/>
    <col min="18" max="19" width="15.7109375" style="94" customWidth="1"/>
    <col min="20" max="20" width="18.140625" style="95" hidden="1" customWidth="1"/>
    <col min="21" max="21" width="12.140625" style="94" hidden="1" customWidth="1"/>
    <col min="22" max="22" width="7.85546875" style="93" hidden="1" customWidth="1"/>
    <col min="23" max="23" width="0" style="93" hidden="1" customWidth="1"/>
    <col min="24" max="16384" width="7.85546875" style="93"/>
  </cols>
  <sheetData>
    <row r="1" spans="1:23" x14ac:dyDescent="0.25">
      <c r="P1" s="234" t="s">
        <v>204</v>
      </c>
      <c r="Q1" s="335" t="s">
        <v>205</v>
      </c>
      <c r="R1" s="335"/>
    </row>
    <row r="2" spans="1:23" x14ac:dyDescent="0.25">
      <c r="P2" s="234" t="s">
        <v>206</v>
      </c>
      <c r="Q2" s="335">
        <v>0</v>
      </c>
      <c r="R2" s="335"/>
    </row>
    <row r="3" spans="1:23" ht="28.5" x14ac:dyDescent="0.45">
      <c r="A3" s="336" t="s">
        <v>201</v>
      </c>
      <c r="B3" s="336"/>
      <c r="C3" s="336"/>
      <c r="D3" s="336"/>
      <c r="E3" s="336"/>
      <c r="F3" s="336"/>
      <c r="G3" s="336"/>
      <c r="H3" s="336"/>
      <c r="I3" s="336"/>
      <c r="J3" s="336"/>
      <c r="K3" s="336"/>
      <c r="L3" s="336"/>
      <c r="M3" s="336"/>
      <c r="N3" s="336"/>
    </row>
    <row r="4" spans="1:23" ht="28.5" x14ac:dyDescent="0.45">
      <c r="A4" s="336" t="s">
        <v>202</v>
      </c>
      <c r="B4" s="336"/>
      <c r="C4" s="336"/>
      <c r="D4" s="336"/>
      <c r="E4" s="336"/>
      <c r="F4" s="336"/>
      <c r="G4" s="336"/>
      <c r="H4" s="336"/>
      <c r="I4" s="336"/>
      <c r="J4" s="336"/>
      <c r="K4" s="336"/>
      <c r="L4" s="336"/>
      <c r="M4" s="336"/>
      <c r="N4" s="336"/>
    </row>
    <row r="5" spans="1:23" x14ac:dyDescent="0.25">
      <c r="B5" s="96"/>
      <c r="C5" s="96"/>
      <c r="D5" s="96"/>
      <c r="E5" s="96"/>
      <c r="F5" s="96"/>
      <c r="G5" s="96"/>
      <c r="H5" s="96"/>
      <c r="I5" s="96"/>
      <c r="J5" s="96"/>
      <c r="O5" s="337" t="s">
        <v>106</v>
      </c>
      <c r="P5" s="337"/>
      <c r="Q5" s="337"/>
      <c r="R5" s="337"/>
    </row>
    <row r="6" spans="1:23" ht="33.6" customHeight="1" x14ac:dyDescent="0.25">
      <c r="B6" s="232" t="s">
        <v>107</v>
      </c>
      <c r="C6" s="403" t="s">
        <v>108</v>
      </c>
      <c r="D6" s="403"/>
      <c r="E6" s="400" t="s">
        <v>109</v>
      </c>
      <c r="F6" s="400"/>
      <c r="G6" s="400"/>
      <c r="H6" s="400" t="s">
        <v>110</v>
      </c>
      <c r="I6" s="400"/>
      <c r="J6" s="400"/>
      <c r="K6" s="400"/>
      <c r="L6" s="324" t="s">
        <v>111</v>
      </c>
      <c r="M6" s="324"/>
      <c r="N6" s="324"/>
      <c r="O6" s="326" t="s">
        <v>173</v>
      </c>
      <c r="P6" s="326"/>
      <c r="Q6" s="98">
        <v>1.25</v>
      </c>
      <c r="R6" s="99">
        <v>1.5</v>
      </c>
      <c r="T6" s="198" t="s">
        <v>110</v>
      </c>
      <c r="U6" s="198"/>
      <c r="V6" s="198"/>
      <c r="W6" s="198"/>
    </row>
    <row r="7" spans="1:23" ht="33.6" customHeight="1" x14ac:dyDescent="0.25">
      <c r="B7" s="232" t="s">
        <v>112</v>
      </c>
      <c r="C7" s="403" t="s">
        <v>232</v>
      </c>
      <c r="D7" s="403"/>
      <c r="E7" s="400"/>
      <c r="F7" s="400"/>
      <c r="G7" s="400"/>
      <c r="H7" s="400"/>
      <c r="I7" s="400"/>
      <c r="J7" s="400"/>
      <c r="K7" s="400"/>
      <c r="L7" s="324"/>
      <c r="M7" s="324"/>
      <c r="N7" s="324"/>
      <c r="O7" s="327" t="s">
        <v>174</v>
      </c>
      <c r="P7" s="328"/>
      <c r="Q7" s="100">
        <v>1.05</v>
      </c>
      <c r="R7" s="101">
        <v>1.25</v>
      </c>
      <c r="S7" s="102"/>
      <c r="T7" s="198" t="s">
        <v>171</v>
      </c>
      <c r="U7" s="198"/>
      <c r="V7" s="198"/>
      <c r="W7" s="198"/>
    </row>
    <row r="8" spans="1:23" ht="33.6" customHeight="1" x14ac:dyDescent="0.25">
      <c r="B8" s="221" t="s">
        <v>194</v>
      </c>
      <c r="C8" s="403" t="s">
        <v>244</v>
      </c>
      <c r="D8" s="403"/>
      <c r="E8" s="400" t="s">
        <v>113</v>
      </c>
      <c r="F8" s="400"/>
      <c r="G8" s="400"/>
      <c r="H8" s="401">
        <f>N47</f>
        <v>1.0248412083764344</v>
      </c>
      <c r="I8" s="401"/>
      <c r="J8" s="401"/>
      <c r="K8" s="401"/>
      <c r="L8" s="325">
        <f>COUNTA(F16:F43)</f>
        <v>25</v>
      </c>
      <c r="M8" s="325"/>
      <c r="N8" s="325"/>
      <c r="O8" s="329" t="s">
        <v>175</v>
      </c>
      <c r="P8" s="330"/>
      <c r="Q8" s="103">
        <v>0.95</v>
      </c>
      <c r="R8" s="104">
        <v>1.05</v>
      </c>
      <c r="S8" s="102"/>
      <c r="T8" s="201" t="s">
        <v>28</v>
      </c>
    </row>
    <row r="9" spans="1:23" ht="33.6" customHeight="1" x14ac:dyDescent="0.25">
      <c r="B9" s="221" t="s">
        <v>87</v>
      </c>
      <c r="C9" s="403" t="s">
        <v>103</v>
      </c>
      <c r="D9" s="403"/>
      <c r="E9" s="400"/>
      <c r="F9" s="400"/>
      <c r="G9" s="400"/>
      <c r="H9" s="401"/>
      <c r="I9" s="401"/>
      <c r="J9" s="401"/>
      <c r="K9" s="401"/>
      <c r="L9" s="325"/>
      <c r="M9" s="325"/>
      <c r="N9" s="325"/>
      <c r="O9" s="331" t="s">
        <v>176</v>
      </c>
      <c r="P9" s="332"/>
      <c r="Q9" s="105">
        <v>0.8</v>
      </c>
      <c r="R9" s="106">
        <v>0.95</v>
      </c>
      <c r="T9" s="95" t="s">
        <v>29</v>
      </c>
    </row>
    <row r="10" spans="1:23" ht="33.6" customHeight="1" x14ac:dyDescent="0.25">
      <c r="B10" s="221" t="s">
        <v>85</v>
      </c>
      <c r="C10" s="403" t="s">
        <v>114</v>
      </c>
      <c r="D10" s="403"/>
      <c r="E10" s="400" t="s">
        <v>115</v>
      </c>
      <c r="F10" s="400"/>
      <c r="G10" s="400"/>
      <c r="H10" s="402" t="str">
        <f>N48</f>
        <v>T</v>
      </c>
      <c r="I10" s="402"/>
      <c r="J10" s="402"/>
      <c r="K10" s="402"/>
      <c r="L10" s="325"/>
      <c r="M10" s="325"/>
      <c r="N10" s="325"/>
      <c r="O10" s="333" t="s">
        <v>177</v>
      </c>
      <c r="P10" s="334"/>
      <c r="Q10" s="107">
        <v>0</v>
      </c>
      <c r="R10" s="108">
        <v>0.8</v>
      </c>
      <c r="T10" s="95" t="s">
        <v>30</v>
      </c>
      <c r="U10" s="94" t="s">
        <v>132</v>
      </c>
      <c r="V10" s="93" t="s">
        <v>133</v>
      </c>
    </row>
    <row r="11" spans="1:23" ht="33" customHeight="1" x14ac:dyDescent="0.25">
      <c r="B11" s="198"/>
      <c r="C11" s="198"/>
      <c r="D11" s="199"/>
      <c r="E11" s="200"/>
      <c r="F11" s="200"/>
      <c r="G11" s="200"/>
      <c r="H11" s="200"/>
      <c r="I11" s="202"/>
      <c r="J11" s="202"/>
      <c r="K11" s="203"/>
      <c r="L11" s="204"/>
      <c r="M11" s="205"/>
      <c r="N11" s="206"/>
      <c r="T11" s="95" t="s">
        <v>31</v>
      </c>
      <c r="U11" s="94" t="s">
        <v>137</v>
      </c>
      <c r="V11" s="93" t="s">
        <v>178</v>
      </c>
    </row>
    <row r="12" spans="1:23" ht="21" customHeight="1" x14ac:dyDescent="0.25">
      <c r="B12" s="208" t="s">
        <v>31</v>
      </c>
      <c r="C12" s="198" t="s">
        <v>172</v>
      </c>
      <c r="D12" s="199"/>
      <c r="E12" s="200"/>
      <c r="F12" s="200"/>
      <c r="G12" s="200"/>
      <c r="H12" s="200"/>
      <c r="I12" s="202"/>
      <c r="J12" s="202"/>
      <c r="K12" s="203"/>
      <c r="L12" s="204"/>
      <c r="M12" s="205"/>
      <c r="N12" s="206"/>
      <c r="T12" s="95" t="s">
        <v>32</v>
      </c>
      <c r="U12" s="94" t="s">
        <v>274</v>
      </c>
    </row>
    <row r="13" spans="1:23" ht="21" customHeight="1" thickBot="1" x14ac:dyDescent="0.3">
      <c r="B13" s="209"/>
      <c r="C13" s="198"/>
      <c r="D13" s="199"/>
      <c r="E13" s="200"/>
      <c r="F13" s="200"/>
      <c r="G13" s="200"/>
      <c r="H13" s="200"/>
      <c r="I13" s="202"/>
      <c r="J13" s="202"/>
      <c r="K13" s="203"/>
      <c r="L13" s="204"/>
      <c r="M13" s="205"/>
      <c r="N13" s="206"/>
      <c r="T13" s="95" t="s">
        <v>33</v>
      </c>
    </row>
    <row r="14" spans="1:23" s="94" customFormat="1" x14ac:dyDescent="0.25">
      <c r="B14" s="353" t="s">
        <v>116</v>
      </c>
      <c r="C14" s="386" t="s">
        <v>117</v>
      </c>
      <c r="D14" s="386" t="s">
        <v>118</v>
      </c>
      <c r="E14" s="386" t="s">
        <v>119</v>
      </c>
      <c r="F14" s="386" t="s">
        <v>120</v>
      </c>
      <c r="G14" s="386" t="s">
        <v>121</v>
      </c>
      <c r="H14" s="111" t="s">
        <v>122</v>
      </c>
      <c r="I14" s="365" t="s">
        <v>213</v>
      </c>
      <c r="J14" s="110" t="s">
        <v>40</v>
      </c>
      <c r="K14" s="111" t="s">
        <v>41</v>
      </c>
      <c r="L14" s="111" t="s">
        <v>123</v>
      </c>
      <c r="M14" s="111" t="s">
        <v>124</v>
      </c>
      <c r="N14" s="111" t="s">
        <v>125</v>
      </c>
      <c r="O14" s="353" t="s">
        <v>280</v>
      </c>
      <c r="P14" s="404"/>
      <c r="Q14" s="404"/>
      <c r="R14" s="405"/>
      <c r="T14" s="95" t="s">
        <v>34</v>
      </c>
    </row>
    <row r="15" spans="1:23" s="94" customFormat="1" ht="35.25" customHeight="1" thickBot="1" x14ac:dyDescent="0.3">
      <c r="B15" s="391"/>
      <c r="C15" s="387"/>
      <c r="D15" s="387"/>
      <c r="E15" s="387"/>
      <c r="F15" s="387"/>
      <c r="G15" s="387"/>
      <c r="H15" s="112" t="s">
        <v>126</v>
      </c>
      <c r="I15" s="366"/>
      <c r="J15" s="113" t="s">
        <v>127</v>
      </c>
      <c r="K15" s="112" t="s">
        <v>128</v>
      </c>
      <c r="L15" s="112" t="s">
        <v>129</v>
      </c>
      <c r="M15" s="112" t="s">
        <v>130</v>
      </c>
      <c r="N15" s="112" t="s">
        <v>131</v>
      </c>
      <c r="O15" s="354"/>
      <c r="P15" s="406"/>
      <c r="Q15" s="406"/>
      <c r="R15" s="407"/>
      <c r="S15" s="114"/>
      <c r="T15" s="115" t="s">
        <v>35</v>
      </c>
    </row>
    <row r="16" spans="1:23" s="222" customFormat="1" ht="49.5" customHeight="1" x14ac:dyDescent="0.25">
      <c r="B16" s="398" t="s">
        <v>210</v>
      </c>
      <c r="C16" s="384" t="s">
        <v>134</v>
      </c>
      <c r="D16" s="306" t="s">
        <v>245</v>
      </c>
      <c r="E16" s="223" t="s">
        <v>249</v>
      </c>
      <c r="F16" s="119" t="s">
        <v>132</v>
      </c>
      <c r="G16" s="224" t="s">
        <v>133</v>
      </c>
      <c r="H16" s="257">
        <v>0.08</v>
      </c>
      <c r="I16" s="126" t="s">
        <v>250</v>
      </c>
      <c r="J16" s="212">
        <f>HLOOKUP(B12,'Update KPI'!B2:N4,2,0)</f>
        <v>1</v>
      </c>
      <c r="K16" s="212">
        <f>HLOOKUP(B12,'Update KPI'!B2:N4,3,0)</f>
        <v>1.04</v>
      </c>
      <c r="L16" s="212">
        <f>IF(F16="Maximize",K16-J16,IF(F16="Minimize",J16-K16,K16-J16))</f>
        <v>4.0000000000000036E-2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1.04</v>
      </c>
      <c r="N16" s="257">
        <f>M16*H16</f>
        <v>8.320000000000001E-2</v>
      </c>
      <c r="O16" s="408" t="s">
        <v>281</v>
      </c>
      <c r="P16" s="409"/>
      <c r="Q16" s="409"/>
      <c r="R16" s="410"/>
      <c r="S16" s="95"/>
      <c r="T16" s="123" t="s">
        <v>36</v>
      </c>
      <c r="U16" s="123"/>
    </row>
    <row r="17" spans="1:21" ht="48.75" customHeight="1" x14ac:dyDescent="0.25">
      <c r="B17" s="398"/>
      <c r="C17" s="385"/>
      <c r="D17" s="125" t="s">
        <v>246</v>
      </c>
      <c r="E17" s="118" t="s">
        <v>249</v>
      </c>
      <c r="F17" s="119" t="s">
        <v>137</v>
      </c>
      <c r="G17" s="224" t="s">
        <v>133</v>
      </c>
      <c r="H17" s="257">
        <v>0.05</v>
      </c>
      <c r="I17" s="126" t="s">
        <v>223</v>
      </c>
      <c r="J17" s="212">
        <f>HLOOKUP(B12,'Update KPI'!B9:N10,2,0)</f>
        <v>0.95</v>
      </c>
      <c r="K17" s="212">
        <f>HLOOKUP(B12,'Update KPI'!B9:N11,3,0)</f>
        <v>0</v>
      </c>
      <c r="L17" s="212">
        <f>IF(F17="Maximize",K17-J17,IF(F17="Minimize",J17-K17,K17-J17))</f>
        <v>0.95</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1.5</v>
      </c>
      <c r="N17" s="257">
        <f>M17*H17</f>
        <v>7.5000000000000011E-2</v>
      </c>
      <c r="O17" s="411" t="s">
        <v>282</v>
      </c>
      <c r="P17" s="412"/>
      <c r="Q17" s="412"/>
      <c r="R17" s="413"/>
      <c r="S17" s="95"/>
      <c r="T17" s="123" t="s">
        <v>37</v>
      </c>
      <c r="U17" s="123"/>
    </row>
    <row r="18" spans="1:21" ht="33.75" customHeight="1" x14ac:dyDescent="0.25">
      <c r="B18" s="398"/>
      <c r="C18" s="388" t="s">
        <v>136</v>
      </c>
      <c r="D18" s="125" t="s">
        <v>247</v>
      </c>
      <c r="E18" s="118" t="s">
        <v>249</v>
      </c>
      <c r="F18" s="119" t="s">
        <v>137</v>
      </c>
      <c r="G18" s="224" t="s">
        <v>133</v>
      </c>
      <c r="H18" s="257">
        <v>0.05</v>
      </c>
      <c r="I18" s="126" t="s">
        <v>223</v>
      </c>
      <c r="J18" s="212">
        <f>HLOOKUP(B12,'Update KPI'!B17:N18,2,0)</f>
        <v>0.95</v>
      </c>
      <c r="K18" s="212">
        <f>HLOOKUP(B12,'Update KPI'!B17:N19,3,0)</f>
        <v>0.63180443879121939</v>
      </c>
      <c r="L18" s="212">
        <f>IF(F18="Maximize",K18-J18,IF(F18="Minimize",J18-K18,K18-J18))</f>
        <v>0.31819556120878056</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1.3349426960092428</v>
      </c>
      <c r="N18" s="257">
        <f>M18*H18</f>
        <v>6.6747134800462141E-2</v>
      </c>
      <c r="O18" s="411" t="s">
        <v>283</v>
      </c>
      <c r="P18" s="412"/>
      <c r="Q18" s="412"/>
      <c r="R18" s="413"/>
      <c r="S18" s="95"/>
      <c r="T18" s="123" t="s">
        <v>38</v>
      </c>
      <c r="U18" s="123"/>
    </row>
    <row r="19" spans="1:21" ht="33.75" customHeight="1" x14ac:dyDescent="0.25">
      <c r="B19" s="398"/>
      <c r="C19" s="390"/>
      <c r="D19" s="266" t="s">
        <v>248</v>
      </c>
      <c r="E19" s="267" t="s">
        <v>249</v>
      </c>
      <c r="F19" s="268" t="s">
        <v>137</v>
      </c>
      <c r="G19" s="269" t="s">
        <v>133</v>
      </c>
      <c r="H19" s="201">
        <v>0.05</v>
      </c>
      <c r="I19" s="126" t="s">
        <v>223</v>
      </c>
      <c r="J19" s="270">
        <f>HLOOKUP(B12,'Update KPI'!B25:N26,2,0)</f>
        <v>0.95</v>
      </c>
      <c r="K19" s="270">
        <f>HLOOKUP(B12,'Update KPI'!B17:N19,3,0)</f>
        <v>0.63180443879121939</v>
      </c>
      <c r="L19" s="212">
        <f>IF(F19="Maximize",K19-J19,IF(F19="Minimize",J19-K19,K19-J19))</f>
        <v>0.31819556120878056</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1.3349426960092428</v>
      </c>
      <c r="N19" s="257">
        <f>M19*H19</f>
        <v>6.6747134800462141E-2</v>
      </c>
      <c r="O19" s="414" t="s">
        <v>284</v>
      </c>
      <c r="P19" s="415"/>
      <c r="Q19" s="415"/>
      <c r="R19" s="416"/>
      <c r="S19" s="95"/>
      <c r="T19" s="123" t="s">
        <v>39</v>
      </c>
      <c r="U19" s="123"/>
    </row>
    <row r="20" spans="1:21" x14ac:dyDescent="0.25">
      <c r="B20" s="398"/>
      <c r="C20" s="395" t="s">
        <v>138</v>
      </c>
      <c r="D20" s="395"/>
      <c r="E20" s="395"/>
      <c r="F20" s="395"/>
      <c r="G20" s="395"/>
      <c r="H20" s="258">
        <f>SUM(H16:H19)</f>
        <v>0.22999999999999998</v>
      </c>
      <c r="I20" s="128"/>
      <c r="J20" s="128"/>
      <c r="K20" s="128"/>
      <c r="L20" s="128"/>
      <c r="M20" s="128"/>
      <c r="N20" s="258">
        <f>SUM(N16:N19)</f>
        <v>0.29169426960092426</v>
      </c>
      <c r="O20" s="417"/>
      <c r="P20" s="418"/>
      <c r="Q20" s="418"/>
      <c r="R20" s="419"/>
      <c r="S20" s="122"/>
      <c r="T20" s="95" t="s">
        <v>81</v>
      </c>
    </row>
    <row r="21" spans="1:21" ht="42.75" customHeight="1" x14ac:dyDescent="0.25">
      <c r="B21" s="396" t="s">
        <v>189</v>
      </c>
      <c r="C21" s="379" t="s">
        <v>139</v>
      </c>
      <c r="D21" s="117" t="s">
        <v>251</v>
      </c>
      <c r="E21" s="118" t="s">
        <v>249</v>
      </c>
      <c r="F21" s="119" t="s">
        <v>274</v>
      </c>
      <c r="G21" s="224" t="s">
        <v>133</v>
      </c>
      <c r="H21" s="259">
        <v>0.05</v>
      </c>
      <c r="I21" s="207" t="s">
        <v>233</v>
      </c>
      <c r="J21" s="271">
        <f>HLOOKUP(B12,'Update KPI'!B33:N34,2,0)</f>
        <v>0</v>
      </c>
      <c r="K21" s="271">
        <f>HLOOKUP(B12,'Update KPI'!B33:N35,3,0)</f>
        <v>0</v>
      </c>
      <c r="L21" s="272">
        <f>IF(F21="Maximize",K21-J21,IF(F21="Minimize",J21-K21,K21-J21))</f>
        <v>0</v>
      </c>
      <c r="M21" s="130">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59">
        <f>M21*H21</f>
        <v>0.05</v>
      </c>
      <c r="O21" s="408" t="s">
        <v>286</v>
      </c>
      <c r="P21" s="409"/>
      <c r="Q21" s="409"/>
      <c r="R21" s="410"/>
    </row>
    <row r="22" spans="1:21" ht="42.75" customHeight="1" x14ac:dyDescent="0.25">
      <c r="B22" s="396"/>
      <c r="C22" s="381"/>
      <c r="D22" s="125" t="s">
        <v>181</v>
      </c>
      <c r="E22" s="118" t="s">
        <v>249</v>
      </c>
      <c r="F22" s="119" t="s">
        <v>274</v>
      </c>
      <c r="G22" s="224" t="s">
        <v>133</v>
      </c>
      <c r="H22" s="257">
        <v>0.03</v>
      </c>
      <c r="I22" s="131" t="s">
        <v>233</v>
      </c>
      <c r="J22" s="131">
        <f>HLOOKUP(B12,'Update KPI'!B41:N42,2,0)</f>
        <v>0</v>
      </c>
      <c r="K22" s="132">
        <f>HLOOKUP(B12,'Update KPI'!B41:N43,3,0)</f>
        <v>0</v>
      </c>
      <c r="L22" s="273">
        <f>IF(F22="Maximize",K22-J22,IF(F22="Minimize",J22-K22,K22-J22))</f>
        <v>0</v>
      </c>
      <c r="M22" s="130">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257">
        <f>M22*H22</f>
        <v>0.03</v>
      </c>
      <c r="O22" s="408" t="s">
        <v>285</v>
      </c>
      <c r="P22" s="409"/>
      <c r="Q22" s="409"/>
      <c r="R22" s="410"/>
    </row>
    <row r="23" spans="1:21" ht="42.75" customHeight="1" x14ac:dyDescent="0.25">
      <c r="B23" s="396"/>
      <c r="C23" s="274" t="s">
        <v>253</v>
      </c>
      <c r="D23" s="266" t="s">
        <v>254</v>
      </c>
      <c r="E23" s="267" t="s">
        <v>249</v>
      </c>
      <c r="F23" s="268" t="s">
        <v>137</v>
      </c>
      <c r="G23" s="269" t="s">
        <v>133</v>
      </c>
      <c r="H23" s="201">
        <v>0.02</v>
      </c>
      <c r="I23" s="275" t="s">
        <v>255</v>
      </c>
      <c r="J23" s="270">
        <f>HLOOKUP(B12,'Update KPI'!B50:N51,2,0)</f>
        <v>1</v>
      </c>
      <c r="K23" s="302">
        <f>HLOOKUP(B12,'Update KPI'!B50:N55,6,0)</f>
        <v>0</v>
      </c>
      <c r="L23" s="212">
        <f>IF(F23="Maximize",K23-J23,IF(F23="Minimize",J23-K23,K23-J23))</f>
        <v>1</v>
      </c>
      <c r="M23" s="130">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1.5</v>
      </c>
      <c r="N23" s="257">
        <f>M23*H23</f>
        <v>0.03</v>
      </c>
      <c r="O23" s="408" t="s">
        <v>287</v>
      </c>
      <c r="P23" s="409"/>
      <c r="Q23" s="409"/>
      <c r="R23" s="410"/>
    </row>
    <row r="24" spans="1:21" x14ac:dyDescent="0.25">
      <c r="B24" s="396"/>
      <c r="C24" s="397" t="s">
        <v>188</v>
      </c>
      <c r="D24" s="397"/>
      <c r="E24" s="397"/>
      <c r="F24" s="397"/>
      <c r="G24" s="397"/>
      <c r="H24" s="260">
        <f>SUM(H21:H23)</f>
        <v>0.1</v>
      </c>
      <c r="I24" s="134"/>
      <c r="J24" s="134"/>
      <c r="K24" s="134"/>
      <c r="L24" s="134"/>
      <c r="M24" s="134"/>
      <c r="N24" s="292">
        <f>SUM(N21:N23)</f>
        <v>0.11</v>
      </c>
      <c r="O24" s="417"/>
      <c r="P24" s="418"/>
      <c r="Q24" s="418"/>
      <c r="R24" s="419"/>
    </row>
    <row r="25" spans="1:21" ht="63.75" customHeight="1" x14ac:dyDescent="0.25">
      <c r="B25" s="392" t="s">
        <v>211</v>
      </c>
      <c r="C25" s="276" t="s">
        <v>224</v>
      </c>
      <c r="D25" s="125" t="s">
        <v>256</v>
      </c>
      <c r="E25" s="118" t="s">
        <v>249</v>
      </c>
      <c r="F25" s="119" t="s">
        <v>137</v>
      </c>
      <c r="G25" s="119" t="s">
        <v>133</v>
      </c>
      <c r="H25" s="257">
        <v>0.05</v>
      </c>
      <c r="I25" s="135" t="s">
        <v>225</v>
      </c>
      <c r="J25" s="249">
        <f>HLOOKUP(B12,'Update KPI'!B59:N60,2,0)</f>
        <v>2E-3</v>
      </c>
      <c r="K25" s="250">
        <f>HLOOKUP(B12,'Update KPI'!B59:N61,3,0)</f>
        <v>4.0000000000000001E-3</v>
      </c>
      <c r="L25" s="251">
        <f t="shared" ref="L25:L32" si="0">IF(F25="Maximize",K25-J25,IF(F25="Minimize",J25-K25,K25-J25))</f>
        <v>-2E-3</v>
      </c>
      <c r="M25" s="120">
        <f t="shared" ref="M25:M34" si="1">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257">
        <f t="shared" ref="N25:N29" si="2">M25*H25</f>
        <v>0</v>
      </c>
      <c r="O25" s="408" t="s">
        <v>288</v>
      </c>
      <c r="P25" s="409"/>
      <c r="Q25" s="409"/>
      <c r="R25" s="410"/>
    </row>
    <row r="26" spans="1:21" ht="56.1" customHeight="1" x14ac:dyDescent="0.25">
      <c r="B26" s="393"/>
      <c r="C26" s="399" t="s">
        <v>234</v>
      </c>
      <c r="D26" s="307" t="s">
        <v>258</v>
      </c>
      <c r="E26" s="118" t="s">
        <v>249</v>
      </c>
      <c r="F26" s="119" t="s">
        <v>132</v>
      </c>
      <c r="G26" s="119" t="s">
        <v>133</v>
      </c>
      <c r="H26" s="257">
        <v>0.08</v>
      </c>
      <c r="I26" s="254" t="s">
        <v>271</v>
      </c>
      <c r="J26" s="271">
        <v>2800</v>
      </c>
      <c r="K26" s="277">
        <f>HLOOKUP(B12,'Update KPI'!B66:N68,3,0)</f>
        <v>2571</v>
      </c>
      <c r="L26" s="278">
        <f t="shared" ref="L26" si="3">IF(F26="Maximize",K26-J26,IF(F26="Minimize",J26-K26,K26-J26))</f>
        <v>-229</v>
      </c>
      <c r="M26" s="120">
        <f t="shared" si="1"/>
        <v>0.91821428571428576</v>
      </c>
      <c r="N26" s="257">
        <f t="shared" ref="N26" si="4">M26*H26</f>
        <v>7.345714285714286E-2</v>
      </c>
      <c r="O26" s="408" t="s">
        <v>289</v>
      </c>
      <c r="P26" s="409"/>
      <c r="Q26" s="409"/>
      <c r="R26" s="410"/>
    </row>
    <row r="27" spans="1:21" ht="60.75" customHeight="1" x14ac:dyDescent="0.25">
      <c r="B27" s="393"/>
      <c r="C27" s="367"/>
      <c r="D27" s="125" t="s">
        <v>235</v>
      </c>
      <c r="E27" s="118" t="s">
        <v>249</v>
      </c>
      <c r="F27" s="119" t="s">
        <v>132</v>
      </c>
      <c r="G27" s="119" t="s">
        <v>133</v>
      </c>
      <c r="H27" s="257">
        <v>0.03</v>
      </c>
      <c r="I27" s="254" t="s">
        <v>236</v>
      </c>
      <c r="J27" s="207">
        <f>HLOOKUP(B12,'Update KPI'!B73:N74,2,0)</f>
        <v>0.85</v>
      </c>
      <c r="K27" s="212">
        <f>HLOOKUP(B12,'Update KPI'!B73:N78,6,0)</f>
        <v>0.85</v>
      </c>
      <c r="L27" s="251">
        <f t="shared" si="0"/>
        <v>0</v>
      </c>
      <c r="M27" s="120">
        <f t="shared" si="1"/>
        <v>1</v>
      </c>
      <c r="N27" s="257">
        <f t="shared" si="2"/>
        <v>0.03</v>
      </c>
      <c r="O27" s="408" t="s">
        <v>290</v>
      </c>
      <c r="P27" s="409"/>
      <c r="Q27" s="409"/>
      <c r="R27" s="410"/>
    </row>
    <row r="28" spans="1:21" ht="56.25" customHeight="1" x14ac:dyDescent="0.25">
      <c r="B28" s="393"/>
      <c r="C28" s="367"/>
      <c r="D28" s="125" t="s">
        <v>276</v>
      </c>
      <c r="E28" s="118" t="s">
        <v>135</v>
      </c>
      <c r="F28" s="119" t="s">
        <v>132</v>
      </c>
      <c r="G28" s="119" t="s">
        <v>133</v>
      </c>
      <c r="H28" s="257">
        <v>0.02</v>
      </c>
      <c r="I28" s="135" t="s">
        <v>243</v>
      </c>
      <c r="J28" s="129">
        <v>1</v>
      </c>
      <c r="K28" s="132">
        <v>1</v>
      </c>
      <c r="L28" s="252">
        <f t="shared" ref="L28" si="5">IF(F28="Maximize",K28-J28,IF(F28="Minimize",J28-K28,K28-J28))</f>
        <v>0</v>
      </c>
      <c r="M28" s="120">
        <f t="shared" si="1"/>
        <v>1</v>
      </c>
      <c r="N28" s="257">
        <f t="shared" ref="N28" si="6">M28*H28</f>
        <v>0.02</v>
      </c>
      <c r="O28" s="408" t="s">
        <v>292</v>
      </c>
      <c r="P28" s="409"/>
      <c r="Q28" s="409"/>
      <c r="R28" s="410"/>
    </row>
    <row r="29" spans="1:21" ht="46.5" customHeight="1" x14ac:dyDescent="0.25">
      <c r="A29" s="93" t="s">
        <v>141</v>
      </c>
      <c r="B29" s="393"/>
      <c r="C29" s="367"/>
      <c r="D29" s="127" t="s">
        <v>277</v>
      </c>
      <c r="E29" s="118" t="s">
        <v>135</v>
      </c>
      <c r="F29" s="119" t="s">
        <v>274</v>
      </c>
      <c r="G29" s="119" t="s">
        <v>133</v>
      </c>
      <c r="H29" s="308">
        <v>0.05</v>
      </c>
      <c r="I29" s="135" t="s">
        <v>278</v>
      </c>
      <c r="J29" s="129">
        <f>HLOOKUP(B12,'Update KPI'!B84:N85,2,0)</f>
        <v>0</v>
      </c>
      <c r="K29" s="309">
        <f>HLOOKUP(B12,'Update KPI'!B84:N86,3,0)</f>
        <v>0</v>
      </c>
      <c r="L29" s="309">
        <f t="shared" si="0"/>
        <v>0</v>
      </c>
      <c r="M29" s="120">
        <f t="shared" si="1"/>
        <v>1</v>
      </c>
      <c r="N29" s="256">
        <f t="shared" si="2"/>
        <v>0.05</v>
      </c>
      <c r="O29" s="408" t="s">
        <v>293</v>
      </c>
      <c r="P29" s="409"/>
      <c r="Q29" s="409"/>
      <c r="R29" s="410"/>
    </row>
    <row r="30" spans="1:21" ht="43.5" customHeight="1" x14ac:dyDescent="0.25">
      <c r="A30" s="93" t="s">
        <v>141</v>
      </c>
      <c r="B30" s="393"/>
      <c r="C30" s="367"/>
      <c r="D30" s="127" t="s">
        <v>182</v>
      </c>
      <c r="E30" s="118" t="s">
        <v>135</v>
      </c>
      <c r="F30" s="119" t="s">
        <v>132</v>
      </c>
      <c r="G30" s="119" t="s">
        <v>133</v>
      </c>
      <c r="H30" s="256">
        <v>0.05</v>
      </c>
      <c r="I30" s="135" t="s">
        <v>214</v>
      </c>
      <c r="J30" s="207">
        <f>HLOOKUP(B12,'Update KPI'!B91:N92,2,0)</f>
        <v>0.98</v>
      </c>
      <c r="K30" s="213">
        <f>HLOOKUP(B12,'Update KPI'!B91:N93,3,0)</f>
        <v>0.97</v>
      </c>
      <c r="L30" s="213">
        <f t="shared" si="0"/>
        <v>-1.0000000000000009E-2</v>
      </c>
      <c r="M30" s="120">
        <f t="shared" si="1"/>
        <v>0.98979591836734693</v>
      </c>
      <c r="N30" s="256">
        <f>M30*H30</f>
        <v>4.9489795918367351E-2</v>
      </c>
      <c r="O30" s="408" t="s">
        <v>291</v>
      </c>
      <c r="P30" s="409"/>
      <c r="Q30" s="409"/>
      <c r="R30" s="410"/>
    </row>
    <row r="31" spans="1:21" ht="29.25" customHeight="1" x14ac:dyDescent="0.25">
      <c r="A31" s="93" t="s">
        <v>141</v>
      </c>
      <c r="B31" s="393"/>
      <c r="C31" s="367"/>
      <c r="D31" s="127" t="s">
        <v>260</v>
      </c>
      <c r="E31" s="118" t="s">
        <v>135</v>
      </c>
      <c r="F31" s="119" t="s">
        <v>274</v>
      </c>
      <c r="G31" s="119" t="s">
        <v>133</v>
      </c>
      <c r="H31" s="308">
        <v>0.02</v>
      </c>
      <c r="I31" s="135" t="s">
        <v>217</v>
      </c>
      <c r="J31" s="290">
        <f>HLOOKUP(B12,'Update KPI'!B98:N99,2,0)</f>
        <v>0</v>
      </c>
      <c r="K31" s="291">
        <f>HLOOKUP(B12,'Update KPI'!B98:N100,3,0)</f>
        <v>0</v>
      </c>
      <c r="L31" s="291">
        <f t="shared" si="0"/>
        <v>0</v>
      </c>
      <c r="M31" s="120">
        <f t="shared" si="1"/>
        <v>1</v>
      </c>
      <c r="N31" s="256">
        <f>M31*H31</f>
        <v>0.02</v>
      </c>
      <c r="O31" s="408"/>
      <c r="P31" s="409"/>
      <c r="Q31" s="409"/>
      <c r="R31" s="410"/>
    </row>
    <row r="32" spans="1:21" ht="42" customHeight="1" x14ac:dyDescent="0.25">
      <c r="A32" s="93" t="s">
        <v>141</v>
      </c>
      <c r="B32" s="393"/>
      <c r="C32" s="368"/>
      <c r="D32" s="127" t="s">
        <v>259</v>
      </c>
      <c r="E32" s="118" t="s">
        <v>135</v>
      </c>
      <c r="F32" s="119" t="s">
        <v>274</v>
      </c>
      <c r="G32" s="119" t="s">
        <v>133</v>
      </c>
      <c r="H32" s="308">
        <v>0.03</v>
      </c>
      <c r="I32" s="135" t="s">
        <v>228</v>
      </c>
      <c r="J32" s="290">
        <f>HLOOKUP(B12,'Update KPI'!B105:N106,2,0)</f>
        <v>0</v>
      </c>
      <c r="K32" s="291">
        <f>HLOOKUP(B12,'Update KPI'!B105:N107,3,0)</f>
        <v>0</v>
      </c>
      <c r="L32" s="291">
        <f t="shared" si="0"/>
        <v>0</v>
      </c>
      <c r="M32" s="120">
        <f t="shared" si="1"/>
        <v>1</v>
      </c>
      <c r="N32" s="256">
        <f>M32*H32</f>
        <v>0.03</v>
      </c>
      <c r="O32" s="408" t="s">
        <v>294</v>
      </c>
      <c r="P32" s="409"/>
      <c r="Q32" s="409"/>
      <c r="R32" s="410"/>
    </row>
    <row r="33" spans="2:21" ht="66" customHeight="1" x14ac:dyDescent="0.25">
      <c r="B33" s="393"/>
      <c r="C33" s="266" t="s">
        <v>261</v>
      </c>
      <c r="D33" s="127" t="s">
        <v>262</v>
      </c>
      <c r="E33" s="118" t="s">
        <v>135</v>
      </c>
      <c r="F33" s="119" t="s">
        <v>137</v>
      </c>
      <c r="G33" s="119" t="s">
        <v>133</v>
      </c>
      <c r="H33" s="256">
        <v>0.03</v>
      </c>
      <c r="I33" s="135" t="s">
        <v>264</v>
      </c>
      <c r="J33" s="271">
        <f>HLOOKUP(B12,'Update KPI'!B113:N115,2,0)</f>
        <v>6</v>
      </c>
      <c r="K33" s="304">
        <f>HLOOKUP(B12,'Update KPI'!B113:N115,3,0)</f>
        <v>4.8</v>
      </c>
      <c r="L33" s="279">
        <f t="shared" ref="L33:L34" si="7">IF(F33="Maximize",K33-J33,IF(F33="Minimize",J33-K33,K33-J33))</f>
        <v>1.2000000000000002</v>
      </c>
      <c r="M33" s="120">
        <f t="shared" si="1"/>
        <v>1.2</v>
      </c>
      <c r="N33" s="256">
        <f t="shared" ref="N33:N34" si="8">M33*H33</f>
        <v>3.5999999999999997E-2</v>
      </c>
      <c r="O33" s="408" t="s">
        <v>296</v>
      </c>
      <c r="P33" s="409"/>
      <c r="Q33" s="409"/>
      <c r="R33" s="410"/>
    </row>
    <row r="34" spans="2:21" ht="39.75" customHeight="1" x14ac:dyDescent="0.25">
      <c r="B34" s="393"/>
      <c r="C34" s="266"/>
      <c r="D34" s="127" t="s">
        <v>263</v>
      </c>
      <c r="E34" s="118" t="s">
        <v>135</v>
      </c>
      <c r="F34" s="119" t="s">
        <v>274</v>
      </c>
      <c r="G34" s="119" t="s">
        <v>133</v>
      </c>
      <c r="H34" s="256">
        <v>0.05</v>
      </c>
      <c r="I34" s="135" t="s">
        <v>265</v>
      </c>
      <c r="J34" s="271">
        <v>0</v>
      </c>
      <c r="K34" s="279">
        <v>0</v>
      </c>
      <c r="L34" s="279">
        <f t="shared" si="7"/>
        <v>0</v>
      </c>
      <c r="M34" s="120">
        <f t="shared" si="1"/>
        <v>1</v>
      </c>
      <c r="N34" s="256">
        <f t="shared" si="8"/>
        <v>0.05</v>
      </c>
      <c r="O34" s="408" t="s">
        <v>295</v>
      </c>
      <c r="P34" s="409"/>
      <c r="Q34" s="409"/>
      <c r="R34" s="410"/>
    </row>
    <row r="35" spans="2:21" x14ac:dyDescent="0.25">
      <c r="B35" s="394"/>
      <c r="C35" s="383" t="s">
        <v>140</v>
      </c>
      <c r="D35" s="383"/>
      <c r="E35" s="383"/>
      <c r="F35" s="383"/>
      <c r="G35" s="383"/>
      <c r="H35" s="261">
        <f>SUM(H25:H34)</f>
        <v>0.41</v>
      </c>
      <c r="I35" s="136"/>
      <c r="J35" s="136"/>
      <c r="K35" s="136"/>
      <c r="L35" s="136"/>
      <c r="M35" s="136"/>
      <c r="N35" s="293">
        <f>SUM(N25:N34)</f>
        <v>0.3589469387755102</v>
      </c>
      <c r="O35" s="417"/>
      <c r="P35" s="418"/>
      <c r="Q35" s="418"/>
      <c r="R35" s="419"/>
    </row>
    <row r="36" spans="2:21" s="121" customFormat="1" ht="37.5" customHeight="1" x14ac:dyDescent="0.25">
      <c r="B36" s="376" t="s">
        <v>142</v>
      </c>
      <c r="C36" s="379" t="s">
        <v>143</v>
      </c>
      <c r="D36" s="116" t="s">
        <v>20</v>
      </c>
      <c r="E36" s="137" t="s">
        <v>135</v>
      </c>
      <c r="F36" s="119" t="s">
        <v>132</v>
      </c>
      <c r="G36" s="119" t="s">
        <v>133</v>
      </c>
      <c r="H36" s="259">
        <v>0.05</v>
      </c>
      <c r="I36" s="129" t="s">
        <v>215</v>
      </c>
      <c r="J36" s="129">
        <v>1</v>
      </c>
      <c r="K36" s="129">
        <f>HLOOKUP(B12,'Update KPI'!B197:N200,4,0)</f>
        <v>2</v>
      </c>
      <c r="L36" s="280">
        <f t="shared" ref="L36:L43" si="9">IF(F36="Maximize",K36-J36,IF(F36="Minimize",J36-K36,K36-J36))</f>
        <v>1</v>
      </c>
      <c r="M36" s="120">
        <f t="shared" ref="M36:M45" si="10">IFERROR(IF(AND(F36="Maximize",G36="Unlock"),IF(((K36-J36)/ABS(J36))+1&lt;0,0,((K36-J36)/ABS(J36))+1),IF(AND(F36="Maximize",G36="Lock"),IF(((K36-J36)/ABS(J36))+1&lt;0,0,IF(((K36-J36)/ABS(J36))+1&gt;$R$6,$R$6,((K36-J36)/ABS(J36))+1)),IF(AND(F36="Minimize",G36="Unlock"),IF(((J36-K36)/ABS(J36))+1&lt;0,0,((J36-K36)/ABS(J36))+1),IF(AND(F36="Minimize",G36="Lock"),IF(((J36-K36)/ABS(J36))+1&lt;0,0,IF(((J36-K36)/ABS(J36))+1&gt;$R$6,$R$6,((J36-K36)/ABS(J36))+1)),IF(F36="Min to Zero",IF(K36&gt;J36,0,IF(K36&lt;J36,0,100%)),IF(F36="Stabilize to Target",IF(K36-J36=0,100%,IF(ABS(K36-J36)&gt;=ABS(J36),0,ABS(IF(K36&gt;J36,1-((K36-J36)/J36),IF(K36&lt;J36,1-((J36-ABS(K36))/J36),0))))),IF(F36="Stabilize to Zero",IF(AND(K36&lt;=J36,K36&gt;=-J36),ABS(IF(K36&gt;J36,K36-J36,IF(K36&lt;J36,J36-ABS(K36),0)))/ABS(J36),0)))))))),0)</f>
        <v>1.5</v>
      </c>
      <c r="N36" s="259">
        <f t="shared" ref="N36:N43" si="11">M36*H36</f>
        <v>7.5000000000000011E-2</v>
      </c>
      <c r="O36" s="408" t="s">
        <v>297</v>
      </c>
      <c r="P36" s="409"/>
      <c r="Q36" s="409"/>
      <c r="R36" s="410"/>
      <c r="S36" s="94"/>
      <c r="T36" s="95"/>
      <c r="U36" s="94"/>
    </row>
    <row r="37" spans="2:21" s="121" customFormat="1" ht="37.5" customHeight="1" x14ac:dyDescent="0.25">
      <c r="B37" s="376"/>
      <c r="C37" s="379"/>
      <c r="D37" s="124" t="s">
        <v>21</v>
      </c>
      <c r="E37" s="137" t="s">
        <v>135</v>
      </c>
      <c r="F37" s="119" t="s">
        <v>132</v>
      </c>
      <c r="G37" s="119" t="s">
        <v>133</v>
      </c>
      <c r="H37" s="256">
        <v>0.02</v>
      </c>
      <c r="I37" s="235" t="s">
        <v>216</v>
      </c>
      <c r="J37" s="133">
        <f>HLOOKUP(B12,'Update KPI'!B122:N123,2,0)</f>
        <v>0.75</v>
      </c>
      <c r="K37" s="138">
        <f>HLOOKUP(B12,'Update KPI'!B122:N124,3,0)</f>
        <v>0.75</v>
      </c>
      <c r="L37" s="139">
        <f t="shared" si="9"/>
        <v>0</v>
      </c>
      <c r="M37" s="120">
        <f t="shared" si="10"/>
        <v>1</v>
      </c>
      <c r="N37" s="257">
        <f t="shared" si="11"/>
        <v>0.02</v>
      </c>
      <c r="O37" s="408" t="s">
        <v>298</v>
      </c>
      <c r="P37" s="409"/>
      <c r="Q37" s="409"/>
      <c r="R37" s="410"/>
      <c r="S37" s="94"/>
      <c r="T37" s="95"/>
      <c r="U37" s="94"/>
    </row>
    <row r="38" spans="2:21" s="121" customFormat="1" ht="37.5" customHeight="1" x14ac:dyDescent="0.25">
      <c r="B38" s="376"/>
      <c r="C38" s="379"/>
      <c r="D38" s="124" t="s">
        <v>183</v>
      </c>
      <c r="E38" s="137" t="s">
        <v>135</v>
      </c>
      <c r="F38" s="119" t="s">
        <v>274</v>
      </c>
      <c r="G38" s="119" t="s">
        <v>133</v>
      </c>
      <c r="H38" s="308">
        <v>0.02</v>
      </c>
      <c r="I38" s="310" t="s">
        <v>217</v>
      </c>
      <c r="J38" s="132">
        <f>HLOOKUP(B12,'Update KPI'!B130:N131,2,0)</f>
        <v>0</v>
      </c>
      <c r="K38" s="309">
        <f>HLOOKUP(B12,'Update KPI'!B130:N132,3,0)</f>
        <v>1</v>
      </c>
      <c r="L38" s="311">
        <f t="shared" si="9"/>
        <v>1</v>
      </c>
      <c r="M38" s="120">
        <f t="shared" si="10"/>
        <v>0</v>
      </c>
      <c r="N38" s="257">
        <f t="shared" si="11"/>
        <v>0</v>
      </c>
      <c r="O38" s="408"/>
      <c r="P38" s="409"/>
      <c r="Q38" s="409"/>
      <c r="R38" s="410"/>
      <c r="S38" s="94"/>
      <c r="T38" s="95"/>
      <c r="U38" s="94"/>
    </row>
    <row r="39" spans="2:21" s="121" customFormat="1" ht="45" customHeight="1" x14ac:dyDescent="0.25">
      <c r="B39" s="376"/>
      <c r="C39" s="379"/>
      <c r="D39" s="124" t="s">
        <v>184</v>
      </c>
      <c r="E39" s="137" t="s">
        <v>135</v>
      </c>
      <c r="F39" s="119" t="s">
        <v>132</v>
      </c>
      <c r="G39" s="119" t="s">
        <v>133</v>
      </c>
      <c r="H39" s="308">
        <v>0.04</v>
      </c>
      <c r="I39" s="312" t="s">
        <v>229</v>
      </c>
      <c r="J39" s="313">
        <f>HLOOKUP(B12,'Update KPI'!B170:N171,2,0)</f>
        <v>1</v>
      </c>
      <c r="K39" s="138">
        <f>HLOOKUP(B12,'Update KPI'!B170:N176,7,0)</f>
        <v>1</v>
      </c>
      <c r="L39" s="139">
        <f t="shared" si="9"/>
        <v>0</v>
      </c>
      <c r="M39" s="120">
        <f t="shared" si="10"/>
        <v>1</v>
      </c>
      <c r="N39" s="256">
        <f t="shared" si="11"/>
        <v>0.04</v>
      </c>
      <c r="O39" s="408" t="s">
        <v>299</v>
      </c>
      <c r="P39" s="409"/>
      <c r="Q39" s="409"/>
      <c r="R39" s="410"/>
      <c r="S39" s="94"/>
      <c r="T39" s="95"/>
      <c r="U39" s="94"/>
    </row>
    <row r="40" spans="2:21" s="121" customFormat="1" ht="51.75" customHeight="1" x14ac:dyDescent="0.25">
      <c r="B40" s="376"/>
      <c r="C40" s="379"/>
      <c r="D40" s="124" t="s">
        <v>185</v>
      </c>
      <c r="E40" s="137" t="s">
        <v>135</v>
      </c>
      <c r="F40" s="119" t="s">
        <v>274</v>
      </c>
      <c r="G40" s="119" t="s">
        <v>133</v>
      </c>
      <c r="H40" s="308">
        <v>0.02</v>
      </c>
      <c r="I40" s="314" t="s">
        <v>218</v>
      </c>
      <c r="J40" s="315">
        <f>HLOOKUP(B12,'Update KPI'!B139:N140,2,0)</f>
        <v>0</v>
      </c>
      <c r="K40" s="309">
        <f>HLOOKUP(B12,'Update KPI'!B139:N141,2,0)</f>
        <v>0</v>
      </c>
      <c r="L40" s="132">
        <f t="shared" si="9"/>
        <v>0</v>
      </c>
      <c r="M40" s="120">
        <f t="shared" si="10"/>
        <v>1</v>
      </c>
      <c r="N40" s="256">
        <f t="shared" si="11"/>
        <v>0.02</v>
      </c>
      <c r="O40" s="408" t="s">
        <v>300</v>
      </c>
      <c r="P40" s="409"/>
      <c r="Q40" s="409"/>
      <c r="R40" s="410"/>
      <c r="S40" s="94"/>
      <c r="T40" s="95"/>
      <c r="U40" s="94"/>
    </row>
    <row r="41" spans="2:21" s="121" customFormat="1" ht="64.5" customHeight="1" x14ac:dyDescent="0.25">
      <c r="B41" s="376"/>
      <c r="C41" s="380" t="s">
        <v>144</v>
      </c>
      <c r="D41" s="124" t="s">
        <v>186</v>
      </c>
      <c r="E41" s="118" t="s">
        <v>135</v>
      </c>
      <c r="F41" s="119" t="s">
        <v>132</v>
      </c>
      <c r="G41" s="119" t="s">
        <v>133</v>
      </c>
      <c r="H41" s="308">
        <v>0.03</v>
      </c>
      <c r="I41" s="316" t="s">
        <v>219</v>
      </c>
      <c r="J41" s="317">
        <f>HLOOKUP(B12,'Update KPI'!B147:N148,2,0)</f>
        <v>1</v>
      </c>
      <c r="K41" s="318">
        <f>HLOOKUP(B12,'Update KPI'!B147:N157,11,0)</f>
        <v>1</v>
      </c>
      <c r="L41" s="317">
        <f t="shared" si="9"/>
        <v>0</v>
      </c>
      <c r="M41" s="120">
        <f t="shared" si="10"/>
        <v>1</v>
      </c>
      <c r="N41" s="259">
        <f t="shared" si="11"/>
        <v>0.03</v>
      </c>
      <c r="O41" s="408" t="s">
        <v>306</v>
      </c>
      <c r="P41" s="409"/>
      <c r="Q41" s="409"/>
      <c r="R41" s="410"/>
      <c r="S41" s="94"/>
      <c r="T41" s="95"/>
      <c r="U41" s="94"/>
    </row>
    <row r="42" spans="2:21" s="121" customFormat="1" ht="40.5" customHeight="1" x14ac:dyDescent="0.25">
      <c r="B42" s="376"/>
      <c r="C42" s="381"/>
      <c r="D42" s="127" t="s">
        <v>179</v>
      </c>
      <c r="E42" s="118" t="s">
        <v>135</v>
      </c>
      <c r="F42" s="119" t="s">
        <v>274</v>
      </c>
      <c r="G42" s="119" t="s">
        <v>133</v>
      </c>
      <c r="H42" s="308">
        <v>0.01</v>
      </c>
      <c r="I42" s="314" t="s">
        <v>218</v>
      </c>
      <c r="J42" s="319">
        <f>HLOOKUP(B12,'Update KPI'!B162:N163,2,0)</f>
        <v>0</v>
      </c>
      <c r="K42" s="310">
        <f>HLOOKUP(B12,'Update KPI'!B162:N164,3,0)</f>
        <v>0</v>
      </c>
      <c r="L42" s="311">
        <f t="shared" si="9"/>
        <v>0</v>
      </c>
      <c r="M42" s="120">
        <f t="shared" si="10"/>
        <v>1</v>
      </c>
      <c r="N42" s="257">
        <f t="shared" si="11"/>
        <v>0.01</v>
      </c>
      <c r="O42" s="408" t="s">
        <v>301</v>
      </c>
      <c r="P42" s="409"/>
      <c r="Q42" s="409"/>
      <c r="R42" s="410"/>
      <c r="S42" s="94"/>
      <c r="T42" s="95"/>
      <c r="U42" s="94"/>
    </row>
    <row r="43" spans="2:21" s="121" customFormat="1" ht="67.5" customHeight="1" x14ac:dyDescent="0.25">
      <c r="B43" s="376"/>
      <c r="C43" s="388" t="s">
        <v>145</v>
      </c>
      <c r="D43" s="127" t="s">
        <v>267</v>
      </c>
      <c r="E43" s="118" t="s">
        <v>135</v>
      </c>
      <c r="F43" s="119" t="s">
        <v>132</v>
      </c>
      <c r="G43" s="119" t="s">
        <v>133</v>
      </c>
      <c r="H43" s="308">
        <v>0.02</v>
      </c>
      <c r="I43" s="314" t="s">
        <v>242</v>
      </c>
      <c r="J43" s="317">
        <v>1</v>
      </c>
      <c r="K43" s="318">
        <f>HLOOKUP(B12,'Update KPI'!B205:N206,2,0)</f>
        <v>1</v>
      </c>
      <c r="L43" s="317">
        <f t="shared" si="9"/>
        <v>0</v>
      </c>
      <c r="M43" s="120">
        <f t="shared" si="10"/>
        <v>1</v>
      </c>
      <c r="N43" s="257">
        <f t="shared" si="11"/>
        <v>0.02</v>
      </c>
      <c r="O43" s="408" t="s">
        <v>302</v>
      </c>
      <c r="P43" s="409"/>
      <c r="Q43" s="409"/>
      <c r="R43" s="410"/>
      <c r="S43" s="94"/>
      <c r="T43" s="95"/>
      <c r="U43" s="94"/>
    </row>
    <row r="44" spans="2:21" s="121" customFormat="1" ht="67.5" customHeight="1" x14ac:dyDescent="0.25">
      <c r="B44" s="377"/>
      <c r="C44" s="389"/>
      <c r="D44" s="127" t="s">
        <v>303</v>
      </c>
      <c r="E44" s="118" t="s">
        <v>135</v>
      </c>
      <c r="F44" s="119" t="s">
        <v>274</v>
      </c>
      <c r="G44" s="119" t="s">
        <v>133</v>
      </c>
      <c r="H44" s="308">
        <v>0.03</v>
      </c>
      <c r="I44" s="318" t="s">
        <v>255</v>
      </c>
      <c r="J44" s="278">
        <v>0</v>
      </c>
      <c r="K44" s="320">
        <f>HLOOKUP(B12,'Update KPI'!B182:N184,3,0)</f>
        <v>0</v>
      </c>
      <c r="L44" s="278">
        <f t="shared" ref="L44:L45" si="12">IF(F44="Maximize",K44-J44,IF(F44="Minimize",J44-K44,K44-J44))</f>
        <v>0</v>
      </c>
      <c r="M44" s="120">
        <f t="shared" si="10"/>
        <v>1</v>
      </c>
      <c r="N44" s="257">
        <f t="shared" ref="N44:N45" si="13">M44*H44</f>
        <v>0.03</v>
      </c>
      <c r="O44" s="408" t="s">
        <v>304</v>
      </c>
      <c r="P44" s="409"/>
      <c r="Q44" s="409"/>
      <c r="R44" s="410"/>
      <c r="S44" s="94"/>
      <c r="T44" s="95"/>
      <c r="U44" s="94"/>
    </row>
    <row r="45" spans="2:21" s="121" customFormat="1" ht="72" customHeight="1" x14ac:dyDescent="0.25">
      <c r="B45" s="377"/>
      <c r="C45" s="390"/>
      <c r="D45" s="127" t="s">
        <v>266</v>
      </c>
      <c r="E45" s="118" t="s">
        <v>135</v>
      </c>
      <c r="F45" s="119" t="s">
        <v>132</v>
      </c>
      <c r="G45" s="119" t="s">
        <v>133</v>
      </c>
      <c r="H45" s="256">
        <v>0.02</v>
      </c>
      <c r="I45" s="236" t="s">
        <v>270</v>
      </c>
      <c r="J45" s="212">
        <f>100%/12</f>
        <v>8.3333333333333329E-2</v>
      </c>
      <c r="K45" s="213">
        <f>HLOOKUP(B12,'Update KPI'!B190:N191,2,0)</f>
        <v>0.08</v>
      </c>
      <c r="L45" s="212">
        <f t="shared" si="12"/>
        <v>-3.333333333333327E-3</v>
      </c>
      <c r="M45" s="120">
        <f t="shared" si="10"/>
        <v>0.96000000000000008</v>
      </c>
      <c r="N45" s="257">
        <f t="shared" si="13"/>
        <v>1.9200000000000002E-2</v>
      </c>
      <c r="O45" s="408" t="s">
        <v>305</v>
      </c>
      <c r="P45" s="409"/>
      <c r="Q45" s="409"/>
      <c r="R45" s="410"/>
      <c r="S45" s="94"/>
      <c r="T45" s="95"/>
      <c r="U45" s="94"/>
    </row>
    <row r="46" spans="2:21" s="121" customFormat="1" ht="21" customHeight="1" thickBot="1" x14ac:dyDescent="0.3">
      <c r="B46" s="378"/>
      <c r="C46" s="382" t="s">
        <v>146</v>
      </c>
      <c r="D46" s="382"/>
      <c r="E46" s="382"/>
      <c r="F46" s="382"/>
      <c r="G46" s="382"/>
      <c r="H46" s="264">
        <f>SUM(H36:H45)</f>
        <v>0.26</v>
      </c>
      <c r="I46" s="265"/>
      <c r="J46" s="265"/>
      <c r="K46" s="265"/>
      <c r="L46" s="265"/>
      <c r="M46" s="265"/>
      <c r="N46" s="264">
        <f>SUM(N36:N45)</f>
        <v>0.26419999999999999</v>
      </c>
      <c r="O46" s="417"/>
      <c r="P46" s="418"/>
      <c r="Q46" s="418"/>
      <c r="R46" s="419"/>
      <c r="S46" s="94"/>
      <c r="T46" s="95"/>
      <c r="U46" s="94"/>
    </row>
    <row r="47" spans="2:21" s="140" customFormat="1" ht="16.5" thickBot="1" x14ac:dyDescent="0.3">
      <c r="B47" s="141"/>
      <c r="C47" s="369" t="s">
        <v>147</v>
      </c>
      <c r="D47" s="369"/>
      <c r="E47" s="369"/>
      <c r="F47" s="369"/>
      <c r="G47" s="369"/>
      <c r="H47" s="262">
        <f>SUM(H46,H35,H20,H24)</f>
        <v>0.99999999999999989</v>
      </c>
      <c r="I47" s="241"/>
      <c r="J47" s="142"/>
      <c r="K47" s="370" t="s">
        <v>148</v>
      </c>
      <c r="L47" s="371"/>
      <c r="M47" s="372"/>
      <c r="N47" s="262">
        <f>SUM(N46,N35,N20,N24)</f>
        <v>1.0248412083764344</v>
      </c>
      <c r="R47" s="143"/>
      <c r="S47" s="143"/>
      <c r="T47" s="95"/>
      <c r="U47" s="143"/>
    </row>
    <row r="48" spans="2:21" s="144" customFormat="1" ht="16.5" thickBot="1" x14ac:dyDescent="0.3">
      <c r="B48" s="238"/>
      <c r="C48" s="238"/>
      <c r="D48" s="238"/>
      <c r="E48" s="238"/>
      <c r="F48" s="239"/>
      <c r="G48" s="239"/>
      <c r="H48" s="240"/>
      <c r="I48" s="237"/>
      <c r="J48" s="237"/>
      <c r="K48" s="370" t="s">
        <v>149</v>
      </c>
      <c r="L48" s="371"/>
      <c r="M48" s="371"/>
      <c r="N48" s="145" t="str">
        <f>IF(AND(H47&gt;100%,H47,100%),"Error",IF(N47&gt;=$R$6,"HP",IF(AND(N47&lt;$R$7,N47&gt;=$Q$7),"P",IF(AND(N47&lt;$R$8,N47&gt;=$Q$8),"T",IF(AND(N47&lt;$R$9,N47&gt;=$Q$9),"C",IF(N47&lt;$R$10,"U"))))))</f>
        <v>T</v>
      </c>
      <c r="R48" s="143"/>
      <c r="S48" s="143"/>
      <c r="T48" s="95"/>
      <c r="U48" s="143"/>
    </row>
    <row r="50" spans="2:22" ht="16.5" thickBot="1" x14ac:dyDescent="0.3"/>
    <row r="51" spans="2:22" ht="32.25" thickBot="1" x14ac:dyDescent="0.3">
      <c r="B51" s="146" t="s">
        <v>116</v>
      </c>
      <c r="C51" s="147" t="s">
        <v>117</v>
      </c>
      <c r="D51" s="147" t="s">
        <v>118</v>
      </c>
      <c r="E51" s="148"/>
      <c r="F51" s="148" t="s">
        <v>120</v>
      </c>
      <c r="G51" s="148" t="s">
        <v>121</v>
      </c>
      <c r="H51" s="149" t="s">
        <v>150</v>
      </c>
      <c r="I51" s="150"/>
      <c r="J51" s="150" t="s">
        <v>151</v>
      </c>
      <c r="K51" s="149" t="s">
        <v>152</v>
      </c>
      <c r="L51" s="149" t="s">
        <v>123</v>
      </c>
      <c r="M51" s="149" t="s">
        <v>153</v>
      </c>
      <c r="N51" s="149" t="s">
        <v>154</v>
      </c>
      <c r="R51" s="93"/>
      <c r="S51" s="93"/>
      <c r="V51" s="94"/>
    </row>
    <row r="52" spans="2:22" ht="16.5" thickBot="1" x14ac:dyDescent="0.3">
      <c r="B52" s="373" t="s">
        <v>155</v>
      </c>
      <c r="C52" s="374"/>
      <c r="D52" s="374"/>
      <c r="E52" s="374"/>
      <c r="F52" s="374"/>
      <c r="G52" s="374"/>
      <c r="H52" s="374"/>
      <c r="I52" s="374"/>
      <c r="J52" s="374"/>
      <c r="K52" s="374"/>
      <c r="L52" s="374"/>
      <c r="M52" s="374"/>
      <c r="N52" s="375"/>
      <c r="R52" s="93"/>
      <c r="S52" s="93"/>
      <c r="V52" s="94"/>
    </row>
    <row r="53" spans="2:22" x14ac:dyDescent="0.25">
      <c r="B53" s="151"/>
      <c r="C53" s="152"/>
      <c r="D53" s="153"/>
      <c r="E53" s="153"/>
      <c r="F53" s="119" t="s">
        <v>132</v>
      </c>
      <c r="G53" s="119" t="s">
        <v>133</v>
      </c>
      <c r="H53" s="153"/>
      <c r="I53" s="154"/>
      <c r="J53" s="154"/>
      <c r="K53" s="155"/>
      <c r="L53" s="155"/>
      <c r="M53" s="156">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57">
        <f>M53*H53</f>
        <v>0</v>
      </c>
      <c r="R53" s="93"/>
      <c r="S53" s="93"/>
      <c r="V53" s="94"/>
    </row>
    <row r="54" spans="2:22" x14ac:dyDescent="0.25">
      <c r="B54" s="158"/>
      <c r="C54" s="159"/>
      <c r="D54" s="160"/>
      <c r="E54" s="160"/>
      <c r="F54" s="119" t="s">
        <v>132</v>
      </c>
      <c r="G54" s="119" t="s">
        <v>133</v>
      </c>
      <c r="H54" s="160"/>
      <c r="I54" s="161"/>
      <c r="J54" s="161"/>
      <c r="K54" s="162"/>
      <c r="L54" s="162"/>
      <c r="M54" s="163">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64">
        <f>M54*H54</f>
        <v>0</v>
      </c>
      <c r="R54" s="93"/>
      <c r="S54" s="93"/>
      <c r="V54" s="94"/>
    </row>
    <row r="55" spans="2:22" ht="16.5" thickBot="1" x14ac:dyDescent="0.3">
      <c r="B55" s="165"/>
      <c r="C55" s="166"/>
      <c r="D55" s="167"/>
      <c r="E55" s="167"/>
      <c r="F55" s="119" t="s">
        <v>132</v>
      </c>
      <c r="G55" s="119" t="s">
        <v>133</v>
      </c>
      <c r="H55" s="167"/>
      <c r="I55" s="168"/>
      <c r="J55" s="168"/>
      <c r="K55" s="169"/>
      <c r="L55" s="169"/>
      <c r="M55" s="170">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71">
        <f>M55*H55</f>
        <v>0</v>
      </c>
      <c r="R55" s="93"/>
      <c r="S55" s="93"/>
      <c r="V55" s="94"/>
    </row>
    <row r="56" spans="2:22" ht="16.5" thickBot="1" x14ac:dyDescent="0.3">
      <c r="B56" s="349" t="s">
        <v>156</v>
      </c>
      <c r="C56" s="350"/>
      <c r="D56" s="172"/>
      <c r="E56" s="173"/>
      <c r="F56" s="173"/>
      <c r="G56" s="173"/>
      <c r="H56" s="173"/>
      <c r="I56" s="173"/>
      <c r="J56" s="174"/>
      <c r="K56" s="349" t="s">
        <v>124</v>
      </c>
      <c r="L56" s="364"/>
      <c r="M56" s="350"/>
      <c r="N56" s="145">
        <f>SUM(N53:N55)+N47</f>
        <v>1.0248412083764344</v>
      </c>
      <c r="R56" s="93"/>
      <c r="S56" s="93"/>
      <c r="V56" s="94"/>
    </row>
    <row r="57" spans="2:22" ht="16.5" thickBot="1" x14ac:dyDescent="0.3">
      <c r="B57" s="349" t="s">
        <v>157</v>
      </c>
      <c r="C57" s="350"/>
      <c r="D57" s="175"/>
      <c r="E57" s="176"/>
      <c r="F57" s="176"/>
      <c r="G57" s="176"/>
      <c r="H57" s="176"/>
      <c r="I57" s="176"/>
      <c r="J57" s="177"/>
      <c r="K57" s="349" t="s">
        <v>149</v>
      </c>
      <c r="L57" s="351"/>
      <c r="M57" s="352"/>
      <c r="N57" s="145" t="str">
        <f>IF(N56&gt;=R6,"HP",IF(AND(N56&lt;R7,N56&gt;=Q7),"P",IF(AND(N56&lt;R8,N56&gt;=Q8),"T",IF(AND(N56&lt;R9,N56&gt;=Q9),"C",IF(N56&lt;R10,"U")))))</f>
        <v>T</v>
      </c>
      <c r="R57" s="93"/>
      <c r="S57" s="93"/>
      <c r="T57" s="180"/>
      <c r="V57" s="94"/>
    </row>
    <row r="58" spans="2:22" x14ac:dyDescent="0.25">
      <c r="T58" s="181"/>
    </row>
    <row r="59" spans="2:22" hidden="1" x14ac:dyDescent="0.25">
      <c r="B59" s="178" t="s">
        <v>158</v>
      </c>
      <c r="C59" s="178"/>
      <c r="D59" s="178"/>
      <c r="E59" s="178"/>
      <c r="F59" s="178"/>
      <c r="G59" s="178"/>
      <c r="H59" s="178"/>
      <c r="I59" s="178"/>
      <c r="J59" s="178"/>
      <c r="K59" s="178"/>
      <c r="L59" s="179"/>
      <c r="M59" s="179"/>
      <c r="N59" s="179"/>
      <c r="O59" s="179"/>
      <c r="P59" s="179"/>
      <c r="Q59" s="179"/>
      <c r="R59" s="179"/>
      <c r="S59" s="179"/>
      <c r="T59" s="181"/>
    </row>
    <row r="60" spans="2:22" hidden="1" x14ac:dyDescent="0.25">
      <c r="B60" s="353" t="s">
        <v>159</v>
      </c>
      <c r="C60" s="355" t="str">
        <f>B59</f>
        <v>KEY BEHAVIOR INDICATOR (BASED CHITOSE CORE VALUE)</v>
      </c>
      <c r="D60" s="355"/>
      <c r="E60" s="355"/>
      <c r="F60" s="355"/>
      <c r="G60" s="355"/>
      <c r="H60" s="355"/>
      <c r="I60" s="355"/>
      <c r="J60" s="355"/>
      <c r="K60" s="355"/>
      <c r="L60" s="355"/>
      <c r="M60" s="356"/>
      <c r="N60" s="365" t="s">
        <v>160</v>
      </c>
      <c r="O60" s="94"/>
      <c r="R60" s="93"/>
      <c r="S60" s="93"/>
      <c r="T60" s="181"/>
      <c r="U60" s="93"/>
    </row>
    <row r="61" spans="2:22" ht="16.5" hidden="1" thickBot="1" x14ac:dyDescent="0.3">
      <c r="B61" s="354"/>
      <c r="C61" s="357"/>
      <c r="D61" s="357"/>
      <c r="E61" s="357"/>
      <c r="F61" s="357"/>
      <c r="G61" s="357"/>
      <c r="H61" s="357"/>
      <c r="I61" s="357"/>
      <c r="J61" s="357"/>
      <c r="K61" s="357"/>
      <c r="L61" s="357"/>
      <c r="M61" s="358"/>
      <c r="N61" s="366"/>
      <c r="O61" s="94"/>
      <c r="R61" s="93"/>
      <c r="S61" s="93"/>
      <c r="T61" s="181"/>
      <c r="U61" s="93"/>
    </row>
    <row r="62" spans="2:22" hidden="1" x14ac:dyDescent="0.25">
      <c r="B62" s="182">
        <v>1</v>
      </c>
      <c r="C62" s="338" t="s">
        <v>161</v>
      </c>
      <c r="D62" s="338"/>
      <c r="E62" s="338"/>
      <c r="F62" s="338"/>
      <c r="G62" s="338"/>
      <c r="H62" s="338"/>
      <c r="I62" s="338"/>
      <c r="J62" s="338"/>
      <c r="K62" s="338"/>
      <c r="L62" s="338"/>
      <c r="M62" s="339"/>
      <c r="N62" s="183">
        <v>0</v>
      </c>
      <c r="O62" s="94"/>
      <c r="R62" s="93"/>
      <c r="S62" s="93"/>
      <c r="T62" s="181"/>
      <c r="U62" s="93"/>
    </row>
    <row r="63" spans="2:22" hidden="1" x14ac:dyDescent="0.25">
      <c r="B63" s="184">
        <v>2</v>
      </c>
      <c r="C63" s="340" t="s">
        <v>162</v>
      </c>
      <c r="D63" s="341"/>
      <c r="E63" s="341"/>
      <c r="F63" s="341"/>
      <c r="G63" s="341"/>
      <c r="H63" s="341"/>
      <c r="I63" s="341"/>
      <c r="J63" s="341"/>
      <c r="K63" s="341"/>
      <c r="L63" s="341"/>
      <c r="M63" s="342"/>
      <c r="N63" s="183">
        <v>0</v>
      </c>
      <c r="O63" s="94"/>
      <c r="R63" s="93"/>
      <c r="S63" s="93"/>
      <c r="T63" s="181"/>
      <c r="U63" s="93"/>
    </row>
    <row r="64" spans="2:22" hidden="1" x14ac:dyDescent="0.25">
      <c r="B64" s="182">
        <v>3</v>
      </c>
      <c r="C64" s="338" t="s">
        <v>163</v>
      </c>
      <c r="D64" s="338"/>
      <c r="E64" s="338"/>
      <c r="F64" s="338"/>
      <c r="G64" s="338"/>
      <c r="H64" s="338"/>
      <c r="I64" s="338"/>
      <c r="J64" s="338"/>
      <c r="K64" s="338"/>
      <c r="L64" s="338"/>
      <c r="M64" s="339"/>
      <c r="N64" s="183">
        <v>0</v>
      </c>
      <c r="O64" s="94"/>
      <c r="R64" s="93"/>
      <c r="S64" s="93"/>
      <c r="T64" s="181"/>
      <c r="U64" s="93"/>
    </row>
    <row r="65" spans="2:21" hidden="1" x14ac:dyDescent="0.25">
      <c r="B65" s="184">
        <v>4</v>
      </c>
      <c r="C65" s="340" t="s">
        <v>164</v>
      </c>
      <c r="D65" s="341"/>
      <c r="E65" s="341"/>
      <c r="F65" s="341"/>
      <c r="G65" s="341"/>
      <c r="H65" s="341"/>
      <c r="I65" s="341"/>
      <c r="J65" s="341"/>
      <c r="K65" s="341"/>
      <c r="L65" s="341"/>
      <c r="M65" s="342"/>
      <c r="N65" s="183">
        <v>0</v>
      </c>
      <c r="O65" s="94"/>
      <c r="R65" s="93"/>
      <c r="S65" s="93"/>
      <c r="T65" s="181"/>
      <c r="U65" s="93"/>
    </row>
    <row r="66" spans="2:21" hidden="1" x14ac:dyDescent="0.25">
      <c r="B66" s="182">
        <v>5</v>
      </c>
      <c r="C66" s="340" t="s">
        <v>165</v>
      </c>
      <c r="D66" s="341"/>
      <c r="E66" s="341"/>
      <c r="F66" s="341"/>
      <c r="G66" s="341"/>
      <c r="H66" s="341"/>
      <c r="I66" s="341"/>
      <c r="J66" s="341"/>
      <c r="K66" s="341"/>
      <c r="L66" s="341"/>
      <c r="M66" s="342"/>
      <c r="N66" s="183">
        <v>0</v>
      </c>
      <c r="O66" s="94"/>
      <c r="R66" s="93"/>
      <c r="S66" s="93"/>
      <c r="T66" s="181"/>
      <c r="U66" s="93"/>
    </row>
    <row r="67" spans="2:21" ht="16.5" hidden="1" thickBot="1" x14ac:dyDescent="0.3">
      <c r="B67" s="359" t="s">
        <v>166</v>
      </c>
      <c r="C67" s="360"/>
      <c r="D67" s="360"/>
      <c r="E67" s="360"/>
      <c r="F67" s="360"/>
      <c r="G67" s="360"/>
      <c r="H67" s="360"/>
      <c r="I67" s="360"/>
      <c r="J67" s="360"/>
      <c r="K67" s="360"/>
      <c r="L67" s="360"/>
      <c r="M67" s="361"/>
      <c r="N67" s="185"/>
      <c r="O67" s="94"/>
      <c r="P67" s="94"/>
      <c r="R67" s="93"/>
      <c r="S67" s="93"/>
      <c r="T67" s="194"/>
      <c r="U67" s="93"/>
    </row>
    <row r="68" spans="2:21" ht="16.5" hidden="1" thickBot="1" x14ac:dyDescent="0.3">
      <c r="B68" s="186"/>
      <c r="C68" s="187"/>
      <c r="D68" s="188"/>
      <c r="E68" s="188"/>
      <c r="F68" s="189"/>
      <c r="G68" s="189"/>
      <c r="H68" s="189"/>
      <c r="I68" s="189"/>
      <c r="J68" s="189"/>
      <c r="K68" s="189"/>
      <c r="L68" s="189"/>
      <c r="M68" s="189" t="s">
        <v>167</v>
      </c>
      <c r="N68" s="190">
        <f>AVERAGE(N62:N67)</f>
        <v>0</v>
      </c>
      <c r="O68" s="94"/>
      <c r="P68" s="94"/>
      <c r="R68" s="93"/>
      <c r="S68" s="93"/>
      <c r="T68" s="181"/>
      <c r="U68" s="93"/>
    </row>
    <row r="69" spans="2:21" x14ac:dyDescent="0.25">
      <c r="B69" s="102"/>
      <c r="C69" s="102"/>
      <c r="D69" s="191"/>
      <c r="E69" s="191"/>
      <c r="F69" s="192"/>
      <c r="G69" s="192"/>
      <c r="H69" s="192"/>
      <c r="I69" s="192"/>
      <c r="J69" s="192"/>
      <c r="K69" s="192"/>
      <c r="L69" s="192"/>
      <c r="M69" s="192"/>
      <c r="N69" s="192"/>
      <c r="O69" s="192"/>
      <c r="P69" s="192"/>
      <c r="Q69" s="193"/>
      <c r="R69" s="193"/>
      <c r="S69" s="193"/>
      <c r="T69" s="181"/>
    </row>
    <row r="70" spans="2:21" x14ac:dyDescent="0.25">
      <c r="B70" s="192"/>
      <c r="C70" s="114"/>
      <c r="D70" s="114"/>
      <c r="E70" s="114"/>
      <c r="F70" s="192"/>
      <c r="G70" s="192"/>
      <c r="H70" s="192"/>
      <c r="I70" s="192"/>
      <c r="J70" s="192"/>
      <c r="K70" s="192"/>
      <c r="L70" s="192"/>
      <c r="M70" s="192"/>
      <c r="N70" s="96"/>
      <c r="O70" s="96"/>
      <c r="P70" s="94"/>
      <c r="R70" s="93"/>
      <c r="S70" s="93"/>
      <c r="T70" s="196"/>
      <c r="U70" s="93"/>
    </row>
    <row r="71" spans="2:21" x14ac:dyDescent="0.25">
      <c r="B71" s="114"/>
      <c r="C71" s="114"/>
      <c r="D71" s="192"/>
      <c r="E71" s="192"/>
      <c r="F71" s="179"/>
      <c r="G71" s="179"/>
      <c r="H71" s="179"/>
      <c r="I71" s="179"/>
      <c r="J71" s="179"/>
      <c r="K71" s="179"/>
      <c r="L71" s="179"/>
      <c r="M71" s="179"/>
      <c r="N71" s="179"/>
      <c r="O71" s="179"/>
      <c r="P71" s="94"/>
      <c r="R71" s="93"/>
      <c r="S71" s="93"/>
      <c r="T71" s="181"/>
      <c r="U71" s="93"/>
    </row>
    <row r="72" spans="2:21" ht="16.5" thickBot="1" x14ac:dyDescent="0.3">
      <c r="B72" s="191"/>
      <c r="C72" s="191"/>
      <c r="D72" s="195"/>
      <c r="E72" s="195"/>
      <c r="F72" s="191"/>
      <c r="G72" s="191"/>
      <c r="H72" s="191"/>
      <c r="I72" s="191"/>
      <c r="J72" s="191"/>
      <c r="K72" s="191"/>
      <c r="L72" s="191"/>
      <c r="M72" s="191"/>
      <c r="N72" s="191"/>
      <c r="O72" s="191"/>
      <c r="P72" s="195"/>
      <c r="Q72" s="191"/>
      <c r="R72" s="191"/>
      <c r="S72" s="191"/>
      <c r="T72" s="181"/>
    </row>
    <row r="73" spans="2:21" x14ac:dyDescent="0.25">
      <c r="B73" s="362" t="s">
        <v>168</v>
      </c>
      <c r="C73" s="363"/>
      <c r="D73" s="94"/>
      <c r="F73" s="93"/>
      <c r="G73" s="93"/>
      <c r="H73" s="181"/>
      <c r="R73" s="93"/>
      <c r="S73" s="93"/>
      <c r="T73" s="93"/>
      <c r="U73" s="93"/>
    </row>
    <row r="74" spans="2:21" x14ac:dyDescent="0.25">
      <c r="B74" s="228" t="str">
        <f>B8</f>
        <v>Manager</v>
      </c>
      <c r="C74" s="230" t="s">
        <v>169</v>
      </c>
      <c r="D74" s="94"/>
      <c r="F74" s="93"/>
      <c r="G74" s="93"/>
      <c r="H74" s="181"/>
      <c r="R74" s="93"/>
      <c r="S74" s="93"/>
      <c r="T74" s="93"/>
      <c r="U74" s="93"/>
    </row>
    <row r="75" spans="2:21" x14ac:dyDescent="0.25">
      <c r="B75" s="343" t="str">
        <f>C8</f>
        <v>Dadan Rakhmat</v>
      </c>
      <c r="C75" s="346" t="str">
        <f>C7</f>
        <v>Ade Arifin</v>
      </c>
      <c r="D75" s="94"/>
      <c r="F75" s="93"/>
      <c r="G75" s="93"/>
      <c r="H75" s="181"/>
      <c r="R75" s="93"/>
      <c r="S75" s="93"/>
      <c r="T75" s="93"/>
      <c r="U75" s="93"/>
    </row>
    <row r="76" spans="2:21" x14ac:dyDescent="0.25">
      <c r="B76" s="344"/>
      <c r="C76" s="347"/>
      <c r="D76" s="94"/>
      <c r="F76" s="93"/>
      <c r="G76" s="93"/>
      <c r="H76" s="181"/>
      <c r="R76" s="93"/>
      <c r="S76" s="93"/>
      <c r="T76" s="93"/>
      <c r="U76" s="93"/>
    </row>
    <row r="77" spans="2:21" x14ac:dyDescent="0.25">
      <c r="B77" s="344"/>
      <c r="C77" s="347"/>
      <c r="D77" s="94"/>
      <c r="F77" s="93"/>
      <c r="G77" s="93"/>
      <c r="H77" s="181"/>
      <c r="R77" s="93"/>
      <c r="S77" s="93"/>
      <c r="T77" s="93"/>
      <c r="U77" s="93"/>
    </row>
    <row r="78" spans="2:21" ht="16.5" thickBot="1" x14ac:dyDescent="0.3">
      <c r="B78" s="345"/>
      <c r="C78" s="348"/>
      <c r="D78" s="94"/>
      <c r="F78" s="93"/>
      <c r="G78" s="93"/>
      <c r="H78" s="95"/>
      <c r="R78" s="93"/>
      <c r="S78" s="93"/>
      <c r="T78" s="93"/>
      <c r="U78" s="93"/>
    </row>
    <row r="79" spans="2:21" ht="16.5" thickBot="1" x14ac:dyDescent="0.3">
      <c r="B79" s="197" t="s">
        <v>170</v>
      </c>
      <c r="C79" s="229" t="s">
        <v>170</v>
      </c>
      <c r="D79" s="94"/>
      <c r="F79" s="93"/>
      <c r="G79" s="93"/>
      <c r="H79" s="95"/>
      <c r="R79" s="93"/>
      <c r="S79" s="93"/>
      <c r="T79" s="93"/>
      <c r="U79" s="93"/>
    </row>
  </sheetData>
  <sheetProtection formatCells="0" formatColumns="0" insertRows="0" deleteRows="0"/>
  <mergeCells count="98">
    <mergeCell ref="O44:R44"/>
    <mergeCell ref="O45:R45"/>
    <mergeCell ref="O46:R46"/>
    <mergeCell ref="O39:R39"/>
    <mergeCell ref="O40:R40"/>
    <mergeCell ref="O41:R41"/>
    <mergeCell ref="O42:R42"/>
    <mergeCell ref="O43:R43"/>
    <mergeCell ref="O34:R34"/>
    <mergeCell ref="O35:R35"/>
    <mergeCell ref="O36:R36"/>
    <mergeCell ref="O37:R37"/>
    <mergeCell ref="O38:R38"/>
    <mergeCell ref="O29:R29"/>
    <mergeCell ref="O30:R30"/>
    <mergeCell ref="O31:R31"/>
    <mergeCell ref="O32:R32"/>
    <mergeCell ref="O33:R33"/>
    <mergeCell ref="O25:R25"/>
    <mergeCell ref="O26:R26"/>
    <mergeCell ref="O27:R27"/>
    <mergeCell ref="O28:R28"/>
    <mergeCell ref="O20:R20"/>
    <mergeCell ref="O21:R21"/>
    <mergeCell ref="O22:R22"/>
    <mergeCell ref="O23:R23"/>
    <mergeCell ref="O24:R24"/>
    <mergeCell ref="O14:R15"/>
    <mergeCell ref="O16:R16"/>
    <mergeCell ref="O17:R17"/>
    <mergeCell ref="O18:R18"/>
    <mergeCell ref="O19:R19"/>
    <mergeCell ref="C6:D6"/>
    <mergeCell ref="C7:D7"/>
    <mergeCell ref="C8:D8"/>
    <mergeCell ref="C9:D9"/>
    <mergeCell ref="C10:D10"/>
    <mergeCell ref="E6:G7"/>
    <mergeCell ref="H6:K7"/>
    <mergeCell ref="E8:G9"/>
    <mergeCell ref="H8:K9"/>
    <mergeCell ref="E10:G10"/>
    <mergeCell ref="H10:K10"/>
    <mergeCell ref="C43:C45"/>
    <mergeCell ref="B14:B15"/>
    <mergeCell ref="C14:C15"/>
    <mergeCell ref="D14:D15"/>
    <mergeCell ref="E14:E15"/>
    <mergeCell ref="B25:B35"/>
    <mergeCell ref="C20:G20"/>
    <mergeCell ref="B21:B24"/>
    <mergeCell ref="C21:C22"/>
    <mergeCell ref="C24:G24"/>
    <mergeCell ref="B16:B20"/>
    <mergeCell ref="C26:C27"/>
    <mergeCell ref="C18:C19"/>
    <mergeCell ref="G14:G15"/>
    <mergeCell ref="B56:C56"/>
    <mergeCell ref="K56:M56"/>
    <mergeCell ref="I14:I15"/>
    <mergeCell ref="N60:N61"/>
    <mergeCell ref="C28:C32"/>
    <mergeCell ref="C47:G47"/>
    <mergeCell ref="K47:M47"/>
    <mergeCell ref="K48:M48"/>
    <mergeCell ref="B52:N52"/>
    <mergeCell ref="B36:B46"/>
    <mergeCell ref="C36:C40"/>
    <mergeCell ref="C41:C42"/>
    <mergeCell ref="C46:G46"/>
    <mergeCell ref="C35:G35"/>
    <mergeCell ref="C16:C17"/>
    <mergeCell ref="F14:F15"/>
    <mergeCell ref="C64:M64"/>
    <mergeCell ref="C65:M65"/>
    <mergeCell ref="B75:B78"/>
    <mergeCell ref="C75:C78"/>
    <mergeCell ref="B57:C57"/>
    <mergeCell ref="K57:M57"/>
    <mergeCell ref="B60:B61"/>
    <mergeCell ref="C60:M61"/>
    <mergeCell ref="C66:M66"/>
    <mergeCell ref="B67:M67"/>
    <mergeCell ref="B73:C73"/>
    <mergeCell ref="C62:M62"/>
    <mergeCell ref="C63:M63"/>
    <mergeCell ref="Q1:R1"/>
    <mergeCell ref="Q2:R2"/>
    <mergeCell ref="A3:N3"/>
    <mergeCell ref="A4:N4"/>
    <mergeCell ref="O5:R5"/>
    <mergeCell ref="L6:N7"/>
    <mergeCell ref="L8:N10"/>
    <mergeCell ref="O6:P6"/>
    <mergeCell ref="O7:P7"/>
    <mergeCell ref="O8:P8"/>
    <mergeCell ref="O9:P9"/>
    <mergeCell ref="O10:P10"/>
  </mergeCells>
  <phoneticPr fontId="3" type="noConversion"/>
  <conditionalFormatting sqref="H8 M25:M34 M36:M45">
    <cfRule type="cellIs" dxfId="114" priority="11" operator="equal">
      <formula>1.25</formula>
    </cfRule>
    <cfRule type="cellIs" dxfId="113" priority="10" operator="greaterThan">
      <formula>1.25</formula>
    </cfRule>
    <cfRule type="cellIs" dxfId="112" priority="12" operator="greaterThan">
      <formula>1.05</formula>
    </cfRule>
    <cfRule type="cellIs" dxfId="111" priority="13" operator="equal">
      <formula>1.05</formula>
    </cfRule>
    <cfRule type="cellIs" dxfId="110" priority="14" operator="greaterThan">
      <formula>0.95</formula>
    </cfRule>
    <cfRule type="cellIs" dxfId="109" priority="15" operator="equal">
      <formula>0.95</formula>
    </cfRule>
    <cfRule type="cellIs" dxfId="108" priority="16" operator="greaterThan">
      <formula>0.8</formula>
    </cfRule>
    <cfRule type="cellIs" dxfId="107" priority="17" operator="equal">
      <formula>0.8</formula>
    </cfRule>
    <cfRule type="cellIs" dxfId="106" priority="18" operator="lessThan">
      <formula>0.8</formula>
    </cfRule>
  </conditionalFormatting>
  <conditionalFormatting sqref="H10 E11:E13">
    <cfRule type="containsText" dxfId="105" priority="19" operator="containsText" text="U">
      <formula>NOT(ISERROR(SEARCH("U",E10)))</formula>
    </cfRule>
    <cfRule type="containsText" dxfId="104" priority="20" operator="containsText" text="C">
      <formula>NOT(ISERROR(SEARCH("C",E10)))</formula>
    </cfRule>
    <cfRule type="containsText" dxfId="103" priority="21" operator="containsText" text="T">
      <formula>NOT(ISERROR(SEARCH("T",E10)))</formula>
    </cfRule>
    <cfRule type="containsText" dxfId="102" priority="22" operator="containsText" text="P">
      <formula>NOT(ISERROR(SEARCH("P",E10)))</formula>
    </cfRule>
    <cfRule type="containsText" dxfId="101" priority="23" operator="containsText" text="HP">
      <formula>NOT(ISERROR(SEARCH("HP",E10)))</formula>
    </cfRule>
  </conditionalFormatting>
  <conditionalFormatting sqref="M16:M19">
    <cfRule type="cellIs" dxfId="100" priority="2" operator="equal">
      <formula>1.25</formula>
    </cfRule>
    <cfRule type="cellIs" dxfId="99" priority="3" operator="greaterThan">
      <formula>1.05</formula>
    </cfRule>
    <cfRule type="cellIs" dxfId="98" priority="4" operator="equal">
      <formula>1.05</formula>
    </cfRule>
    <cfRule type="cellIs" dxfId="97" priority="5" operator="greaterThan">
      <formula>0.95</formula>
    </cfRule>
    <cfRule type="cellIs" dxfId="96" priority="1" operator="greaterThan">
      <formula>1.25</formula>
    </cfRule>
    <cfRule type="cellIs" dxfId="95" priority="7" operator="greaterThan">
      <formula>0.8</formula>
    </cfRule>
    <cfRule type="cellIs" dxfId="94" priority="8" operator="equal">
      <formula>0.8</formula>
    </cfRule>
    <cfRule type="cellIs" dxfId="93" priority="9" operator="lessThan">
      <formula>0.8</formula>
    </cfRule>
    <cfRule type="cellIs" dxfId="92" priority="6" operator="equal">
      <formula>0.95</formula>
    </cfRule>
  </conditionalFormatting>
  <conditionalFormatting sqref="M21:M23">
    <cfRule type="cellIs" dxfId="91" priority="38" operator="greaterThan">
      <formula>1.25</formula>
    </cfRule>
    <cfRule type="cellIs" dxfId="90" priority="39" operator="equal">
      <formula>1.25</formula>
    </cfRule>
    <cfRule type="cellIs" dxfId="89" priority="40" operator="greaterThan">
      <formula>1.05</formula>
    </cfRule>
    <cfRule type="cellIs" dxfId="88" priority="41" operator="equal">
      <formula>1.05</formula>
    </cfRule>
    <cfRule type="cellIs" dxfId="87" priority="42" operator="greaterThan">
      <formula>0.95</formula>
    </cfRule>
    <cfRule type="cellIs" dxfId="86" priority="43" operator="equal">
      <formula>0.95</formula>
    </cfRule>
    <cfRule type="cellIs" dxfId="85" priority="44" operator="greaterThan">
      <formula>0.8</formula>
    </cfRule>
    <cfRule type="cellIs" dxfId="84" priority="45" operator="equal">
      <formula>0.8</formula>
    </cfRule>
    <cfRule type="cellIs" dxfId="83" priority="46" operator="lessThan">
      <formula>0.8</formula>
    </cfRule>
  </conditionalFormatting>
  <conditionalFormatting sqref="M53:M55">
    <cfRule type="cellIs" dxfId="82" priority="56" operator="greaterThan">
      <formula>1.25</formula>
    </cfRule>
    <cfRule type="cellIs" dxfId="81" priority="57" operator="equal">
      <formula>1.25</formula>
    </cfRule>
    <cfRule type="cellIs" dxfId="80" priority="58" operator="greaterThan">
      <formula>1.05</formula>
    </cfRule>
    <cfRule type="cellIs" dxfId="79" priority="59" operator="equal">
      <formula>1.05</formula>
    </cfRule>
    <cfRule type="cellIs" dxfId="78" priority="60" operator="greaterThan">
      <formula>0.95</formula>
    </cfRule>
    <cfRule type="cellIs" dxfId="77" priority="61" operator="equal">
      <formula>0.95</formula>
    </cfRule>
    <cfRule type="cellIs" dxfId="76" priority="62" operator="greaterThan">
      <formula>0.8</formula>
    </cfRule>
    <cfRule type="cellIs" dxfId="75" priority="63" operator="equal">
      <formula>0.8</formula>
    </cfRule>
    <cfRule type="cellIs" dxfId="74" priority="64" operator="lessThan">
      <formula>0.8</formula>
    </cfRule>
  </conditionalFormatting>
  <conditionalFormatting sqref="N51 N53:N55">
    <cfRule type="cellIs" dxfId="73" priority="79" stopIfTrue="1" operator="equal">
      <formula>"U"</formula>
    </cfRule>
    <cfRule type="cellIs" dxfId="72" priority="80" stopIfTrue="1" operator="equal">
      <formula>"HP"</formula>
    </cfRule>
    <cfRule type="cellIs" dxfId="71" priority="81" stopIfTrue="1" operator="equal">
      <formula>"P"</formula>
    </cfRule>
    <cfRule type="cellIs" dxfId="70" priority="82" stopIfTrue="1" operator="equal">
      <formula>"T"</formula>
    </cfRule>
    <cfRule type="cellIs" dxfId="69" priority="83" stopIfTrue="1" operator="equal">
      <formula>"C"</formula>
    </cfRule>
  </conditionalFormatting>
  <dataValidations count="5">
    <dataValidation type="list" allowBlank="1" showInputMessage="1" showErrorMessage="1" sqref="G53:G55 G36:G45 G16:G19 G21:G23 G25:G34" xr:uid="{D5764FFC-12A5-40C9-8E8E-B23AE8C4DF21}">
      <formula1>$V$10:$V$11</formula1>
    </dataValidation>
    <dataValidation type="list" allowBlank="1" showInputMessage="1" showErrorMessage="1" sqref="F21:F23 F36:F45 F16:F19 F53:F55 F25:F34"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207"/>
  <sheetViews>
    <sheetView tabSelected="1" topLeftCell="A142" zoomScale="85" zoomScaleNormal="85" workbookViewId="0">
      <selection activeCell="A190" sqref="A190"/>
    </sheetView>
  </sheetViews>
  <sheetFormatPr defaultRowHeight="15" x14ac:dyDescent="0.25"/>
  <cols>
    <col min="1" max="1" width="34.5703125" customWidth="1"/>
    <col min="2" max="13" width="13.140625" customWidth="1"/>
    <col min="14" max="14" width="16.7109375" bestFit="1" customWidth="1"/>
    <col min="16" max="28" width="27.28515625" style="231" customWidth="1"/>
  </cols>
  <sheetData>
    <row r="1" spans="1:28" x14ac:dyDescent="0.25">
      <c r="A1" s="4" t="s">
        <v>223</v>
      </c>
    </row>
    <row r="2" spans="1:28" s="219" customFormat="1" ht="30" x14ac:dyDescent="0.25">
      <c r="A2" s="245" t="s">
        <v>245</v>
      </c>
      <c r="B2" s="246" t="s">
        <v>28</v>
      </c>
      <c r="C2" s="246" t="s">
        <v>29</v>
      </c>
      <c r="D2" s="246" t="s">
        <v>30</v>
      </c>
      <c r="E2" s="246" t="s">
        <v>31</v>
      </c>
      <c r="F2" s="246" t="s">
        <v>32</v>
      </c>
      <c r="G2" s="246" t="s">
        <v>33</v>
      </c>
      <c r="H2" s="246" t="s">
        <v>34</v>
      </c>
      <c r="I2" s="246" t="s">
        <v>35</v>
      </c>
      <c r="J2" s="246" t="s">
        <v>36</v>
      </c>
      <c r="K2" s="246" t="s">
        <v>37</v>
      </c>
      <c r="L2" s="246" t="s">
        <v>38</v>
      </c>
      <c r="M2" s="246" t="s">
        <v>39</v>
      </c>
      <c r="N2" s="246" t="s">
        <v>81</v>
      </c>
      <c r="P2" s="211" t="s">
        <v>28</v>
      </c>
      <c r="Q2" s="211" t="s">
        <v>29</v>
      </c>
      <c r="R2" s="211" t="s">
        <v>30</v>
      </c>
      <c r="S2" s="211" t="s">
        <v>31</v>
      </c>
      <c r="T2" s="211" t="s">
        <v>32</v>
      </c>
      <c r="U2" s="211" t="s">
        <v>33</v>
      </c>
      <c r="V2" s="211" t="s">
        <v>34</v>
      </c>
      <c r="W2" s="211" t="s">
        <v>35</v>
      </c>
      <c r="X2" s="211" t="s">
        <v>36</v>
      </c>
      <c r="Y2" s="211" t="s">
        <v>37</v>
      </c>
      <c r="Z2" s="211" t="s">
        <v>38</v>
      </c>
      <c r="AA2" s="211" t="s">
        <v>39</v>
      </c>
      <c r="AB2" s="211" t="s">
        <v>81</v>
      </c>
    </row>
    <row r="3" spans="1:28" x14ac:dyDescent="0.25">
      <c r="A3" s="3" t="s">
        <v>40</v>
      </c>
      <c r="B3" s="2">
        <v>1</v>
      </c>
      <c r="C3" s="2">
        <v>1</v>
      </c>
      <c r="D3" s="2">
        <v>1</v>
      </c>
      <c r="E3" s="2">
        <v>1</v>
      </c>
      <c r="F3" s="2">
        <v>1</v>
      </c>
      <c r="G3" s="2">
        <v>1</v>
      </c>
      <c r="H3" s="2">
        <v>1</v>
      </c>
      <c r="I3" s="2">
        <v>1</v>
      </c>
      <c r="J3" s="2">
        <v>1</v>
      </c>
      <c r="K3" s="2">
        <v>1</v>
      </c>
      <c r="L3" s="2">
        <v>1</v>
      </c>
      <c r="M3" s="2">
        <v>1</v>
      </c>
      <c r="N3" s="2">
        <v>1</v>
      </c>
      <c r="P3" s="420"/>
      <c r="Q3" s="420"/>
      <c r="R3" s="420"/>
      <c r="S3" s="420"/>
      <c r="T3" s="420"/>
      <c r="U3" s="420"/>
      <c r="V3" s="420"/>
      <c r="W3" s="420"/>
      <c r="X3" s="420"/>
      <c r="Y3" s="420"/>
      <c r="Z3" s="420"/>
      <c r="AA3" s="420"/>
      <c r="AB3" s="420"/>
    </row>
    <row r="4" spans="1:28" x14ac:dyDescent="0.25">
      <c r="A4" s="3" t="s">
        <v>41</v>
      </c>
      <c r="B4" s="294">
        <v>1.0404628938932683</v>
      </c>
      <c r="C4" s="282">
        <v>1.1503417861080485</v>
      </c>
      <c r="D4" s="282">
        <v>1.0912577492907429</v>
      </c>
      <c r="E4" s="282">
        <v>1.04</v>
      </c>
      <c r="F4" s="282"/>
      <c r="G4" s="282"/>
      <c r="H4" s="282"/>
      <c r="I4" s="282"/>
      <c r="J4" s="282"/>
      <c r="K4" s="282"/>
      <c r="L4" s="282"/>
      <c r="M4" s="282"/>
      <c r="N4" s="282">
        <f>AVERAGE(B4:M4)</f>
        <v>1.0805156073230149</v>
      </c>
      <c r="P4" s="420"/>
      <c r="Q4" s="420"/>
      <c r="R4" s="420"/>
      <c r="S4" s="420"/>
      <c r="T4" s="420"/>
      <c r="U4" s="420"/>
      <c r="V4" s="420"/>
      <c r="W4" s="420"/>
      <c r="X4" s="420"/>
      <c r="Y4" s="420"/>
      <c r="Z4" s="420"/>
      <c r="AA4" s="420"/>
      <c r="AB4" s="420"/>
    </row>
    <row r="5" spans="1:28" x14ac:dyDescent="0.25">
      <c r="A5" s="3" t="s">
        <v>195</v>
      </c>
      <c r="B5" s="5">
        <f>B4/B3</f>
        <v>1.0404628938932683</v>
      </c>
      <c r="C5" s="5">
        <f>C4/C3</f>
        <v>1.1503417861080485</v>
      </c>
      <c r="D5" s="5">
        <f t="shared" ref="D5:N5" si="0">D4/D3</f>
        <v>1.0912577492907429</v>
      </c>
      <c r="E5" s="5">
        <f>E4/E3</f>
        <v>1.04</v>
      </c>
      <c r="F5" s="5">
        <f t="shared" si="0"/>
        <v>0</v>
      </c>
      <c r="G5" s="5">
        <f t="shared" si="0"/>
        <v>0</v>
      </c>
      <c r="H5" s="5">
        <f t="shared" si="0"/>
        <v>0</v>
      </c>
      <c r="I5" s="5">
        <f t="shared" si="0"/>
        <v>0</v>
      </c>
      <c r="J5" s="5">
        <f t="shared" si="0"/>
        <v>0</v>
      </c>
      <c r="K5" s="5">
        <f t="shared" si="0"/>
        <v>0</v>
      </c>
      <c r="L5" s="5">
        <f t="shared" si="0"/>
        <v>0</v>
      </c>
      <c r="M5" s="5">
        <f t="shared" si="0"/>
        <v>0</v>
      </c>
      <c r="N5" s="5">
        <f t="shared" si="0"/>
        <v>1.0805156073230149</v>
      </c>
      <c r="P5" s="420"/>
      <c r="Q5" s="420"/>
      <c r="R5" s="420"/>
      <c r="S5" s="420"/>
      <c r="T5" s="420"/>
      <c r="U5" s="420"/>
      <c r="V5" s="420"/>
      <c r="W5" s="420"/>
      <c r="X5" s="420"/>
      <c r="Y5" s="420"/>
      <c r="Z5" s="420"/>
      <c r="AA5" s="420"/>
      <c r="AB5" s="420"/>
    </row>
    <row r="8" spans="1:28" x14ac:dyDescent="0.25">
      <c r="A8" s="4" t="s">
        <v>223</v>
      </c>
    </row>
    <row r="9" spans="1:28" s="219" customFormat="1" x14ac:dyDescent="0.25">
      <c r="A9" s="245" t="s">
        <v>246</v>
      </c>
      <c r="B9" s="246" t="s">
        <v>28</v>
      </c>
      <c r="C9" s="246" t="s">
        <v>29</v>
      </c>
      <c r="D9" s="246" t="s">
        <v>30</v>
      </c>
      <c r="E9" s="246" t="s">
        <v>31</v>
      </c>
      <c r="F9" s="246" t="s">
        <v>32</v>
      </c>
      <c r="G9" s="246" t="s">
        <v>33</v>
      </c>
      <c r="H9" s="246" t="s">
        <v>34</v>
      </c>
      <c r="I9" s="246" t="s">
        <v>35</v>
      </c>
      <c r="J9" s="246" t="s">
        <v>36</v>
      </c>
      <c r="K9" s="246" t="s">
        <v>37</v>
      </c>
      <c r="L9" s="246" t="s">
        <v>38</v>
      </c>
      <c r="M9" s="246" t="s">
        <v>39</v>
      </c>
      <c r="N9" s="246" t="s">
        <v>81</v>
      </c>
      <c r="P9" s="211" t="s">
        <v>28</v>
      </c>
      <c r="Q9" s="211" t="s">
        <v>29</v>
      </c>
      <c r="R9" s="211" t="s">
        <v>30</v>
      </c>
      <c r="S9" s="211" t="s">
        <v>31</v>
      </c>
      <c r="T9" s="211" t="s">
        <v>32</v>
      </c>
      <c r="U9" s="211" t="s">
        <v>33</v>
      </c>
      <c r="V9" s="211" t="s">
        <v>34</v>
      </c>
      <c r="W9" s="211" t="s">
        <v>35</v>
      </c>
      <c r="X9" s="211" t="s">
        <v>36</v>
      </c>
      <c r="Y9" s="211" t="s">
        <v>37</v>
      </c>
      <c r="Z9" s="211" t="s">
        <v>38</v>
      </c>
      <c r="AA9" s="211" t="s">
        <v>39</v>
      </c>
      <c r="AB9" s="211" t="s">
        <v>81</v>
      </c>
    </row>
    <row r="10" spans="1:28" x14ac:dyDescent="0.25">
      <c r="A10" s="3" t="s">
        <v>40</v>
      </c>
      <c r="B10" s="2">
        <v>0.95</v>
      </c>
      <c r="C10" s="2">
        <v>0.95</v>
      </c>
      <c r="D10" s="2">
        <v>0.95</v>
      </c>
      <c r="E10" s="2">
        <v>0.95</v>
      </c>
      <c r="F10" s="2">
        <v>0.95</v>
      </c>
      <c r="G10" s="2">
        <v>0.95</v>
      </c>
      <c r="H10" s="2">
        <v>0.95</v>
      </c>
      <c r="I10" s="2">
        <v>0.95</v>
      </c>
      <c r="J10" s="2">
        <v>0.95</v>
      </c>
      <c r="K10" s="2">
        <v>0.95</v>
      </c>
      <c r="L10" s="2">
        <v>0.95</v>
      </c>
      <c r="M10" s="2">
        <v>0.95</v>
      </c>
      <c r="N10" s="2">
        <v>0.95</v>
      </c>
      <c r="P10" s="420" t="s">
        <v>318</v>
      </c>
      <c r="Q10" s="420" t="s">
        <v>318</v>
      </c>
      <c r="R10" s="420"/>
      <c r="S10" s="420"/>
      <c r="T10" s="420"/>
      <c r="U10" s="420"/>
      <c r="V10" s="420"/>
      <c r="W10" s="420"/>
      <c r="X10" s="420"/>
      <c r="Y10" s="420"/>
      <c r="Z10" s="420"/>
      <c r="AA10" s="420"/>
      <c r="AB10" s="420"/>
    </row>
    <row r="11" spans="1:28" x14ac:dyDescent="0.25">
      <c r="A11" s="3" t="s">
        <v>41</v>
      </c>
      <c r="B11" s="282">
        <v>0.3</v>
      </c>
      <c r="C11" s="282">
        <v>0</v>
      </c>
      <c r="D11" s="282">
        <v>0</v>
      </c>
      <c r="E11" s="282">
        <v>0</v>
      </c>
      <c r="F11" s="282"/>
      <c r="G11" s="282"/>
      <c r="H11" s="282"/>
      <c r="I11" s="282"/>
      <c r="J11" s="282"/>
      <c r="K11" s="282"/>
      <c r="L11" s="282"/>
      <c r="M11" s="282"/>
      <c r="N11" s="282">
        <f>AVERAGE(B11:M11)</f>
        <v>7.4999999999999997E-2</v>
      </c>
      <c r="P11" s="420"/>
      <c r="Q11" s="420"/>
      <c r="R11" s="420"/>
      <c r="S11" s="420"/>
      <c r="T11" s="420"/>
      <c r="U11" s="420"/>
      <c r="V11" s="420"/>
      <c r="W11" s="420"/>
      <c r="X11" s="420"/>
      <c r="Y11" s="420"/>
      <c r="Z11" s="420"/>
      <c r="AA11" s="420"/>
      <c r="AB11" s="420"/>
    </row>
    <row r="12" spans="1:28" x14ac:dyDescent="0.25">
      <c r="A12" s="3" t="s">
        <v>195</v>
      </c>
      <c r="B12" s="5">
        <f>B10/B11</f>
        <v>3.1666666666666665</v>
      </c>
      <c r="C12" s="5" t="e">
        <f>C10/C11</f>
        <v>#DIV/0!</v>
      </c>
      <c r="D12" s="5" t="e">
        <f t="shared" ref="D12:N12" si="1">D10/D11</f>
        <v>#DIV/0!</v>
      </c>
      <c r="E12" s="5" t="e">
        <f t="shared" si="1"/>
        <v>#DIV/0!</v>
      </c>
      <c r="F12" s="5" t="e">
        <f t="shared" si="1"/>
        <v>#DIV/0!</v>
      </c>
      <c r="G12" s="5" t="e">
        <f t="shared" si="1"/>
        <v>#DIV/0!</v>
      </c>
      <c r="H12" s="5" t="e">
        <f t="shared" si="1"/>
        <v>#DIV/0!</v>
      </c>
      <c r="I12" s="5" t="e">
        <f t="shared" si="1"/>
        <v>#DIV/0!</v>
      </c>
      <c r="J12" s="5" t="e">
        <f t="shared" si="1"/>
        <v>#DIV/0!</v>
      </c>
      <c r="K12" s="5" t="e">
        <f t="shared" si="1"/>
        <v>#DIV/0!</v>
      </c>
      <c r="L12" s="5" t="e">
        <f t="shared" si="1"/>
        <v>#DIV/0!</v>
      </c>
      <c r="M12" s="5" t="e">
        <f t="shared" si="1"/>
        <v>#DIV/0!</v>
      </c>
      <c r="N12" s="5">
        <f t="shared" si="1"/>
        <v>12.666666666666666</v>
      </c>
      <c r="P12" s="420"/>
      <c r="Q12" s="420"/>
      <c r="R12" s="420"/>
      <c r="S12" s="420"/>
      <c r="T12" s="420"/>
      <c r="U12" s="420"/>
      <c r="V12" s="420"/>
      <c r="W12" s="420"/>
      <c r="X12" s="420"/>
      <c r="Y12" s="420"/>
      <c r="Z12" s="420"/>
      <c r="AA12" s="420"/>
      <c r="AB12" s="420"/>
    </row>
    <row r="13" spans="1:28" x14ac:dyDescent="0.25">
      <c r="A13" s="3" t="s">
        <v>196</v>
      </c>
      <c r="B13" s="5">
        <f>B12</f>
        <v>3.1666666666666665</v>
      </c>
      <c r="C13" s="5" t="e">
        <f>AVERAGE($B$12:C$12)</f>
        <v>#DIV/0!</v>
      </c>
      <c r="D13" s="5" t="e">
        <f>AVERAGE($B$12:D$12)</f>
        <v>#DIV/0!</v>
      </c>
      <c r="E13" s="5" t="e">
        <f>AVERAGE($B$12:E$12)</f>
        <v>#DIV/0!</v>
      </c>
      <c r="F13" s="5" t="e">
        <f>AVERAGE($B$12:F$12)</f>
        <v>#DIV/0!</v>
      </c>
      <c r="G13" s="5" t="e">
        <f>AVERAGE($B$12:G$12)</f>
        <v>#DIV/0!</v>
      </c>
      <c r="H13" s="5" t="e">
        <f>AVERAGE($B$12:H$12)</f>
        <v>#DIV/0!</v>
      </c>
      <c r="I13" s="5" t="e">
        <f>AVERAGE($B$12:I$12)</f>
        <v>#DIV/0!</v>
      </c>
      <c r="J13" s="5" t="e">
        <f>AVERAGE($B$12:J$12)</f>
        <v>#DIV/0!</v>
      </c>
      <c r="K13" s="5" t="e">
        <f>AVERAGE($B$12:K$12)</f>
        <v>#DIV/0!</v>
      </c>
      <c r="L13" s="5" t="e">
        <f>AVERAGE($B$12:L$12)</f>
        <v>#DIV/0!</v>
      </c>
      <c r="M13" s="5" t="e">
        <f>AVERAGE($B$12:M$12)</f>
        <v>#DIV/0!</v>
      </c>
      <c r="N13" s="5"/>
      <c r="P13" s="420"/>
      <c r="Q13" s="420"/>
      <c r="R13" s="420"/>
      <c r="S13" s="420"/>
      <c r="T13" s="420"/>
      <c r="U13" s="420"/>
      <c r="V13" s="420"/>
      <c r="W13" s="420"/>
      <c r="X13" s="420"/>
      <c r="Y13" s="420"/>
      <c r="Z13" s="420"/>
      <c r="AA13" s="420"/>
      <c r="AB13" s="420"/>
    </row>
    <row r="16" spans="1:28" x14ac:dyDescent="0.25">
      <c r="A16" s="4" t="s">
        <v>223</v>
      </c>
    </row>
    <row r="17" spans="1:28" s="219" customFormat="1" x14ac:dyDescent="0.25">
      <c r="A17" s="245" t="s">
        <v>247</v>
      </c>
      <c r="B17" s="246" t="s">
        <v>28</v>
      </c>
      <c r="C17" s="246" t="s">
        <v>29</v>
      </c>
      <c r="D17" s="246" t="s">
        <v>30</v>
      </c>
      <c r="E17" s="246" t="s">
        <v>31</v>
      </c>
      <c r="F17" s="246" t="s">
        <v>32</v>
      </c>
      <c r="G17" s="246" t="s">
        <v>33</v>
      </c>
      <c r="H17" s="246" t="s">
        <v>34</v>
      </c>
      <c r="I17" s="246" t="s">
        <v>35</v>
      </c>
      <c r="J17" s="246" t="s">
        <v>36</v>
      </c>
      <c r="K17" s="246" t="s">
        <v>37</v>
      </c>
      <c r="L17" s="246" t="s">
        <v>38</v>
      </c>
      <c r="M17" s="246" t="s">
        <v>39</v>
      </c>
      <c r="N17" s="246" t="s">
        <v>81</v>
      </c>
      <c r="P17" s="211" t="s">
        <v>28</v>
      </c>
      <c r="Q17" s="211" t="s">
        <v>29</v>
      </c>
      <c r="R17" s="211" t="s">
        <v>30</v>
      </c>
      <c r="S17" s="211" t="s">
        <v>31</v>
      </c>
      <c r="T17" s="211" t="s">
        <v>32</v>
      </c>
      <c r="U17" s="211" t="s">
        <v>33</v>
      </c>
      <c r="V17" s="211" t="s">
        <v>34</v>
      </c>
      <c r="W17" s="211" t="s">
        <v>35</v>
      </c>
      <c r="X17" s="211" t="s">
        <v>36</v>
      </c>
      <c r="Y17" s="211" t="s">
        <v>37</v>
      </c>
      <c r="Z17" s="211" t="s">
        <v>38</v>
      </c>
      <c r="AA17" s="211" t="s">
        <v>39</v>
      </c>
      <c r="AB17" s="211" t="s">
        <v>81</v>
      </c>
    </row>
    <row r="18" spans="1:28" x14ac:dyDescent="0.25">
      <c r="A18" s="3" t="s">
        <v>40</v>
      </c>
      <c r="B18" s="2">
        <v>0.95</v>
      </c>
      <c r="C18" s="2">
        <v>0.95</v>
      </c>
      <c r="D18" s="2">
        <v>0.95</v>
      </c>
      <c r="E18" s="2">
        <v>0.95</v>
      </c>
      <c r="F18" s="2">
        <v>0.95</v>
      </c>
      <c r="G18" s="2">
        <v>0.95</v>
      </c>
      <c r="H18" s="2">
        <v>0.95</v>
      </c>
      <c r="I18" s="2">
        <v>0.95</v>
      </c>
      <c r="J18" s="2">
        <v>0.95</v>
      </c>
      <c r="K18" s="2">
        <v>0.95</v>
      </c>
      <c r="L18" s="2">
        <v>0.95</v>
      </c>
      <c r="M18" s="2">
        <v>0.95</v>
      </c>
      <c r="N18" s="2">
        <v>0.95</v>
      </c>
      <c r="P18" s="420"/>
      <c r="Q18" s="420"/>
      <c r="R18" s="420"/>
      <c r="S18" s="420"/>
      <c r="T18" s="420"/>
      <c r="U18" s="420"/>
      <c r="V18" s="420"/>
      <c r="W18" s="420"/>
      <c r="X18" s="420"/>
      <c r="Y18" s="420"/>
      <c r="Z18" s="420"/>
      <c r="AA18" s="420"/>
      <c r="AB18" s="420"/>
    </row>
    <row r="19" spans="1:28" x14ac:dyDescent="0.25">
      <c r="A19" s="3" t="s">
        <v>41</v>
      </c>
      <c r="B19" s="282">
        <v>0.68164654541653602</v>
      </c>
      <c r="C19" s="282">
        <v>0.5135790249860217</v>
      </c>
      <c r="D19" s="282">
        <v>0.45805900999756155</v>
      </c>
      <c r="E19" s="282">
        <v>0.63180443879121939</v>
      </c>
      <c r="F19" s="282"/>
      <c r="G19" s="282"/>
      <c r="H19" s="282"/>
      <c r="I19" s="282"/>
      <c r="J19" s="282"/>
      <c r="K19" s="282"/>
      <c r="L19" s="282"/>
      <c r="M19" s="282"/>
      <c r="N19" s="282">
        <f>AVERAGE(B19:M19)</f>
        <v>0.57127225479783461</v>
      </c>
      <c r="P19" s="420"/>
      <c r="Q19" s="420"/>
      <c r="R19" s="420"/>
      <c r="S19" s="420"/>
      <c r="T19" s="420"/>
      <c r="U19" s="420"/>
      <c r="V19" s="420"/>
      <c r="W19" s="420"/>
      <c r="X19" s="420"/>
      <c r="Y19" s="420"/>
      <c r="Z19" s="420"/>
      <c r="AA19" s="420"/>
      <c r="AB19" s="420"/>
    </row>
    <row r="20" spans="1:28" x14ac:dyDescent="0.25">
      <c r="A20" s="3" t="s">
        <v>195</v>
      </c>
      <c r="B20" s="5">
        <f>B18/B19</f>
        <v>1.3936841701727987</v>
      </c>
      <c r="C20" s="5">
        <f t="shared" ref="C20:N20" si="2">C18/C19</f>
        <v>1.8497640164059592</v>
      </c>
      <c r="D20" s="5">
        <f t="shared" si="2"/>
        <v>2.0739685919616715</v>
      </c>
      <c r="E20" s="5">
        <f t="shared" si="2"/>
        <v>1.5036298285867673</v>
      </c>
      <c r="F20" s="5" t="e">
        <f t="shared" si="2"/>
        <v>#DIV/0!</v>
      </c>
      <c r="G20" s="5" t="e">
        <f t="shared" si="2"/>
        <v>#DIV/0!</v>
      </c>
      <c r="H20" s="5" t="e">
        <f t="shared" si="2"/>
        <v>#DIV/0!</v>
      </c>
      <c r="I20" s="5" t="e">
        <f t="shared" si="2"/>
        <v>#DIV/0!</v>
      </c>
      <c r="J20" s="5" t="e">
        <f t="shared" si="2"/>
        <v>#DIV/0!</v>
      </c>
      <c r="K20" s="5" t="e">
        <f t="shared" si="2"/>
        <v>#DIV/0!</v>
      </c>
      <c r="L20" s="5" t="e">
        <f t="shared" si="2"/>
        <v>#DIV/0!</v>
      </c>
      <c r="M20" s="5" t="e">
        <f t="shared" si="2"/>
        <v>#DIV/0!</v>
      </c>
      <c r="N20" s="5">
        <f t="shared" si="2"/>
        <v>1.6629549081395383</v>
      </c>
      <c r="P20" s="420"/>
      <c r="Q20" s="420"/>
      <c r="R20" s="420"/>
      <c r="S20" s="420"/>
      <c r="T20" s="420"/>
      <c r="U20" s="420"/>
      <c r="V20" s="420"/>
      <c r="W20" s="420"/>
      <c r="X20" s="420"/>
      <c r="Y20" s="420"/>
      <c r="Z20" s="420"/>
      <c r="AA20" s="420"/>
      <c r="AB20" s="420"/>
    </row>
    <row r="21" spans="1:28" x14ac:dyDescent="0.25">
      <c r="A21" s="3" t="s">
        <v>196</v>
      </c>
      <c r="B21" s="5">
        <f>B20</f>
        <v>1.3936841701727987</v>
      </c>
      <c r="C21" s="5">
        <f>AVERAGE($B$20:C$20)</f>
        <v>1.6217240932893788</v>
      </c>
      <c r="D21" s="5">
        <f>AVERAGE($B$20:D$20)</f>
        <v>1.7724722595134763</v>
      </c>
      <c r="E21" s="5">
        <f>AVERAGE($B$20:E$20)</f>
        <v>1.7052616517817991</v>
      </c>
      <c r="F21" s="5" t="e">
        <f>AVERAGE($B$20:F$20)</f>
        <v>#DIV/0!</v>
      </c>
      <c r="G21" s="5" t="e">
        <f>AVERAGE($B$20:G$20)</f>
        <v>#DIV/0!</v>
      </c>
      <c r="H21" s="5" t="e">
        <f>AVERAGE($B$20:H$20)</f>
        <v>#DIV/0!</v>
      </c>
      <c r="I21" s="5" t="e">
        <f>AVERAGE($B$20:I$20)</f>
        <v>#DIV/0!</v>
      </c>
      <c r="J21" s="5" t="e">
        <f>AVERAGE($B$20:J$20)</f>
        <v>#DIV/0!</v>
      </c>
      <c r="K21" s="5" t="e">
        <f>AVERAGE($B$20:K$20)</f>
        <v>#DIV/0!</v>
      </c>
      <c r="L21" s="5" t="e">
        <f>AVERAGE($B$20:L$20)</f>
        <v>#DIV/0!</v>
      </c>
      <c r="M21" s="5" t="e">
        <f>AVERAGE($B$20:M$20)</f>
        <v>#DIV/0!</v>
      </c>
      <c r="N21" s="5"/>
      <c r="P21" s="420"/>
      <c r="Q21" s="420"/>
      <c r="R21" s="420"/>
      <c r="S21" s="420"/>
      <c r="T21" s="420"/>
      <c r="U21" s="420"/>
      <c r="V21" s="420"/>
      <c r="W21" s="420"/>
      <c r="X21" s="420"/>
      <c r="Y21" s="420"/>
      <c r="Z21" s="420"/>
      <c r="AA21" s="420"/>
      <c r="AB21" s="420"/>
    </row>
    <row r="24" spans="1:28" x14ac:dyDescent="0.25">
      <c r="A24" s="4" t="s">
        <v>223</v>
      </c>
    </row>
    <row r="25" spans="1:28" s="219" customFormat="1" x14ac:dyDescent="0.25">
      <c r="A25" s="245" t="s">
        <v>248</v>
      </c>
      <c r="B25" s="246" t="s">
        <v>28</v>
      </c>
      <c r="C25" s="246" t="s">
        <v>29</v>
      </c>
      <c r="D25" s="246" t="s">
        <v>30</v>
      </c>
      <c r="E25" s="246" t="s">
        <v>31</v>
      </c>
      <c r="F25" s="246" t="s">
        <v>32</v>
      </c>
      <c r="G25" s="246" t="s">
        <v>33</v>
      </c>
      <c r="H25" s="246" t="s">
        <v>34</v>
      </c>
      <c r="I25" s="246" t="s">
        <v>35</v>
      </c>
      <c r="J25" s="246" t="s">
        <v>36</v>
      </c>
      <c r="K25" s="246" t="s">
        <v>37</v>
      </c>
      <c r="L25" s="246" t="s">
        <v>38</v>
      </c>
      <c r="M25" s="246" t="s">
        <v>39</v>
      </c>
      <c r="N25" s="246" t="s">
        <v>81</v>
      </c>
      <c r="P25" s="211" t="s">
        <v>28</v>
      </c>
      <c r="Q25" s="211" t="s">
        <v>29</v>
      </c>
      <c r="R25" s="211" t="s">
        <v>30</v>
      </c>
      <c r="S25" s="211" t="s">
        <v>31</v>
      </c>
      <c r="T25" s="211" t="s">
        <v>32</v>
      </c>
      <c r="U25" s="211" t="s">
        <v>33</v>
      </c>
      <c r="V25" s="211" t="s">
        <v>34</v>
      </c>
      <c r="W25" s="211" t="s">
        <v>35</v>
      </c>
      <c r="X25" s="211" t="s">
        <v>36</v>
      </c>
      <c r="Y25" s="211" t="s">
        <v>37</v>
      </c>
      <c r="Z25" s="211" t="s">
        <v>38</v>
      </c>
      <c r="AA25" s="211" t="s">
        <v>39</v>
      </c>
      <c r="AB25" s="211" t="s">
        <v>81</v>
      </c>
    </row>
    <row r="26" spans="1:28" x14ac:dyDescent="0.25">
      <c r="A26" s="3" t="s">
        <v>40</v>
      </c>
      <c r="B26" s="2">
        <v>0.95</v>
      </c>
      <c r="C26" s="2">
        <v>0.95</v>
      </c>
      <c r="D26" s="2">
        <v>0.95</v>
      </c>
      <c r="E26" s="2">
        <v>0.95</v>
      </c>
      <c r="F26" s="2">
        <v>0.95</v>
      </c>
      <c r="G26" s="2">
        <v>0.95</v>
      </c>
      <c r="H26" s="2">
        <v>0.95</v>
      </c>
      <c r="I26" s="2">
        <v>0.95</v>
      </c>
      <c r="J26" s="2">
        <v>0.95</v>
      </c>
      <c r="K26" s="2">
        <v>0.95</v>
      </c>
      <c r="L26" s="2">
        <v>0.95</v>
      </c>
      <c r="M26" s="2">
        <v>0.95</v>
      </c>
      <c r="N26" s="2">
        <v>0.95</v>
      </c>
      <c r="P26" s="420"/>
      <c r="Q26" s="420"/>
      <c r="R26" s="420"/>
      <c r="S26" s="420"/>
      <c r="T26" s="420"/>
      <c r="U26" s="420"/>
      <c r="V26" s="420"/>
      <c r="W26" s="420"/>
      <c r="X26" s="420"/>
      <c r="Y26" s="420"/>
      <c r="Z26" s="420"/>
      <c r="AA26" s="420"/>
      <c r="AB26" s="420"/>
    </row>
    <row r="27" spans="1:28" x14ac:dyDescent="0.25">
      <c r="A27" s="3" t="s">
        <v>41</v>
      </c>
      <c r="B27" s="282">
        <v>1.27</v>
      </c>
      <c r="C27" s="282">
        <v>0.69</v>
      </c>
      <c r="D27" s="282">
        <v>0.54</v>
      </c>
      <c r="E27" s="282">
        <v>0.55552486872983864</v>
      </c>
      <c r="F27" s="282"/>
      <c r="G27" s="282"/>
      <c r="H27" s="282"/>
      <c r="I27" s="282"/>
      <c r="J27" s="282"/>
      <c r="K27" s="282"/>
      <c r="L27" s="282"/>
      <c r="M27" s="282"/>
      <c r="N27" s="282">
        <f>AVERAGE(B27:M27)</f>
        <v>0.7638812171824596</v>
      </c>
      <c r="P27" s="420"/>
      <c r="Q27" s="420"/>
      <c r="R27" s="420"/>
      <c r="S27" s="420"/>
      <c r="T27" s="420"/>
      <c r="U27" s="420"/>
      <c r="V27" s="420"/>
      <c r="W27" s="420"/>
      <c r="X27" s="420"/>
      <c r="Y27" s="420"/>
      <c r="Z27" s="420"/>
      <c r="AA27" s="420"/>
      <c r="AB27" s="420"/>
    </row>
    <row r="28" spans="1:28" x14ac:dyDescent="0.25">
      <c r="A28" s="3" t="s">
        <v>195</v>
      </c>
      <c r="B28" s="5">
        <f>B26/B27</f>
        <v>0.74803149606299213</v>
      </c>
      <c r="C28" s="5">
        <f t="shared" ref="C28:N28" si="3">C26/C27</f>
        <v>1.3768115942028987</v>
      </c>
      <c r="D28" s="5">
        <f t="shared" si="3"/>
        <v>1.7592592592592591</v>
      </c>
      <c r="E28" s="5">
        <f t="shared" si="3"/>
        <v>1.7100944592671357</v>
      </c>
      <c r="F28" s="5" t="e">
        <f t="shared" si="3"/>
        <v>#DIV/0!</v>
      </c>
      <c r="G28" s="5" t="e">
        <f t="shared" si="3"/>
        <v>#DIV/0!</v>
      </c>
      <c r="H28" s="5" t="e">
        <f t="shared" si="3"/>
        <v>#DIV/0!</v>
      </c>
      <c r="I28" s="5" t="e">
        <f t="shared" si="3"/>
        <v>#DIV/0!</v>
      </c>
      <c r="J28" s="5" t="e">
        <f t="shared" si="3"/>
        <v>#DIV/0!</v>
      </c>
      <c r="K28" s="5" t="e">
        <f t="shared" si="3"/>
        <v>#DIV/0!</v>
      </c>
      <c r="L28" s="5" t="e">
        <f t="shared" si="3"/>
        <v>#DIV/0!</v>
      </c>
      <c r="M28" s="5" t="e">
        <f t="shared" si="3"/>
        <v>#DIV/0!</v>
      </c>
      <c r="N28" s="5">
        <f t="shared" si="3"/>
        <v>1.2436488535534764</v>
      </c>
      <c r="P28" s="420"/>
      <c r="Q28" s="420"/>
      <c r="R28" s="420"/>
      <c r="S28" s="420"/>
      <c r="T28" s="420"/>
      <c r="U28" s="420"/>
      <c r="V28" s="420"/>
      <c r="W28" s="420"/>
      <c r="X28" s="420"/>
      <c r="Y28" s="420"/>
      <c r="Z28" s="420"/>
      <c r="AA28" s="420"/>
      <c r="AB28" s="420"/>
    </row>
    <row r="29" spans="1:28" x14ac:dyDescent="0.25">
      <c r="A29" s="3" t="s">
        <v>196</v>
      </c>
      <c r="B29" s="5">
        <f>B28</f>
        <v>0.74803149606299213</v>
      </c>
      <c r="C29" s="5">
        <f>AVERAGE($B$28:C$28)</f>
        <v>1.0624215451329455</v>
      </c>
      <c r="D29" s="5">
        <f>AVERAGE($B$28:D$28)</f>
        <v>1.2947007831750501</v>
      </c>
      <c r="E29" s="5">
        <f>AVERAGE($B$28:E$28)</f>
        <v>1.3985492021980714</v>
      </c>
      <c r="F29" s="5" t="e">
        <f>AVERAGE($B$28:F$28)</f>
        <v>#DIV/0!</v>
      </c>
      <c r="G29" s="5" t="e">
        <f>AVERAGE($B$28:G$28)</f>
        <v>#DIV/0!</v>
      </c>
      <c r="H29" s="5" t="e">
        <f>AVERAGE($B$28:H$28)</f>
        <v>#DIV/0!</v>
      </c>
      <c r="I29" s="5" t="e">
        <f>AVERAGE($B$28:I$28)</f>
        <v>#DIV/0!</v>
      </c>
      <c r="J29" s="5" t="e">
        <f>AVERAGE($B$28:J$28)</f>
        <v>#DIV/0!</v>
      </c>
      <c r="K29" s="5" t="e">
        <f>AVERAGE($B$28:K$28)</f>
        <v>#DIV/0!</v>
      </c>
      <c r="L29" s="5" t="e">
        <f>AVERAGE($B$28:L$28)</f>
        <v>#DIV/0!</v>
      </c>
      <c r="M29" s="5" t="e">
        <f>AVERAGE($B$28:M$28)</f>
        <v>#DIV/0!</v>
      </c>
      <c r="N29" s="5"/>
      <c r="P29" s="420"/>
      <c r="Q29" s="420"/>
      <c r="R29" s="420"/>
      <c r="S29" s="420"/>
      <c r="T29" s="420"/>
      <c r="U29" s="420"/>
      <c r="V29" s="420"/>
      <c r="W29" s="420"/>
      <c r="X29" s="420"/>
      <c r="Y29" s="420"/>
      <c r="Z29" s="420"/>
      <c r="AA29" s="420"/>
      <c r="AB29" s="420"/>
    </row>
    <row r="32" spans="1:28" x14ac:dyDescent="0.25">
      <c r="A32" s="4" t="s">
        <v>252</v>
      </c>
    </row>
    <row r="33" spans="1:28" s="219" customFormat="1" x14ac:dyDescent="0.25">
      <c r="A33" s="245" t="s">
        <v>251</v>
      </c>
      <c r="B33" s="246" t="s">
        <v>28</v>
      </c>
      <c r="C33" s="246" t="s">
        <v>29</v>
      </c>
      <c r="D33" s="246" t="s">
        <v>30</v>
      </c>
      <c r="E33" s="246" t="s">
        <v>31</v>
      </c>
      <c r="F33" s="246" t="s">
        <v>32</v>
      </c>
      <c r="G33" s="246" t="s">
        <v>33</v>
      </c>
      <c r="H33" s="246" t="s">
        <v>34</v>
      </c>
      <c r="I33" s="246" t="s">
        <v>35</v>
      </c>
      <c r="J33" s="246" t="s">
        <v>36</v>
      </c>
      <c r="K33" s="246" t="s">
        <v>37</v>
      </c>
      <c r="L33" s="246" t="s">
        <v>38</v>
      </c>
      <c r="M33" s="246" t="s">
        <v>39</v>
      </c>
      <c r="N33" s="246" t="s">
        <v>81</v>
      </c>
      <c r="P33" s="211" t="s">
        <v>28</v>
      </c>
      <c r="Q33" s="211" t="s">
        <v>29</v>
      </c>
      <c r="R33" s="211" t="s">
        <v>30</v>
      </c>
      <c r="S33" s="211" t="s">
        <v>31</v>
      </c>
      <c r="T33" s="211" t="s">
        <v>32</v>
      </c>
      <c r="U33" s="211" t="s">
        <v>33</v>
      </c>
      <c r="V33" s="211" t="s">
        <v>34</v>
      </c>
      <c r="W33" s="211" t="s">
        <v>35</v>
      </c>
      <c r="X33" s="211" t="s">
        <v>36</v>
      </c>
      <c r="Y33" s="211" t="s">
        <v>37</v>
      </c>
      <c r="Z33" s="211" t="s">
        <v>38</v>
      </c>
      <c r="AA33" s="211" t="s">
        <v>39</v>
      </c>
      <c r="AB33" s="211" t="s">
        <v>81</v>
      </c>
    </row>
    <row r="34" spans="1:28" x14ac:dyDescent="0.25">
      <c r="A34" s="3" t="s">
        <v>40</v>
      </c>
      <c r="B34" s="263">
        <v>0</v>
      </c>
      <c r="C34" s="263">
        <v>0</v>
      </c>
      <c r="D34" s="263">
        <v>0</v>
      </c>
      <c r="E34" s="263">
        <v>0</v>
      </c>
      <c r="F34" s="263">
        <v>0</v>
      </c>
      <c r="G34" s="263">
        <v>0</v>
      </c>
      <c r="H34" s="263">
        <v>0</v>
      </c>
      <c r="I34" s="263">
        <v>0</v>
      </c>
      <c r="J34" s="263">
        <v>0</v>
      </c>
      <c r="K34" s="263">
        <v>0</v>
      </c>
      <c r="L34" s="263">
        <v>0</v>
      </c>
      <c r="M34" s="263">
        <v>0</v>
      </c>
      <c r="N34" s="263">
        <v>0</v>
      </c>
      <c r="P34" s="420"/>
      <c r="Q34" s="420"/>
      <c r="R34" s="420"/>
      <c r="S34" s="420"/>
      <c r="T34" s="420"/>
      <c r="U34" s="420"/>
      <c r="V34" s="420"/>
      <c r="W34" s="420"/>
      <c r="X34" s="420"/>
      <c r="Y34" s="420"/>
      <c r="Z34" s="420"/>
      <c r="AA34" s="420"/>
      <c r="AB34" s="420"/>
    </row>
    <row r="35" spans="1:28" x14ac:dyDescent="0.25">
      <c r="A35" s="3" t="s">
        <v>41</v>
      </c>
      <c r="B35" s="283">
        <v>0</v>
      </c>
      <c r="C35" s="283">
        <v>0</v>
      </c>
      <c r="D35" s="283">
        <v>0</v>
      </c>
      <c r="E35" s="283">
        <v>0</v>
      </c>
      <c r="F35" s="283"/>
      <c r="G35" s="283"/>
      <c r="H35" s="283"/>
      <c r="I35" s="283"/>
      <c r="J35" s="283"/>
      <c r="K35" s="283"/>
      <c r="L35" s="283"/>
      <c r="M35" s="283"/>
      <c r="N35" s="283">
        <f>SUM(B35:M35)</f>
        <v>0</v>
      </c>
      <c r="P35" s="420"/>
      <c r="Q35" s="420"/>
      <c r="R35" s="420"/>
      <c r="S35" s="420"/>
      <c r="T35" s="420"/>
      <c r="U35" s="420"/>
      <c r="V35" s="420"/>
      <c r="W35" s="420"/>
      <c r="X35" s="420"/>
      <c r="Y35" s="420"/>
      <c r="Z35" s="420"/>
      <c r="AA35" s="420"/>
      <c r="AB35" s="420"/>
    </row>
    <row r="36" spans="1:28" x14ac:dyDescent="0.25">
      <c r="A36" s="3" t="s">
        <v>195</v>
      </c>
      <c r="B36" s="5">
        <f>IF(B35=0,1,B34/B35)</f>
        <v>1</v>
      </c>
      <c r="C36" s="5">
        <f t="shared" ref="C36:N36" si="4">IF(C35=0,1,C34/C35)</f>
        <v>1</v>
      </c>
      <c r="D36" s="5">
        <f t="shared" si="4"/>
        <v>1</v>
      </c>
      <c r="E36" s="5">
        <f t="shared" si="4"/>
        <v>1</v>
      </c>
      <c r="F36" s="5">
        <f t="shared" si="4"/>
        <v>1</v>
      </c>
      <c r="G36" s="5">
        <f t="shared" si="4"/>
        <v>1</v>
      </c>
      <c r="H36" s="5">
        <f t="shared" si="4"/>
        <v>1</v>
      </c>
      <c r="I36" s="5">
        <f t="shared" si="4"/>
        <v>1</v>
      </c>
      <c r="J36" s="5">
        <f t="shared" si="4"/>
        <v>1</v>
      </c>
      <c r="K36" s="5">
        <f t="shared" si="4"/>
        <v>1</v>
      </c>
      <c r="L36" s="5">
        <f t="shared" si="4"/>
        <v>1</v>
      </c>
      <c r="M36" s="5">
        <f t="shared" si="4"/>
        <v>1</v>
      </c>
      <c r="N36" s="5">
        <f t="shared" si="4"/>
        <v>1</v>
      </c>
      <c r="P36" s="420"/>
      <c r="Q36" s="420"/>
      <c r="R36" s="420"/>
      <c r="S36" s="420"/>
      <c r="T36" s="420"/>
      <c r="U36" s="420"/>
      <c r="V36" s="420"/>
      <c r="W36" s="420"/>
      <c r="X36" s="420"/>
      <c r="Y36" s="420"/>
      <c r="Z36" s="420"/>
      <c r="AA36" s="420"/>
      <c r="AB36" s="420"/>
    </row>
    <row r="37" spans="1:28" x14ac:dyDescent="0.25">
      <c r="A37" s="3" t="s">
        <v>196</v>
      </c>
      <c r="B37" s="5">
        <f>B36</f>
        <v>1</v>
      </c>
      <c r="C37" s="5">
        <f>AVERAGE($B$36:C$36)</f>
        <v>1</v>
      </c>
      <c r="D37" s="5">
        <f>AVERAGE($B$36:D$36)</f>
        <v>1</v>
      </c>
      <c r="E37" s="5">
        <f>AVERAGE($B$36:E$36)</f>
        <v>1</v>
      </c>
      <c r="F37" s="5">
        <f>AVERAGE($B$36:F$36)</f>
        <v>1</v>
      </c>
      <c r="G37" s="5">
        <f>AVERAGE($B$36:G$36)</f>
        <v>1</v>
      </c>
      <c r="H37" s="5">
        <f>AVERAGE($B$36:H$36)</f>
        <v>1</v>
      </c>
      <c r="I37" s="5">
        <f>AVERAGE($B$36:I$36)</f>
        <v>1</v>
      </c>
      <c r="J37" s="5">
        <f>AVERAGE($B$36:J$36)</f>
        <v>1</v>
      </c>
      <c r="K37" s="5">
        <f>AVERAGE($B$36:K$36)</f>
        <v>1</v>
      </c>
      <c r="L37" s="5">
        <f>AVERAGE($B$36:L$36)</f>
        <v>1</v>
      </c>
      <c r="M37" s="5">
        <f>AVERAGE($B$36:M$36)</f>
        <v>1</v>
      </c>
      <c r="N37" s="5"/>
      <c r="P37" s="420"/>
      <c r="Q37" s="420"/>
      <c r="R37" s="420"/>
      <c r="S37" s="420"/>
      <c r="T37" s="420"/>
      <c r="U37" s="420"/>
      <c r="V37" s="420"/>
      <c r="W37" s="420"/>
      <c r="X37" s="420"/>
      <c r="Y37" s="420"/>
      <c r="Z37" s="420"/>
      <c r="AA37" s="420"/>
      <c r="AB37" s="420"/>
    </row>
    <row r="40" spans="1:28" x14ac:dyDescent="0.25">
      <c r="A40" s="4" t="s">
        <v>252</v>
      </c>
    </row>
    <row r="41" spans="1:28" x14ac:dyDescent="0.25">
      <c r="A41" s="3" t="s">
        <v>200</v>
      </c>
      <c r="B41" s="3" t="s">
        <v>28</v>
      </c>
      <c r="C41" s="3" t="s">
        <v>29</v>
      </c>
      <c r="D41" s="3" t="s">
        <v>30</v>
      </c>
      <c r="E41" s="3" t="s">
        <v>31</v>
      </c>
      <c r="F41" s="3" t="s">
        <v>32</v>
      </c>
      <c r="G41" s="3" t="s">
        <v>33</v>
      </c>
      <c r="H41" s="3" t="s">
        <v>34</v>
      </c>
      <c r="I41" s="3" t="s">
        <v>35</v>
      </c>
      <c r="J41" s="3" t="s">
        <v>36</v>
      </c>
      <c r="K41" s="3" t="s">
        <v>37</v>
      </c>
      <c r="L41" s="3" t="s">
        <v>38</v>
      </c>
      <c r="M41" s="3" t="s">
        <v>39</v>
      </c>
      <c r="N41" s="3" t="s">
        <v>81</v>
      </c>
      <c r="P41" s="211" t="s">
        <v>28</v>
      </c>
      <c r="Q41" s="211" t="s">
        <v>29</v>
      </c>
      <c r="R41" s="211" t="s">
        <v>30</v>
      </c>
      <c r="S41" s="211" t="s">
        <v>31</v>
      </c>
      <c r="T41" s="211" t="s">
        <v>32</v>
      </c>
      <c r="U41" s="211" t="s">
        <v>33</v>
      </c>
      <c r="V41" s="211" t="s">
        <v>34</v>
      </c>
      <c r="W41" s="211" t="s">
        <v>35</v>
      </c>
      <c r="X41" s="211" t="s">
        <v>36</v>
      </c>
      <c r="Y41" s="211" t="s">
        <v>37</v>
      </c>
      <c r="Z41" s="211" t="s">
        <v>38</v>
      </c>
      <c r="AA41" s="211" t="s">
        <v>39</v>
      </c>
      <c r="AB41" s="211" t="s">
        <v>81</v>
      </c>
    </row>
    <row r="42" spans="1:28" x14ac:dyDescent="0.25">
      <c r="A42" s="3" t="s">
        <v>40</v>
      </c>
      <c r="B42" s="1">
        <v>0</v>
      </c>
      <c r="C42" s="1">
        <v>0</v>
      </c>
      <c r="D42" s="1">
        <v>0</v>
      </c>
      <c r="E42" s="1">
        <v>0</v>
      </c>
      <c r="F42" s="1">
        <v>0</v>
      </c>
      <c r="G42" s="1">
        <v>0</v>
      </c>
      <c r="H42" s="1">
        <v>0</v>
      </c>
      <c r="I42" s="1">
        <v>0</v>
      </c>
      <c r="J42" s="1">
        <v>0</v>
      </c>
      <c r="K42" s="1">
        <v>0</v>
      </c>
      <c r="L42" s="1">
        <v>0</v>
      </c>
      <c r="M42" s="1">
        <v>0</v>
      </c>
      <c r="N42" s="214">
        <f>SUM(B42:M42)</f>
        <v>0</v>
      </c>
      <c r="P42" s="420"/>
      <c r="Q42" s="420"/>
      <c r="R42" s="420"/>
      <c r="S42" s="420"/>
      <c r="T42" s="420"/>
      <c r="U42" s="420"/>
      <c r="V42" s="420"/>
      <c r="W42" s="420"/>
      <c r="X42" s="420"/>
      <c r="Y42" s="420"/>
      <c r="Z42" s="420"/>
      <c r="AA42" s="420"/>
      <c r="AB42" s="420"/>
    </row>
    <row r="43" spans="1:28" x14ac:dyDescent="0.25">
      <c r="A43" s="3" t="s">
        <v>41</v>
      </c>
      <c r="B43" s="286">
        <v>0</v>
      </c>
      <c r="C43" s="286">
        <v>0</v>
      </c>
      <c r="D43" s="286">
        <v>0</v>
      </c>
      <c r="E43" s="286"/>
      <c r="F43" s="286"/>
      <c r="G43" s="286"/>
      <c r="H43" s="286"/>
      <c r="I43" s="286"/>
      <c r="J43" s="286"/>
      <c r="K43" s="286"/>
      <c r="L43" s="286"/>
      <c r="M43" s="286"/>
      <c r="N43" s="286">
        <f>SUM(B43:M43)</f>
        <v>0</v>
      </c>
      <c r="P43" s="420"/>
      <c r="Q43" s="420"/>
      <c r="R43" s="420"/>
      <c r="S43" s="420"/>
      <c r="T43" s="420"/>
      <c r="U43" s="420"/>
      <c r="V43" s="420"/>
      <c r="W43" s="420"/>
      <c r="X43" s="420"/>
      <c r="Y43" s="420"/>
      <c r="Z43" s="420"/>
      <c r="AA43" s="420"/>
      <c r="AB43" s="420"/>
    </row>
    <row r="44" spans="1:28" s="219" customFormat="1" x14ac:dyDescent="0.25">
      <c r="A44" s="3" t="s">
        <v>82</v>
      </c>
      <c r="B44" s="289">
        <f>B43</f>
        <v>0</v>
      </c>
      <c r="C44" s="289">
        <f>SUM($B$43:C$43)</f>
        <v>0</v>
      </c>
      <c r="D44" s="289">
        <f>SUM($B$43:D$43)</f>
        <v>0</v>
      </c>
      <c r="E44" s="289">
        <f>SUM($B$43:E$43)</f>
        <v>0</v>
      </c>
      <c r="F44" s="289">
        <f>SUM($B$43:F$43)</f>
        <v>0</v>
      </c>
      <c r="G44" s="289">
        <f>SUM($B$43:G$43)</f>
        <v>0</v>
      </c>
      <c r="H44" s="289">
        <f>SUM($B$43:H$43)</f>
        <v>0</v>
      </c>
      <c r="I44" s="289">
        <f>SUM($B$43:I$43)</f>
        <v>0</v>
      </c>
      <c r="J44" s="289">
        <f>SUM($B$43:J$43)</f>
        <v>0</v>
      </c>
      <c r="K44" s="289">
        <f>SUM($B$43:K$43)</f>
        <v>0</v>
      </c>
      <c r="L44" s="289">
        <f>SUM($B$43:L$43)</f>
        <v>0</v>
      </c>
      <c r="M44" s="289">
        <f>SUM($B$43:M$43)</f>
        <v>0</v>
      </c>
      <c r="N44" s="303"/>
      <c r="P44" s="420"/>
      <c r="Q44" s="420"/>
      <c r="R44" s="420"/>
      <c r="S44" s="420"/>
      <c r="T44" s="420"/>
      <c r="U44" s="420"/>
      <c r="V44" s="420"/>
      <c r="W44" s="420"/>
      <c r="X44" s="420"/>
      <c r="Y44" s="420"/>
      <c r="Z44" s="420"/>
      <c r="AA44" s="420"/>
      <c r="AB44" s="420"/>
    </row>
    <row r="45" spans="1:28" x14ac:dyDescent="0.25">
      <c r="A45" s="3" t="s">
        <v>195</v>
      </c>
      <c r="B45" s="5">
        <f>IF(B43=0,1,B42/B43)</f>
        <v>1</v>
      </c>
      <c r="C45" s="5">
        <f t="shared" ref="C45:M45" si="5">IF(C43=0,1,C42/C43)</f>
        <v>1</v>
      </c>
      <c r="D45" s="5">
        <f t="shared" si="5"/>
        <v>1</v>
      </c>
      <c r="E45" s="5">
        <f t="shared" si="5"/>
        <v>1</v>
      </c>
      <c r="F45" s="5">
        <f t="shared" si="5"/>
        <v>1</v>
      </c>
      <c r="G45" s="5">
        <f t="shared" si="5"/>
        <v>1</v>
      </c>
      <c r="H45" s="5">
        <f t="shared" si="5"/>
        <v>1</v>
      </c>
      <c r="I45" s="5">
        <f t="shared" si="5"/>
        <v>1</v>
      </c>
      <c r="J45" s="5">
        <f t="shared" si="5"/>
        <v>1</v>
      </c>
      <c r="K45" s="5">
        <f t="shared" si="5"/>
        <v>1</v>
      </c>
      <c r="L45" s="5">
        <f t="shared" si="5"/>
        <v>1</v>
      </c>
      <c r="M45" s="5">
        <f t="shared" si="5"/>
        <v>1</v>
      </c>
      <c r="N45" s="5" t="str">
        <f t="shared" ref="N45" si="6">IF(N43=0,"100%",N43/N42)</f>
        <v>100%</v>
      </c>
      <c r="P45" s="420"/>
      <c r="Q45" s="420"/>
      <c r="R45" s="420"/>
      <c r="S45" s="420"/>
      <c r="T45" s="420"/>
      <c r="U45" s="420"/>
      <c r="V45" s="420"/>
      <c r="W45" s="420"/>
      <c r="X45" s="420"/>
      <c r="Y45" s="420"/>
      <c r="Z45" s="420"/>
      <c r="AA45" s="420"/>
      <c r="AB45" s="420"/>
    </row>
    <row r="46" spans="1:28" x14ac:dyDescent="0.25">
      <c r="A46" s="3" t="s">
        <v>197</v>
      </c>
      <c r="B46" s="5">
        <f>B45</f>
        <v>1</v>
      </c>
      <c r="C46" s="2">
        <f>SUM($B$45:C$45)/COUNT($B$45:C$45)</f>
        <v>1</v>
      </c>
      <c r="D46" s="2">
        <f>SUM($B$45:D$45)/COUNT($B$45:D$45)</f>
        <v>1</v>
      </c>
      <c r="E46" s="2">
        <f>SUM($B$45:E$45)/COUNT($B$45:E$45)</f>
        <v>1</v>
      </c>
      <c r="F46" s="2">
        <f>SUM($B$45:F$45)/COUNT($B$45:F$45)</f>
        <v>1</v>
      </c>
      <c r="G46" s="2">
        <f>SUM($B$45:G$45)/COUNT($B$45:G$45)</f>
        <v>1</v>
      </c>
      <c r="H46" s="2">
        <f>SUM($B$45:H$45)/COUNT($B$45:H$45)</f>
        <v>1</v>
      </c>
      <c r="I46" s="2">
        <f>SUM($B$45:I$45)/COUNT($B$45:I$45)</f>
        <v>1</v>
      </c>
      <c r="J46" s="2">
        <f>SUM($B$45:J$45)/COUNT($B$45:J$45)</f>
        <v>1</v>
      </c>
      <c r="K46" s="2">
        <f>SUM($B$45:K$45)/COUNT($B$45:K$45)</f>
        <v>1</v>
      </c>
      <c r="L46" s="2">
        <f>SUM($B$45:L$45)/COUNT($B$45:L$45)</f>
        <v>1</v>
      </c>
      <c r="M46" s="2">
        <f>SUM($B$45:M$45)/COUNT($B$45:M$45)</f>
        <v>1</v>
      </c>
      <c r="N46" s="2"/>
      <c r="P46" s="420"/>
      <c r="Q46" s="420"/>
      <c r="R46" s="420"/>
      <c r="S46" s="420"/>
      <c r="T46" s="420"/>
      <c r="U46" s="420"/>
      <c r="V46" s="420"/>
      <c r="W46" s="420"/>
      <c r="X46" s="420"/>
      <c r="Y46" s="420"/>
      <c r="Z46" s="420"/>
      <c r="AA46" s="420"/>
      <c r="AB46" s="420"/>
    </row>
    <row r="47" spans="1:28" x14ac:dyDescent="0.25">
      <c r="A47" s="216"/>
      <c r="B47" s="217"/>
      <c r="C47" s="218"/>
      <c r="D47" s="218"/>
      <c r="E47" s="218"/>
      <c r="F47" s="218"/>
      <c r="G47" s="218"/>
      <c r="H47" s="218"/>
      <c r="I47" s="218"/>
      <c r="J47" s="218"/>
      <c r="K47" s="218"/>
      <c r="L47" s="218"/>
      <c r="M47" s="218"/>
      <c r="N47" s="218"/>
    </row>
    <row r="48" spans="1:28" x14ac:dyDescent="0.25">
      <c r="A48" s="216"/>
      <c r="B48" s="217"/>
      <c r="C48" s="218"/>
      <c r="D48" s="218"/>
      <c r="E48" s="218"/>
      <c r="F48" s="218"/>
      <c r="G48" s="218"/>
      <c r="H48" s="218"/>
      <c r="I48" s="218"/>
      <c r="J48" s="218"/>
      <c r="K48" s="218"/>
      <c r="L48" s="218"/>
      <c r="M48" s="218"/>
      <c r="N48" s="218"/>
    </row>
    <row r="49" spans="1:28" x14ac:dyDescent="0.25">
      <c r="A49" s="4" t="s">
        <v>255</v>
      </c>
    </row>
    <row r="50" spans="1:28" ht="30" x14ac:dyDescent="0.25">
      <c r="A50" s="227" t="s">
        <v>254</v>
      </c>
      <c r="B50" s="3" t="s">
        <v>28</v>
      </c>
      <c r="C50" s="3" t="s">
        <v>29</v>
      </c>
      <c r="D50" s="3" t="s">
        <v>30</v>
      </c>
      <c r="E50" s="3" t="s">
        <v>31</v>
      </c>
      <c r="F50" s="3" t="s">
        <v>32</v>
      </c>
      <c r="G50" s="3" t="s">
        <v>33</v>
      </c>
      <c r="H50" s="3" t="s">
        <v>34</v>
      </c>
      <c r="I50" s="3" t="s">
        <v>35</v>
      </c>
      <c r="J50" s="3" t="s">
        <v>36</v>
      </c>
      <c r="K50" s="3" t="s">
        <v>37</v>
      </c>
      <c r="L50" s="3" t="s">
        <v>38</v>
      </c>
      <c r="M50" s="3" t="s">
        <v>39</v>
      </c>
      <c r="N50" s="3" t="s">
        <v>81</v>
      </c>
      <c r="P50" s="211" t="s">
        <v>28</v>
      </c>
      <c r="Q50" s="211" t="s">
        <v>29</v>
      </c>
      <c r="R50" s="211" t="s">
        <v>30</v>
      </c>
      <c r="S50" s="211" t="s">
        <v>31</v>
      </c>
      <c r="T50" s="211" t="s">
        <v>32</v>
      </c>
      <c r="U50" s="211" t="s">
        <v>33</v>
      </c>
      <c r="V50" s="211" t="s">
        <v>34</v>
      </c>
      <c r="W50" s="211" t="s">
        <v>35</v>
      </c>
      <c r="X50" s="211" t="s">
        <v>36</v>
      </c>
      <c r="Y50" s="211" t="s">
        <v>37</v>
      </c>
      <c r="Z50" s="211" t="s">
        <v>38</v>
      </c>
      <c r="AA50" s="211" t="s">
        <v>39</v>
      </c>
      <c r="AB50" s="211" t="s">
        <v>81</v>
      </c>
    </row>
    <row r="51" spans="1:28" x14ac:dyDescent="0.25">
      <c r="A51" s="3" t="s">
        <v>40</v>
      </c>
      <c r="B51" s="301">
        <v>1</v>
      </c>
      <c r="C51" s="301">
        <v>1</v>
      </c>
      <c r="D51" s="301">
        <v>1</v>
      </c>
      <c r="E51" s="301">
        <v>1</v>
      </c>
      <c r="F51" s="301">
        <v>1</v>
      </c>
      <c r="G51" s="301">
        <v>1</v>
      </c>
      <c r="H51" s="301">
        <v>1</v>
      </c>
      <c r="I51" s="301">
        <v>1</v>
      </c>
      <c r="J51" s="301">
        <v>1</v>
      </c>
      <c r="K51" s="301">
        <v>1</v>
      </c>
      <c r="L51" s="301">
        <v>1</v>
      </c>
      <c r="M51" s="301">
        <v>1</v>
      </c>
      <c r="N51" s="301">
        <v>1</v>
      </c>
      <c r="P51" s="421"/>
      <c r="Q51" s="421"/>
      <c r="R51" s="421"/>
      <c r="S51" s="421"/>
      <c r="T51" s="421"/>
      <c r="U51" s="421"/>
      <c r="V51" s="421"/>
      <c r="W51" s="421"/>
      <c r="X51" s="421"/>
      <c r="Y51" s="421"/>
      <c r="Z51" s="421"/>
      <c r="AA51" s="421"/>
      <c r="AB51" s="300"/>
    </row>
    <row r="52" spans="1:28" x14ac:dyDescent="0.25">
      <c r="A52" s="3" t="s">
        <v>40</v>
      </c>
      <c r="B52" s="1">
        <v>0</v>
      </c>
      <c r="C52" s="1">
        <v>0</v>
      </c>
      <c r="D52" s="1">
        <v>0</v>
      </c>
      <c r="E52" s="1">
        <v>0</v>
      </c>
      <c r="F52" s="1">
        <v>0</v>
      </c>
      <c r="G52" s="1">
        <v>0</v>
      </c>
      <c r="H52" s="1">
        <v>0</v>
      </c>
      <c r="I52" s="1">
        <v>0</v>
      </c>
      <c r="J52" s="1">
        <v>0</v>
      </c>
      <c r="K52" s="1">
        <v>0</v>
      </c>
      <c r="L52" s="1">
        <v>0</v>
      </c>
      <c r="M52" s="1">
        <v>0</v>
      </c>
      <c r="N52" s="214">
        <f>SUM(B52:M52)</f>
        <v>0</v>
      </c>
      <c r="P52" s="422"/>
      <c r="Q52" s="422"/>
      <c r="R52" s="422"/>
      <c r="S52" s="422"/>
      <c r="T52" s="422"/>
      <c r="U52" s="422"/>
      <c r="V52" s="422"/>
      <c r="W52" s="422"/>
      <c r="X52" s="422"/>
      <c r="Y52" s="422"/>
      <c r="Z52" s="422"/>
      <c r="AA52" s="422"/>
      <c r="AB52" s="420"/>
    </row>
    <row r="53" spans="1:28" x14ac:dyDescent="0.25">
      <c r="A53" s="3" t="s">
        <v>41</v>
      </c>
      <c r="B53" s="286">
        <v>0</v>
      </c>
      <c r="C53" s="284">
        <v>0</v>
      </c>
      <c r="D53" s="284">
        <v>0</v>
      </c>
      <c r="E53" s="284">
        <v>0</v>
      </c>
      <c r="F53" s="284"/>
      <c r="G53" s="284"/>
      <c r="H53" s="284"/>
      <c r="I53" s="284"/>
      <c r="J53" s="284"/>
      <c r="K53" s="284"/>
      <c r="L53" s="284"/>
      <c r="M53" s="284"/>
      <c r="N53" s="285">
        <f>SUM(B53:M53)</f>
        <v>0</v>
      </c>
      <c r="P53" s="422"/>
      <c r="Q53" s="422"/>
      <c r="R53" s="422"/>
      <c r="S53" s="422"/>
      <c r="T53" s="422"/>
      <c r="U53" s="422"/>
      <c r="V53" s="422"/>
      <c r="W53" s="422"/>
      <c r="X53" s="422"/>
      <c r="Y53" s="422"/>
      <c r="Z53" s="422"/>
      <c r="AA53" s="422"/>
      <c r="AB53" s="420"/>
    </row>
    <row r="54" spans="1:28" x14ac:dyDescent="0.25">
      <c r="A54" s="3" t="s">
        <v>314</v>
      </c>
      <c r="B54" s="284" t="b">
        <f>ISBLANK(B53)</f>
        <v>0</v>
      </c>
      <c r="C54" s="284" t="b">
        <f t="shared" ref="C54:E54" si="7">ISBLANK(C53)</f>
        <v>0</v>
      </c>
      <c r="D54" s="284" t="b">
        <f t="shared" si="7"/>
        <v>0</v>
      </c>
      <c r="E54" s="284" t="b">
        <f t="shared" si="7"/>
        <v>0</v>
      </c>
      <c r="F54" s="284"/>
      <c r="G54" s="284"/>
      <c r="H54" s="284"/>
      <c r="I54" s="284"/>
      <c r="J54" s="284"/>
      <c r="K54" s="284"/>
      <c r="L54" s="284"/>
      <c r="M54" s="284"/>
      <c r="N54" s="285"/>
      <c r="P54" s="422"/>
      <c r="Q54" s="422"/>
      <c r="R54" s="422"/>
      <c r="S54" s="422"/>
      <c r="T54" s="422"/>
      <c r="U54" s="422"/>
      <c r="V54" s="422"/>
      <c r="W54" s="422"/>
      <c r="X54" s="422"/>
      <c r="Y54" s="422"/>
      <c r="Z54" s="422"/>
      <c r="AA54" s="422"/>
      <c r="AB54" s="420"/>
    </row>
    <row r="55" spans="1:28" x14ac:dyDescent="0.25">
      <c r="A55" s="3" t="s">
        <v>195</v>
      </c>
      <c r="B55" s="5">
        <f>IF(B54=TRUE,0,IF(B53=0,1,B52/B53))</f>
        <v>1</v>
      </c>
      <c r="C55" s="5">
        <f t="shared" ref="C55:N55" si="8">IF(C53=0,0,C52/C53)</f>
        <v>0</v>
      </c>
      <c r="D55" s="5">
        <f t="shared" si="8"/>
        <v>0</v>
      </c>
      <c r="E55" s="5">
        <f t="shared" si="8"/>
        <v>0</v>
      </c>
      <c r="F55" s="5">
        <f t="shared" si="8"/>
        <v>0</v>
      </c>
      <c r="G55" s="5">
        <f t="shared" si="8"/>
        <v>0</v>
      </c>
      <c r="H55" s="5">
        <f t="shared" si="8"/>
        <v>0</v>
      </c>
      <c r="I55" s="5">
        <f t="shared" si="8"/>
        <v>0</v>
      </c>
      <c r="J55" s="5">
        <f t="shared" si="8"/>
        <v>0</v>
      </c>
      <c r="K55" s="5">
        <f t="shared" si="8"/>
        <v>0</v>
      </c>
      <c r="L55" s="5">
        <f t="shared" si="8"/>
        <v>0</v>
      </c>
      <c r="M55" s="5">
        <f t="shared" si="8"/>
        <v>0</v>
      </c>
      <c r="N55" s="5">
        <f t="shared" si="8"/>
        <v>0</v>
      </c>
      <c r="P55" s="422"/>
      <c r="Q55" s="422"/>
      <c r="R55" s="422"/>
      <c r="S55" s="422"/>
      <c r="T55" s="422"/>
      <c r="U55" s="422"/>
      <c r="V55" s="422"/>
      <c r="W55" s="422"/>
      <c r="X55" s="422"/>
      <c r="Y55" s="422"/>
      <c r="Z55" s="422"/>
      <c r="AA55" s="422"/>
      <c r="AB55" s="420"/>
    </row>
    <row r="56" spans="1:28" x14ac:dyDescent="0.25">
      <c r="A56" s="3" t="s">
        <v>197</v>
      </c>
      <c r="B56" s="5">
        <f>B55</f>
        <v>1</v>
      </c>
      <c r="C56" s="2">
        <f>SUM($B$45:C$45)/COUNT($B$45:C$45)</f>
        <v>1</v>
      </c>
      <c r="D56" s="2">
        <f>SUM($B$45:D$45)/COUNT($B$45:D$45)</f>
        <v>1</v>
      </c>
      <c r="E56" s="2">
        <f>SUM($B$45:E$45)/COUNT($B$45:E$45)</f>
        <v>1</v>
      </c>
      <c r="F56" s="2">
        <f>SUM($B$45:F$45)/COUNT($B$45:F$45)</f>
        <v>1</v>
      </c>
      <c r="G56" s="2">
        <f>SUM($B$45:G$45)/COUNT($B$45:G$45)</f>
        <v>1</v>
      </c>
      <c r="H56" s="2">
        <f>SUM($B$45:H$45)/COUNT($B$45:H$45)</f>
        <v>1</v>
      </c>
      <c r="I56" s="2">
        <f>SUM($B$45:I$45)/COUNT($B$45:I$45)</f>
        <v>1</v>
      </c>
      <c r="J56" s="2">
        <f>SUM($B$45:J$45)/COUNT($B$45:J$45)</f>
        <v>1</v>
      </c>
      <c r="K56" s="2">
        <f>SUM($B$45:K$45)/COUNT($B$45:K$45)</f>
        <v>1</v>
      </c>
      <c r="L56" s="2">
        <f>SUM($B$45:L$45)/COUNT($B$45:L$45)</f>
        <v>1</v>
      </c>
      <c r="M56" s="2">
        <f>SUM($B$45:M$45)/COUNT($B$45:M$45)</f>
        <v>1</v>
      </c>
      <c r="N56" s="2"/>
      <c r="P56" s="423"/>
      <c r="Q56" s="423"/>
      <c r="R56" s="423"/>
      <c r="S56" s="423"/>
      <c r="T56" s="423"/>
      <c r="U56" s="423"/>
      <c r="V56" s="423"/>
      <c r="W56" s="423"/>
      <c r="X56" s="423"/>
      <c r="Y56" s="423"/>
      <c r="Z56" s="423"/>
      <c r="AA56" s="423"/>
      <c r="AB56" s="420"/>
    </row>
    <row r="57" spans="1:28" x14ac:dyDescent="0.25">
      <c r="A57" s="216"/>
      <c r="B57" s="217"/>
      <c r="C57" s="218"/>
      <c r="D57" s="218"/>
      <c r="E57" s="218"/>
      <c r="F57" s="218"/>
      <c r="G57" s="218"/>
      <c r="H57" s="218"/>
      <c r="I57" s="218"/>
      <c r="J57" s="218"/>
      <c r="K57" s="218"/>
      <c r="L57" s="218"/>
      <c r="M57" s="218"/>
      <c r="N57" s="218"/>
    </row>
    <row r="58" spans="1:28" x14ac:dyDescent="0.25">
      <c r="A58" s="216"/>
      <c r="B58" s="217"/>
      <c r="C58" s="218"/>
      <c r="D58" s="218"/>
      <c r="E58" s="218"/>
      <c r="F58" s="218"/>
      <c r="G58" s="218"/>
      <c r="H58" s="218"/>
      <c r="I58" s="218"/>
      <c r="J58" s="218"/>
      <c r="K58" s="218"/>
      <c r="L58" s="218"/>
      <c r="M58" s="218"/>
      <c r="N58" s="218"/>
    </row>
    <row r="59" spans="1:28" x14ac:dyDescent="0.25">
      <c r="A59" s="210" t="s">
        <v>257</v>
      </c>
      <c r="B59" s="211" t="s">
        <v>28</v>
      </c>
      <c r="C59" s="211" t="s">
        <v>29</v>
      </c>
      <c r="D59" s="211" t="s">
        <v>30</v>
      </c>
      <c r="E59" s="211" t="s">
        <v>31</v>
      </c>
      <c r="F59" s="211" t="s">
        <v>32</v>
      </c>
      <c r="G59" s="211" t="s">
        <v>33</v>
      </c>
      <c r="H59" s="211" t="s">
        <v>34</v>
      </c>
      <c r="I59" s="211" t="s">
        <v>35</v>
      </c>
      <c r="J59" s="211" t="s">
        <v>36</v>
      </c>
      <c r="K59" s="211" t="s">
        <v>37</v>
      </c>
      <c r="L59" s="211" t="s">
        <v>38</v>
      </c>
      <c r="M59" s="211" t="s">
        <v>39</v>
      </c>
      <c r="N59" s="211" t="s">
        <v>81</v>
      </c>
      <c r="P59" s="211" t="s">
        <v>28</v>
      </c>
      <c r="Q59" s="211" t="s">
        <v>29</v>
      </c>
      <c r="R59" s="211" t="s">
        <v>30</v>
      </c>
      <c r="S59" s="211" t="s">
        <v>31</v>
      </c>
      <c r="T59" s="211" t="s">
        <v>32</v>
      </c>
      <c r="U59" s="211" t="s">
        <v>33</v>
      </c>
      <c r="V59" s="211" t="s">
        <v>34</v>
      </c>
      <c r="W59" s="211" t="s">
        <v>35</v>
      </c>
      <c r="X59" s="211" t="s">
        <v>36</v>
      </c>
      <c r="Y59" s="211" t="s">
        <v>37</v>
      </c>
      <c r="Z59" s="211" t="s">
        <v>38</v>
      </c>
      <c r="AA59" s="211" t="s">
        <v>39</v>
      </c>
      <c r="AB59" s="211" t="s">
        <v>81</v>
      </c>
    </row>
    <row r="60" spans="1:28" x14ac:dyDescent="0.25">
      <c r="A60" s="3" t="s">
        <v>40</v>
      </c>
      <c r="B60" s="247">
        <v>2E-3</v>
      </c>
      <c r="C60" s="247">
        <v>2E-3</v>
      </c>
      <c r="D60" s="247">
        <v>2E-3</v>
      </c>
      <c r="E60" s="247">
        <v>2E-3</v>
      </c>
      <c r="F60" s="247">
        <v>2E-3</v>
      </c>
      <c r="G60" s="247">
        <v>2E-3</v>
      </c>
      <c r="H60" s="247">
        <v>2E-3</v>
      </c>
      <c r="I60" s="247">
        <v>2E-3</v>
      </c>
      <c r="J60" s="247">
        <v>2E-3</v>
      </c>
      <c r="K60" s="247">
        <v>2E-3</v>
      </c>
      <c r="L60" s="247">
        <v>2E-3</v>
      </c>
      <c r="M60" s="247">
        <v>2E-3</v>
      </c>
      <c r="N60" s="247">
        <f>AVERAGE(B60:M60)</f>
        <v>2.0000000000000005E-3</v>
      </c>
      <c r="P60" s="420"/>
      <c r="Q60" s="420"/>
      <c r="R60" s="420"/>
      <c r="S60" s="420"/>
      <c r="T60" s="420"/>
      <c r="U60" s="420"/>
      <c r="V60" s="420"/>
      <c r="W60" s="420"/>
      <c r="X60" s="420"/>
      <c r="Y60" s="420"/>
      <c r="Z60" s="420"/>
      <c r="AA60" s="420"/>
      <c r="AB60" s="420"/>
    </row>
    <row r="61" spans="1:28" x14ac:dyDescent="0.25">
      <c r="A61" s="3" t="s">
        <v>226</v>
      </c>
      <c r="B61" s="248">
        <v>5.0000000000000001E-3</v>
      </c>
      <c r="C61" s="248">
        <v>3.0999999999999999E-3</v>
      </c>
      <c r="D61" s="248">
        <v>2E-3</v>
      </c>
      <c r="E61" s="248">
        <v>4.0000000000000001E-3</v>
      </c>
      <c r="F61" s="248"/>
      <c r="G61" s="248"/>
      <c r="H61" s="248"/>
      <c r="I61" s="248"/>
      <c r="J61" s="248"/>
      <c r="K61" s="248"/>
      <c r="L61" s="248"/>
      <c r="M61" s="248"/>
      <c r="N61" s="247">
        <f>AVERAGE(B61:M61)</f>
        <v>3.5249999999999999E-3</v>
      </c>
      <c r="P61" s="420"/>
      <c r="Q61" s="420"/>
      <c r="R61" s="420"/>
      <c r="S61" s="420"/>
      <c r="T61" s="420"/>
      <c r="U61" s="420"/>
      <c r="V61" s="420"/>
      <c r="W61" s="420"/>
      <c r="X61" s="420"/>
      <c r="Y61" s="420"/>
      <c r="Z61" s="420"/>
      <c r="AA61" s="420"/>
      <c r="AB61" s="420"/>
    </row>
    <row r="62" spans="1:28" x14ac:dyDescent="0.25">
      <c r="A62" s="3" t="s">
        <v>195</v>
      </c>
      <c r="B62" s="2">
        <f t="shared" ref="B62:N62" si="9">IFERROR(B60/B61,0)</f>
        <v>0.4</v>
      </c>
      <c r="C62" s="248">
        <f t="shared" si="9"/>
        <v>0.64516129032258063</v>
      </c>
      <c r="D62" s="248">
        <f t="shared" si="9"/>
        <v>1</v>
      </c>
      <c r="E62" s="248">
        <f t="shared" si="9"/>
        <v>0.5</v>
      </c>
      <c r="F62" s="248">
        <f t="shared" si="9"/>
        <v>0</v>
      </c>
      <c r="G62" s="248">
        <f t="shared" si="9"/>
        <v>0</v>
      </c>
      <c r="H62" s="248">
        <f t="shared" si="9"/>
        <v>0</v>
      </c>
      <c r="I62" s="248">
        <f t="shared" si="9"/>
        <v>0</v>
      </c>
      <c r="J62" s="248">
        <f t="shared" si="9"/>
        <v>0</v>
      </c>
      <c r="K62" s="248">
        <f t="shared" si="9"/>
        <v>0</v>
      </c>
      <c r="L62" s="248">
        <f t="shared" si="9"/>
        <v>0</v>
      </c>
      <c r="M62" s="248">
        <f t="shared" si="9"/>
        <v>0</v>
      </c>
      <c r="N62" s="248">
        <f t="shared" si="9"/>
        <v>0.56737588652482285</v>
      </c>
      <c r="P62" s="420"/>
      <c r="Q62" s="420"/>
      <c r="R62" s="420"/>
      <c r="S62" s="420"/>
      <c r="T62" s="420"/>
      <c r="U62" s="420"/>
      <c r="V62" s="420"/>
      <c r="W62" s="420"/>
      <c r="X62" s="420"/>
      <c r="Y62" s="420"/>
      <c r="Z62" s="420"/>
      <c r="AA62" s="420"/>
      <c r="AB62" s="420"/>
    </row>
    <row r="63" spans="1:28" x14ac:dyDescent="0.25">
      <c r="A63" s="3" t="s">
        <v>197</v>
      </c>
      <c r="B63" s="2">
        <f>B62</f>
        <v>0.4</v>
      </c>
      <c r="C63" s="2">
        <f>IFERROR(SUM($B$62:C$62)/COUNT($B$62:C$62),0)</f>
        <v>0.52258064516129032</v>
      </c>
      <c r="D63" s="2">
        <f>IFERROR(SUM($B$62:D$62)/COUNT($B$62:D$62),0)</f>
        <v>0.68172043010752681</v>
      </c>
      <c r="E63" s="2">
        <f>IFERROR(SUM($B$62:E$62)/COUNT($B$62:E$62),0)</f>
        <v>0.63629032258064511</v>
      </c>
      <c r="F63" s="2">
        <f>IFERROR(SUM($B$62:F$62)/COUNT($B$62:F$62),0)</f>
        <v>0.50903225806451613</v>
      </c>
      <c r="G63" s="2">
        <f>IFERROR(SUM($B$62:G$62)/COUNT($B$62:G$62),0)</f>
        <v>0.42419354838709672</v>
      </c>
      <c r="H63" s="2">
        <f>IFERROR(SUM($B$62:H$62)/COUNT($B$62:H$62),0)</f>
        <v>0.36359447004608292</v>
      </c>
      <c r="I63" s="2">
        <f>IFERROR(SUM($B$62:I$62)/COUNT($B$62:I$62),0)</f>
        <v>0.31814516129032255</v>
      </c>
      <c r="J63" s="2">
        <f>IFERROR(SUM($B$62:J$62)/COUNT($B$62:J$62),0)</f>
        <v>0.28279569892473116</v>
      </c>
      <c r="K63" s="2">
        <f>IFERROR(SUM($B$62:K$62)/COUNT($B$62:K$62),0)</f>
        <v>0.25451612903225806</v>
      </c>
      <c r="L63" s="2">
        <f>IFERROR(SUM($B$62:L$62)/COUNT($B$62:L$62),0)</f>
        <v>0.23137829912023458</v>
      </c>
      <c r="M63" s="2">
        <f>IFERROR(SUM($B$62:M$62)/COUNT($B$62:M$62),0)</f>
        <v>0.21209677419354836</v>
      </c>
      <c r="N63" s="2"/>
      <c r="P63" s="420"/>
      <c r="Q63" s="420"/>
      <c r="R63" s="420"/>
      <c r="S63" s="420"/>
      <c r="T63" s="420"/>
      <c r="U63" s="420"/>
      <c r="V63" s="420"/>
      <c r="W63" s="420"/>
      <c r="X63" s="420"/>
      <c r="Y63" s="420"/>
      <c r="Z63" s="420"/>
      <c r="AA63" s="420"/>
      <c r="AB63" s="420"/>
    </row>
    <row r="64" spans="1:28" x14ac:dyDescent="0.25">
      <c r="A64" s="216"/>
      <c r="B64" s="217"/>
      <c r="C64" s="218"/>
      <c r="D64" s="218"/>
      <c r="E64" s="218"/>
      <c r="F64" s="218"/>
      <c r="G64" s="218"/>
      <c r="H64" s="218"/>
      <c r="I64" s="218"/>
      <c r="J64" s="218"/>
      <c r="K64" s="218"/>
      <c r="L64" s="218"/>
      <c r="M64" s="218"/>
      <c r="N64" s="218"/>
    </row>
    <row r="65" spans="1:28" x14ac:dyDescent="0.25">
      <c r="A65" s="216"/>
      <c r="B65" s="217"/>
      <c r="C65" s="218"/>
      <c r="D65" s="218"/>
      <c r="E65" s="218"/>
      <c r="F65" s="218"/>
      <c r="G65" s="218"/>
      <c r="H65" s="218"/>
      <c r="I65" s="218"/>
      <c r="J65" s="218"/>
      <c r="K65" s="218"/>
      <c r="L65" s="218"/>
      <c r="M65" s="218"/>
      <c r="N65" s="218"/>
    </row>
    <row r="66" spans="1:28" x14ac:dyDescent="0.25">
      <c r="A66" s="210" t="s">
        <v>258</v>
      </c>
      <c r="B66" s="211" t="s">
        <v>28</v>
      </c>
      <c r="C66" s="211" t="s">
        <v>29</v>
      </c>
      <c r="D66" s="211" t="s">
        <v>30</v>
      </c>
      <c r="E66" s="211" t="s">
        <v>31</v>
      </c>
      <c r="F66" s="211" t="s">
        <v>32</v>
      </c>
      <c r="G66" s="211" t="s">
        <v>33</v>
      </c>
      <c r="H66" s="211" t="s">
        <v>34</v>
      </c>
      <c r="I66" s="211" t="s">
        <v>35</v>
      </c>
      <c r="J66" s="211" t="s">
        <v>36</v>
      </c>
      <c r="K66" s="211" t="s">
        <v>37</v>
      </c>
      <c r="L66" s="211" t="s">
        <v>38</v>
      </c>
      <c r="M66" s="211" t="s">
        <v>39</v>
      </c>
      <c r="N66" s="211" t="s">
        <v>81</v>
      </c>
      <c r="P66" s="211" t="s">
        <v>28</v>
      </c>
      <c r="Q66" s="211" t="s">
        <v>29</v>
      </c>
      <c r="R66" s="211" t="s">
        <v>30</v>
      </c>
      <c r="S66" s="211" t="s">
        <v>31</v>
      </c>
      <c r="T66" s="211" t="s">
        <v>32</v>
      </c>
      <c r="U66" s="211" t="s">
        <v>33</v>
      </c>
      <c r="V66" s="211" t="s">
        <v>34</v>
      </c>
      <c r="W66" s="211" t="s">
        <v>35</v>
      </c>
      <c r="X66" s="211" t="s">
        <v>36</v>
      </c>
      <c r="Y66" s="211" t="s">
        <v>37</v>
      </c>
      <c r="Z66" s="211" t="s">
        <v>38</v>
      </c>
      <c r="AA66" s="211" t="s">
        <v>39</v>
      </c>
      <c r="AB66" s="211" t="s">
        <v>81</v>
      </c>
    </row>
    <row r="67" spans="1:28" x14ac:dyDescent="0.25">
      <c r="A67" s="3" t="s">
        <v>40</v>
      </c>
      <c r="B67" s="253">
        <v>2800</v>
      </c>
      <c r="C67" s="253">
        <v>2800</v>
      </c>
      <c r="D67" s="253">
        <v>2800</v>
      </c>
      <c r="E67" s="253">
        <v>2800</v>
      </c>
      <c r="F67" s="253">
        <v>2800</v>
      </c>
      <c r="G67" s="253">
        <v>2800</v>
      </c>
      <c r="H67" s="253">
        <v>2800</v>
      </c>
      <c r="I67" s="253">
        <v>2800</v>
      </c>
      <c r="J67" s="253">
        <v>2800</v>
      </c>
      <c r="K67" s="253">
        <v>2800</v>
      </c>
      <c r="L67" s="253">
        <v>2800</v>
      </c>
      <c r="M67" s="253">
        <v>2800</v>
      </c>
      <c r="N67" s="253">
        <v>2800</v>
      </c>
      <c r="P67" s="420"/>
      <c r="Q67" s="420"/>
      <c r="R67" s="420"/>
      <c r="S67" s="420"/>
      <c r="T67" s="420"/>
      <c r="U67" s="420"/>
      <c r="V67" s="420"/>
      <c r="W67" s="420"/>
      <c r="X67" s="420"/>
      <c r="Y67" s="420"/>
      <c r="Z67" s="420"/>
      <c r="AA67" s="420"/>
      <c r="AB67" s="420"/>
    </row>
    <row r="68" spans="1:28" x14ac:dyDescent="0.25">
      <c r="A68" s="3" t="s">
        <v>41</v>
      </c>
      <c r="B68" s="287">
        <v>2648</v>
      </c>
      <c r="C68" s="287">
        <v>3028</v>
      </c>
      <c r="D68" s="287">
        <v>3064</v>
      </c>
      <c r="E68" s="287">
        <v>2571</v>
      </c>
      <c r="F68" s="287"/>
      <c r="G68" s="287"/>
      <c r="H68" s="287"/>
      <c r="I68" s="287"/>
      <c r="J68" s="287"/>
      <c r="K68" s="287"/>
      <c r="L68" s="287"/>
      <c r="M68" s="287"/>
      <c r="N68" s="287">
        <f>AVERAGE(B68:M68)</f>
        <v>2827.75</v>
      </c>
      <c r="P68" s="420"/>
      <c r="Q68" s="420"/>
      <c r="R68" s="420"/>
      <c r="S68" s="420"/>
      <c r="T68" s="420"/>
      <c r="U68" s="420"/>
      <c r="V68" s="420"/>
      <c r="W68" s="420"/>
      <c r="X68" s="420"/>
      <c r="Y68" s="420"/>
      <c r="Z68" s="420"/>
      <c r="AA68" s="420"/>
      <c r="AB68" s="420"/>
    </row>
    <row r="69" spans="1:28" x14ac:dyDescent="0.25">
      <c r="A69" s="3" t="s">
        <v>195</v>
      </c>
      <c r="B69" s="2">
        <f>B68/B67</f>
        <v>0.94571428571428573</v>
      </c>
      <c r="C69" s="2">
        <f t="shared" ref="C69:N69" si="10">C68/C67</f>
        <v>1.0814285714285714</v>
      </c>
      <c r="D69" s="2">
        <f t="shared" si="10"/>
        <v>1.0942857142857143</v>
      </c>
      <c r="E69" s="2">
        <f t="shared" si="10"/>
        <v>0.91821428571428576</v>
      </c>
      <c r="F69" s="2">
        <f t="shared" si="10"/>
        <v>0</v>
      </c>
      <c r="G69" s="2">
        <f t="shared" si="10"/>
        <v>0</v>
      </c>
      <c r="H69" s="2">
        <f t="shared" si="10"/>
        <v>0</v>
      </c>
      <c r="I69" s="2">
        <f t="shared" si="10"/>
        <v>0</v>
      </c>
      <c r="J69" s="2">
        <f t="shared" si="10"/>
        <v>0</v>
      </c>
      <c r="K69" s="2">
        <f t="shared" si="10"/>
        <v>0</v>
      </c>
      <c r="L69" s="2">
        <f t="shared" si="10"/>
        <v>0</v>
      </c>
      <c r="M69" s="2">
        <f t="shared" si="10"/>
        <v>0</v>
      </c>
      <c r="N69" s="2">
        <f t="shared" si="10"/>
        <v>1.0099107142857142</v>
      </c>
      <c r="P69" s="420"/>
      <c r="Q69" s="420"/>
      <c r="R69" s="420"/>
      <c r="S69" s="420"/>
      <c r="T69" s="420"/>
      <c r="U69" s="420"/>
      <c r="V69" s="420"/>
      <c r="W69" s="420"/>
      <c r="X69" s="420"/>
      <c r="Y69" s="420"/>
      <c r="Z69" s="420"/>
      <c r="AA69" s="420"/>
      <c r="AB69" s="420"/>
    </row>
    <row r="70" spans="1:28" x14ac:dyDescent="0.25">
      <c r="A70" s="3" t="s">
        <v>197</v>
      </c>
      <c r="B70" s="2">
        <f>B69</f>
        <v>0.94571428571428573</v>
      </c>
      <c r="C70" s="2">
        <f>IFERROR(SUM($B$69:C$69)/COUNT($B$69:C$69),0)</f>
        <v>1.0135714285714286</v>
      </c>
      <c r="D70" s="2">
        <f>IFERROR(SUM($B$69:D$69)/COUNT($B$69:D$69),0)</f>
        <v>1.0404761904761906</v>
      </c>
      <c r="E70" s="2">
        <f>IFERROR(SUM($B$69:E$69)/COUNT($B$69:E$69),0)</f>
        <v>1.0099107142857142</v>
      </c>
      <c r="F70" s="2">
        <f>IFERROR(SUM($B$69:F$69)/COUNT($B$69:F$69),0)</f>
        <v>0.80792857142857133</v>
      </c>
      <c r="G70" s="2">
        <f>IFERROR(SUM($B$69:G$69)/COUNT($B$69:G$69),0)</f>
        <v>0.67327380952380944</v>
      </c>
      <c r="H70" s="2">
        <f>IFERROR(SUM($B$69:H$69)/COUNT($B$69:H$69),0)</f>
        <v>0.57709183673469389</v>
      </c>
      <c r="I70" s="2">
        <f>IFERROR(SUM($B$69:I$69)/COUNT($B$69:I$69),0)</f>
        <v>0.50495535714285711</v>
      </c>
      <c r="J70" s="2">
        <f>IFERROR(SUM($B$69:J$69)/COUNT($B$69:J$69),0)</f>
        <v>0.44884920634920633</v>
      </c>
      <c r="K70" s="2">
        <f>IFERROR(SUM($B$69:K$69)/COUNT($B$69:K$69),0)</f>
        <v>0.40396428571428566</v>
      </c>
      <c r="L70" s="2">
        <f>IFERROR(SUM($B$69:L$69)/COUNT($B$69:L$69),0)</f>
        <v>0.3672402597402597</v>
      </c>
      <c r="M70" s="2">
        <f>IFERROR(SUM($B$69:M$69)/COUNT($B$69:M$69),0)</f>
        <v>0.33663690476190472</v>
      </c>
      <c r="N70" s="2"/>
      <c r="P70" s="420"/>
      <c r="Q70" s="420"/>
      <c r="R70" s="420"/>
      <c r="S70" s="420"/>
      <c r="T70" s="420"/>
      <c r="U70" s="420"/>
      <c r="V70" s="420"/>
      <c r="W70" s="420"/>
      <c r="X70" s="420"/>
      <c r="Y70" s="420"/>
      <c r="Z70" s="420"/>
      <c r="AA70" s="420"/>
      <c r="AB70" s="420"/>
    </row>
    <row r="71" spans="1:28" x14ac:dyDescent="0.25">
      <c r="A71" s="216"/>
      <c r="B71" s="217"/>
      <c r="C71" s="218"/>
      <c r="D71" s="218"/>
      <c r="E71" s="218"/>
      <c r="F71" s="218"/>
      <c r="G71" s="218"/>
      <c r="H71" s="218"/>
      <c r="I71" s="218"/>
      <c r="J71" s="218"/>
      <c r="K71" s="218"/>
      <c r="L71" s="218"/>
      <c r="M71" s="218"/>
      <c r="N71" s="218"/>
    </row>
    <row r="72" spans="1:28" x14ac:dyDescent="0.25">
      <c r="A72" s="216"/>
      <c r="B72" s="217"/>
      <c r="C72" s="218"/>
      <c r="D72" s="218"/>
      <c r="E72" s="218"/>
      <c r="F72" s="218"/>
      <c r="G72" s="218"/>
      <c r="H72" s="218"/>
      <c r="I72" s="218"/>
      <c r="J72" s="218"/>
      <c r="K72" s="218"/>
      <c r="L72" s="218"/>
      <c r="M72" s="218"/>
      <c r="N72" s="218"/>
    </row>
    <row r="73" spans="1:28" x14ac:dyDescent="0.25">
      <c r="A73" s="210" t="s">
        <v>237</v>
      </c>
      <c r="B73" s="211" t="s">
        <v>28</v>
      </c>
      <c r="C73" s="211" t="s">
        <v>29</v>
      </c>
      <c r="D73" s="211" t="s">
        <v>30</v>
      </c>
      <c r="E73" s="211" t="s">
        <v>31</v>
      </c>
      <c r="F73" s="211" t="s">
        <v>32</v>
      </c>
      <c r="G73" s="211" t="s">
        <v>33</v>
      </c>
      <c r="H73" s="211" t="s">
        <v>34</v>
      </c>
      <c r="I73" s="211" t="s">
        <v>35</v>
      </c>
      <c r="J73" s="211" t="s">
        <v>36</v>
      </c>
      <c r="K73" s="211" t="s">
        <v>37</v>
      </c>
      <c r="L73" s="211" t="s">
        <v>38</v>
      </c>
      <c r="M73" s="211" t="s">
        <v>39</v>
      </c>
      <c r="N73" s="211" t="s">
        <v>81</v>
      </c>
      <c r="P73" s="211" t="s">
        <v>28</v>
      </c>
      <c r="Q73" s="211" t="s">
        <v>29</v>
      </c>
      <c r="R73" s="211" t="s">
        <v>30</v>
      </c>
      <c r="S73" s="211" t="s">
        <v>31</v>
      </c>
      <c r="T73" s="211" t="s">
        <v>32</v>
      </c>
      <c r="U73" s="211" t="s">
        <v>33</v>
      </c>
      <c r="V73" s="211" t="s">
        <v>34</v>
      </c>
      <c r="W73" s="211" t="s">
        <v>35</v>
      </c>
      <c r="X73" s="211" t="s">
        <v>36</v>
      </c>
      <c r="Y73" s="211" t="s">
        <v>37</v>
      </c>
      <c r="Z73" s="211" t="s">
        <v>38</v>
      </c>
      <c r="AA73" s="211" t="s">
        <v>39</v>
      </c>
      <c r="AB73" s="211" t="s">
        <v>81</v>
      </c>
    </row>
    <row r="74" spans="1:28" x14ac:dyDescent="0.25">
      <c r="A74" s="3" t="s">
        <v>40</v>
      </c>
      <c r="B74" s="2">
        <v>0.85</v>
      </c>
      <c r="C74" s="2">
        <v>0.85</v>
      </c>
      <c r="D74" s="2">
        <v>0.85</v>
      </c>
      <c r="E74" s="2">
        <v>0.85</v>
      </c>
      <c r="F74" s="2">
        <v>0.85</v>
      </c>
      <c r="G74" s="2">
        <v>0.85</v>
      </c>
      <c r="H74" s="2">
        <v>0.85</v>
      </c>
      <c r="I74" s="2">
        <v>0.85</v>
      </c>
      <c r="J74" s="2">
        <v>0.85</v>
      </c>
      <c r="K74" s="2">
        <v>0.85</v>
      </c>
      <c r="L74" s="2">
        <v>0.85</v>
      </c>
      <c r="M74" s="2">
        <v>0.85</v>
      </c>
      <c r="N74" s="2">
        <v>0.85</v>
      </c>
      <c r="P74" s="424" t="s">
        <v>319</v>
      </c>
      <c r="Q74" s="420"/>
      <c r="R74" s="420"/>
      <c r="S74" s="420"/>
      <c r="T74" s="420"/>
      <c r="U74" s="420"/>
      <c r="V74" s="420"/>
      <c r="W74" s="420"/>
      <c r="X74" s="420"/>
      <c r="Y74" s="420"/>
      <c r="Z74" s="420"/>
      <c r="AA74" s="420"/>
      <c r="AB74" s="420"/>
    </row>
    <row r="75" spans="1:28" x14ac:dyDescent="0.25">
      <c r="A75" s="3" t="s">
        <v>238</v>
      </c>
      <c r="B75" s="282">
        <v>0.94</v>
      </c>
      <c r="C75" s="282">
        <v>0.94</v>
      </c>
      <c r="D75" s="282">
        <v>0.95</v>
      </c>
      <c r="E75" s="282"/>
      <c r="F75" s="282"/>
      <c r="G75" s="282"/>
      <c r="H75" s="282"/>
      <c r="I75" s="282"/>
      <c r="J75" s="282"/>
      <c r="K75" s="282"/>
      <c r="L75" s="282"/>
      <c r="M75" s="282"/>
      <c r="N75" s="282">
        <f>AVERAGE(B75:M75)</f>
        <v>0.94333333333333336</v>
      </c>
      <c r="P75" s="424"/>
      <c r="Q75" s="420"/>
      <c r="R75" s="420"/>
      <c r="S75" s="420"/>
      <c r="T75" s="420"/>
      <c r="U75" s="420"/>
      <c r="V75" s="420"/>
      <c r="W75" s="420"/>
      <c r="X75" s="420"/>
      <c r="Y75" s="420"/>
      <c r="Z75" s="420"/>
      <c r="AA75" s="420"/>
      <c r="AB75" s="420"/>
    </row>
    <row r="76" spans="1:28" x14ac:dyDescent="0.25">
      <c r="A76" s="3" t="s">
        <v>239</v>
      </c>
      <c r="B76" s="282">
        <v>0.92</v>
      </c>
      <c r="C76" s="282">
        <v>0.91</v>
      </c>
      <c r="D76" s="282">
        <v>0.94</v>
      </c>
      <c r="E76" s="282"/>
      <c r="F76" s="282"/>
      <c r="G76" s="282"/>
      <c r="H76" s="282"/>
      <c r="I76" s="282"/>
      <c r="J76" s="282"/>
      <c r="K76" s="282"/>
      <c r="L76" s="282"/>
      <c r="M76" s="282"/>
      <c r="N76" s="282">
        <f t="shared" ref="N76:N77" si="11">AVERAGE(B76:M76)</f>
        <v>0.92333333333333334</v>
      </c>
      <c r="P76" s="424"/>
      <c r="Q76" s="420"/>
      <c r="R76" s="420"/>
      <c r="S76" s="420"/>
      <c r="T76" s="420"/>
      <c r="U76" s="420"/>
      <c r="V76" s="420"/>
      <c r="W76" s="420"/>
      <c r="X76" s="420"/>
      <c r="Y76" s="420"/>
      <c r="Z76" s="420"/>
      <c r="AA76" s="420"/>
      <c r="AB76" s="420"/>
    </row>
    <row r="77" spans="1:28" x14ac:dyDescent="0.25">
      <c r="A77" s="3" t="s">
        <v>240</v>
      </c>
      <c r="B77" s="282">
        <v>0.99</v>
      </c>
      <c r="C77" s="282">
        <v>1</v>
      </c>
      <c r="D77" s="282">
        <v>0.99</v>
      </c>
      <c r="E77" s="282"/>
      <c r="F77" s="282"/>
      <c r="G77" s="282"/>
      <c r="H77" s="282"/>
      <c r="I77" s="282"/>
      <c r="J77" s="282"/>
      <c r="K77" s="282"/>
      <c r="L77" s="282"/>
      <c r="M77" s="282"/>
      <c r="N77" s="282">
        <f t="shared" si="11"/>
        <v>0.99333333333333329</v>
      </c>
      <c r="P77" s="424"/>
      <c r="Q77" s="420"/>
      <c r="R77" s="420"/>
      <c r="S77" s="420"/>
      <c r="T77" s="420"/>
      <c r="U77" s="420"/>
      <c r="V77" s="420"/>
      <c r="W77" s="420"/>
      <c r="X77" s="420"/>
      <c r="Y77" s="420"/>
      <c r="Z77" s="420"/>
      <c r="AA77" s="420"/>
      <c r="AB77" s="420"/>
    </row>
    <row r="78" spans="1:28" x14ac:dyDescent="0.25">
      <c r="A78" s="3" t="s">
        <v>241</v>
      </c>
      <c r="B78" s="2">
        <f t="shared" ref="B78:N78" si="12">B75*B76*B77</f>
        <v>0.85615200000000002</v>
      </c>
      <c r="C78" s="2">
        <f t="shared" si="12"/>
        <v>0.85539999999999994</v>
      </c>
      <c r="D78" s="2">
        <f t="shared" si="12"/>
        <v>0.88406999999999991</v>
      </c>
      <c r="E78" s="2">
        <v>0.85</v>
      </c>
      <c r="F78" s="2">
        <f t="shared" si="12"/>
        <v>0</v>
      </c>
      <c r="G78" s="2">
        <f t="shared" si="12"/>
        <v>0</v>
      </c>
      <c r="H78" s="2">
        <f t="shared" si="12"/>
        <v>0</v>
      </c>
      <c r="I78" s="2">
        <f t="shared" si="12"/>
        <v>0</v>
      </c>
      <c r="J78" s="2">
        <f t="shared" si="12"/>
        <v>0</v>
      </c>
      <c r="K78" s="2">
        <f t="shared" si="12"/>
        <v>0</v>
      </c>
      <c r="L78" s="2">
        <f t="shared" si="12"/>
        <v>0</v>
      </c>
      <c r="M78" s="2">
        <f t="shared" si="12"/>
        <v>0</v>
      </c>
      <c r="N78" s="2">
        <f t="shared" si="12"/>
        <v>0.86520437037037046</v>
      </c>
      <c r="P78" s="424"/>
      <c r="Q78" s="420"/>
      <c r="R78" s="420"/>
      <c r="S78" s="420"/>
      <c r="T78" s="420"/>
      <c r="U78" s="420"/>
      <c r="V78" s="420"/>
      <c r="W78" s="420"/>
      <c r="X78" s="420"/>
      <c r="Y78" s="420"/>
      <c r="Z78" s="420"/>
      <c r="AA78" s="420"/>
      <c r="AB78" s="420"/>
    </row>
    <row r="79" spans="1:28" x14ac:dyDescent="0.25">
      <c r="A79" s="3" t="s">
        <v>195</v>
      </c>
      <c r="B79" s="5">
        <f>IFERROR(B78/B75,0)</f>
        <v>0.91080000000000005</v>
      </c>
      <c r="C79" s="5">
        <f t="shared" ref="C79:N79" si="13">IFERROR(C78/C75,0)</f>
        <v>0.91</v>
      </c>
      <c r="D79" s="5">
        <f t="shared" si="13"/>
        <v>0.93059999999999998</v>
      </c>
      <c r="E79" s="5">
        <f t="shared" si="13"/>
        <v>0</v>
      </c>
      <c r="F79" s="5">
        <f t="shared" si="13"/>
        <v>0</v>
      </c>
      <c r="G79" s="5">
        <f t="shared" si="13"/>
        <v>0</v>
      </c>
      <c r="H79" s="5">
        <f t="shared" si="13"/>
        <v>0</v>
      </c>
      <c r="I79" s="5">
        <f t="shared" si="13"/>
        <v>0</v>
      </c>
      <c r="J79" s="5">
        <f t="shared" si="13"/>
        <v>0</v>
      </c>
      <c r="K79" s="5">
        <f t="shared" si="13"/>
        <v>0</v>
      </c>
      <c r="L79" s="5">
        <f t="shared" si="13"/>
        <v>0</v>
      </c>
      <c r="M79" s="5">
        <f t="shared" si="13"/>
        <v>0</v>
      </c>
      <c r="N79" s="5">
        <f t="shared" si="13"/>
        <v>0.91717777777777787</v>
      </c>
      <c r="P79" s="424"/>
      <c r="Q79" s="420"/>
      <c r="R79" s="420"/>
      <c r="S79" s="420"/>
      <c r="T79" s="420"/>
      <c r="U79" s="420"/>
      <c r="V79" s="420"/>
      <c r="W79" s="420"/>
      <c r="X79" s="420"/>
      <c r="Y79" s="420"/>
      <c r="Z79" s="420"/>
      <c r="AA79" s="420"/>
      <c r="AB79" s="420"/>
    </row>
    <row r="80" spans="1:28" x14ac:dyDescent="0.25">
      <c r="A80" s="3" t="s">
        <v>197</v>
      </c>
      <c r="B80" s="2">
        <f>B79</f>
        <v>0.91080000000000005</v>
      </c>
      <c r="C80" s="2">
        <f>IFERROR(SUM($B$79:C$79)/COUNT($B$79:C$79),0)</f>
        <v>0.9104000000000001</v>
      </c>
      <c r="D80" s="2">
        <f>IFERROR(SUM($B$79:D$79)/COUNT($B$79:D$79),0)</f>
        <v>0.91713333333333347</v>
      </c>
      <c r="E80" s="2">
        <f>IFERROR(SUM($B$79:E$79)/COUNT($B$79:E$79),0)</f>
        <v>0.68785000000000007</v>
      </c>
      <c r="F80" s="2">
        <f>IFERROR(SUM($B$79:F$79)/COUNT($B$79:F$79),0)</f>
        <v>0.5502800000000001</v>
      </c>
      <c r="G80" s="2">
        <f>IFERROR(SUM($B$79:G$79)/COUNT($B$79:G$79),0)</f>
        <v>0.45856666666666673</v>
      </c>
      <c r="H80" s="2">
        <f>IFERROR(SUM($B$79:H$79)/COUNT($B$79:H$79),0)</f>
        <v>0.39305714285714288</v>
      </c>
      <c r="I80" s="2">
        <f>IFERROR(SUM($B$79:I$79)/COUNT($B$79:I$79),0)</f>
        <v>0.34392500000000004</v>
      </c>
      <c r="J80" s="2">
        <f>IFERROR(SUM($B$79:J$79)/COUNT($B$79:J$79),0)</f>
        <v>0.30571111111111116</v>
      </c>
      <c r="K80" s="2">
        <f>IFERROR(SUM($B$79:K$79)/COUNT($B$79:K$79),0)</f>
        <v>0.27514000000000005</v>
      </c>
      <c r="L80" s="2">
        <f>IFERROR(SUM($B$79:L$79)/COUNT($B$79:L$79),0)</f>
        <v>0.25012727272727275</v>
      </c>
      <c r="M80" s="2">
        <f>IFERROR(SUM($B$79:M$79)/COUNT($B$79:M$79),0)</f>
        <v>0.22928333333333337</v>
      </c>
      <c r="N80" s="2"/>
      <c r="P80" s="424"/>
      <c r="Q80" s="420"/>
      <c r="R80" s="420"/>
      <c r="S80" s="420"/>
      <c r="T80" s="420"/>
      <c r="U80" s="420"/>
      <c r="V80" s="420"/>
      <c r="W80" s="420"/>
      <c r="X80" s="420"/>
      <c r="Y80" s="420"/>
      <c r="Z80" s="420"/>
      <c r="AA80" s="420"/>
      <c r="AB80" s="420"/>
    </row>
    <row r="81" spans="1:28" x14ac:dyDescent="0.25">
      <c r="A81" s="216"/>
      <c r="B81" s="217"/>
      <c r="C81" s="218"/>
      <c r="D81" s="218"/>
      <c r="E81" s="218"/>
      <c r="F81" s="218"/>
      <c r="G81" s="218"/>
      <c r="H81" s="218"/>
      <c r="I81" s="218"/>
      <c r="J81" s="218"/>
      <c r="K81" s="218"/>
      <c r="L81" s="218"/>
      <c r="M81" s="218"/>
      <c r="N81" s="218"/>
    </row>
    <row r="82" spans="1:28" x14ac:dyDescent="0.25">
      <c r="A82" s="216"/>
      <c r="B82" s="217"/>
      <c r="C82" s="218"/>
      <c r="D82" s="218"/>
      <c r="E82" s="218"/>
      <c r="F82" s="218"/>
      <c r="G82" s="218"/>
      <c r="H82" s="218"/>
      <c r="I82" s="218"/>
      <c r="J82" s="218"/>
      <c r="K82" s="218"/>
      <c r="L82" s="218"/>
      <c r="M82" s="218"/>
      <c r="N82" s="218"/>
    </row>
    <row r="83" spans="1:28" x14ac:dyDescent="0.25">
      <c r="A83" s="4" t="s">
        <v>278</v>
      </c>
    </row>
    <row r="84" spans="1:28" x14ac:dyDescent="0.25">
      <c r="A84" s="3" t="s">
        <v>277</v>
      </c>
      <c r="B84" s="3" t="s">
        <v>28</v>
      </c>
      <c r="C84" s="3" t="s">
        <v>29</v>
      </c>
      <c r="D84" s="3" t="s">
        <v>30</v>
      </c>
      <c r="E84" s="3" t="s">
        <v>31</v>
      </c>
      <c r="F84" s="3" t="s">
        <v>32</v>
      </c>
      <c r="G84" s="3" t="s">
        <v>33</v>
      </c>
      <c r="H84" s="3" t="s">
        <v>34</v>
      </c>
      <c r="I84" s="3" t="s">
        <v>35</v>
      </c>
      <c r="J84" s="3" t="s">
        <v>36</v>
      </c>
      <c r="K84" s="3" t="s">
        <v>37</v>
      </c>
      <c r="L84" s="3" t="s">
        <v>38</v>
      </c>
      <c r="M84" s="3" t="s">
        <v>39</v>
      </c>
      <c r="N84" s="3" t="s">
        <v>81</v>
      </c>
      <c r="P84" s="211" t="s">
        <v>28</v>
      </c>
      <c r="Q84" s="211" t="s">
        <v>29</v>
      </c>
      <c r="R84" s="211" t="s">
        <v>30</v>
      </c>
      <c r="S84" s="211" t="s">
        <v>31</v>
      </c>
      <c r="T84" s="211" t="s">
        <v>32</v>
      </c>
      <c r="U84" s="211" t="s">
        <v>33</v>
      </c>
      <c r="V84" s="211" t="s">
        <v>34</v>
      </c>
      <c r="W84" s="211" t="s">
        <v>35</v>
      </c>
      <c r="X84" s="211" t="s">
        <v>36</v>
      </c>
      <c r="Y84" s="211" t="s">
        <v>37</v>
      </c>
      <c r="Z84" s="211" t="s">
        <v>38</v>
      </c>
      <c r="AA84" s="211" t="s">
        <v>39</v>
      </c>
      <c r="AB84" s="211" t="s">
        <v>81</v>
      </c>
    </row>
    <row r="85" spans="1:28" x14ac:dyDescent="0.25">
      <c r="A85" s="3" t="s">
        <v>40</v>
      </c>
      <c r="B85" s="1">
        <v>0</v>
      </c>
      <c r="C85" s="1">
        <v>0</v>
      </c>
      <c r="D85" s="1">
        <v>0</v>
      </c>
      <c r="E85" s="1">
        <v>0</v>
      </c>
      <c r="F85" s="1">
        <v>0</v>
      </c>
      <c r="G85" s="1">
        <v>0</v>
      </c>
      <c r="H85" s="1">
        <v>0</v>
      </c>
      <c r="I85" s="1">
        <v>0</v>
      </c>
      <c r="J85" s="1">
        <v>0</v>
      </c>
      <c r="K85" s="1">
        <v>0</v>
      </c>
      <c r="L85" s="1">
        <v>0</v>
      </c>
      <c r="M85" s="1">
        <v>0</v>
      </c>
      <c r="N85" s="214">
        <f>SUM(B85:M85)</f>
        <v>0</v>
      </c>
      <c r="P85" s="420"/>
      <c r="Q85" s="420"/>
      <c r="R85" s="420"/>
      <c r="S85" s="420"/>
      <c r="T85" s="420"/>
      <c r="U85" s="420"/>
      <c r="V85" s="420"/>
      <c r="W85" s="420"/>
      <c r="X85" s="420"/>
      <c r="Y85" s="420"/>
      <c r="Z85" s="420"/>
      <c r="AA85" s="420"/>
      <c r="AB85" s="420"/>
    </row>
    <row r="86" spans="1:28" x14ac:dyDescent="0.25">
      <c r="A86" s="3" t="s">
        <v>41</v>
      </c>
      <c r="B86" s="286">
        <v>2</v>
      </c>
      <c r="C86" s="286">
        <v>0</v>
      </c>
      <c r="D86" s="286">
        <v>1</v>
      </c>
      <c r="E86" s="286">
        <v>0</v>
      </c>
      <c r="F86" s="286"/>
      <c r="G86" s="286"/>
      <c r="H86" s="286"/>
      <c r="I86" s="286"/>
      <c r="J86" s="286"/>
      <c r="K86" s="286"/>
      <c r="L86" s="286"/>
      <c r="M86" s="286"/>
      <c r="N86" s="286">
        <f>SUM(B86:M86)</f>
        <v>3</v>
      </c>
      <c r="P86" s="420"/>
      <c r="Q86" s="420"/>
      <c r="R86" s="420"/>
      <c r="S86" s="420"/>
      <c r="T86" s="420"/>
      <c r="U86" s="420"/>
      <c r="V86" s="420"/>
      <c r="W86" s="420"/>
      <c r="X86" s="420"/>
      <c r="Y86" s="420"/>
      <c r="Z86" s="420"/>
      <c r="AA86" s="420"/>
      <c r="AB86" s="420"/>
    </row>
    <row r="87" spans="1:28" x14ac:dyDescent="0.25">
      <c r="A87" s="3" t="s">
        <v>195</v>
      </c>
      <c r="B87" s="5">
        <f t="shared" ref="B87:M87" si="14">IF(B86=0,1,B85/B86)</f>
        <v>0</v>
      </c>
      <c r="C87" s="5">
        <f t="shared" si="14"/>
        <v>1</v>
      </c>
      <c r="D87" s="5">
        <f t="shared" si="14"/>
        <v>0</v>
      </c>
      <c r="E87" s="5">
        <f t="shared" si="14"/>
        <v>1</v>
      </c>
      <c r="F87" s="5">
        <f t="shared" si="14"/>
        <v>1</v>
      </c>
      <c r="G87" s="5">
        <f t="shared" si="14"/>
        <v>1</v>
      </c>
      <c r="H87" s="5">
        <f t="shared" si="14"/>
        <v>1</v>
      </c>
      <c r="I87" s="5">
        <f t="shared" si="14"/>
        <v>1</v>
      </c>
      <c r="J87" s="5">
        <f t="shared" si="14"/>
        <v>1</v>
      </c>
      <c r="K87" s="5">
        <f t="shared" si="14"/>
        <v>1</v>
      </c>
      <c r="L87" s="5">
        <f t="shared" si="14"/>
        <v>1</v>
      </c>
      <c r="M87" s="5">
        <f t="shared" si="14"/>
        <v>1</v>
      </c>
      <c r="N87" s="5" t="e">
        <f>IF(N86=0,"100%",N86/N85)</f>
        <v>#DIV/0!</v>
      </c>
      <c r="P87" s="420"/>
      <c r="Q87" s="420"/>
      <c r="R87" s="420"/>
      <c r="S87" s="420"/>
      <c r="T87" s="420"/>
      <c r="U87" s="420"/>
      <c r="V87" s="420"/>
      <c r="W87" s="420"/>
      <c r="X87" s="420"/>
      <c r="Y87" s="420"/>
      <c r="Z87" s="420"/>
      <c r="AA87" s="420"/>
      <c r="AB87" s="420"/>
    </row>
    <row r="88" spans="1:28" x14ac:dyDescent="0.25">
      <c r="A88" s="3" t="s">
        <v>197</v>
      </c>
      <c r="B88" s="5">
        <f>B87</f>
        <v>0</v>
      </c>
      <c r="C88" s="2">
        <f>AVERAGE($B$87:C$87)</f>
        <v>0.5</v>
      </c>
      <c r="D88" s="2">
        <f>AVERAGE($B$87:D$87)</f>
        <v>0.33333333333333331</v>
      </c>
      <c r="E88" s="2">
        <f>AVERAGE($B$87:E$87)</f>
        <v>0.5</v>
      </c>
      <c r="F88" s="2">
        <f>AVERAGE($B$87:F$87)</f>
        <v>0.6</v>
      </c>
      <c r="G88" s="2">
        <f>AVERAGE($B$87:G$87)</f>
        <v>0.66666666666666663</v>
      </c>
      <c r="H88" s="2">
        <f>AVERAGE($B$87:H$87)</f>
        <v>0.7142857142857143</v>
      </c>
      <c r="I88" s="2">
        <f>AVERAGE($B$87:I$87)</f>
        <v>0.75</v>
      </c>
      <c r="J88" s="2">
        <f>AVERAGE($B$87:J$87)</f>
        <v>0.77777777777777779</v>
      </c>
      <c r="K88" s="2">
        <f>AVERAGE($B$87:K$87)</f>
        <v>0.8</v>
      </c>
      <c r="L88" s="2">
        <f>AVERAGE($B$87:L$87)</f>
        <v>0.81818181818181823</v>
      </c>
      <c r="M88" s="2">
        <f>AVERAGE($B$87:M$87)</f>
        <v>0.83333333333333337</v>
      </c>
      <c r="N88" s="2"/>
      <c r="P88" s="420"/>
      <c r="Q88" s="420"/>
      <c r="R88" s="420"/>
      <c r="S88" s="420"/>
      <c r="T88" s="420"/>
      <c r="U88" s="420"/>
      <c r="V88" s="420"/>
      <c r="W88" s="420"/>
      <c r="X88" s="420"/>
      <c r="Y88" s="420"/>
      <c r="Z88" s="420"/>
      <c r="AA88" s="420"/>
      <c r="AB88" s="420"/>
    </row>
    <row r="89" spans="1:28" x14ac:dyDescent="0.25">
      <c r="A89" s="216"/>
      <c r="B89" s="217"/>
      <c r="C89" s="218"/>
      <c r="D89" s="218"/>
      <c r="E89" s="218"/>
      <c r="F89" s="218"/>
      <c r="G89" s="218"/>
      <c r="H89" s="218"/>
      <c r="I89" s="218"/>
      <c r="J89" s="218"/>
      <c r="K89" s="218"/>
      <c r="L89" s="218"/>
      <c r="M89" s="218"/>
      <c r="N89" s="218"/>
    </row>
    <row r="90" spans="1:28" x14ac:dyDescent="0.25">
      <c r="A90" s="216"/>
      <c r="B90" s="217"/>
      <c r="C90" s="218"/>
      <c r="D90" s="218"/>
      <c r="E90" s="218"/>
      <c r="F90" s="218"/>
      <c r="G90" s="218"/>
      <c r="H90" s="218"/>
      <c r="I90" s="218"/>
      <c r="J90" s="218"/>
      <c r="K90" s="218"/>
      <c r="L90" s="218"/>
      <c r="M90" s="218"/>
      <c r="N90" s="218"/>
    </row>
    <row r="91" spans="1:28" x14ac:dyDescent="0.25">
      <c r="A91" s="210" t="s">
        <v>198</v>
      </c>
      <c r="B91" s="211" t="s">
        <v>28</v>
      </c>
      <c r="C91" s="211" t="s">
        <v>29</v>
      </c>
      <c r="D91" s="211" t="s">
        <v>30</v>
      </c>
      <c r="E91" s="211" t="s">
        <v>31</v>
      </c>
      <c r="F91" s="211" t="s">
        <v>32</v>
      </c>
      <c r="G91" s="211" t="s">
        <v>33</v>
      </c>
      <c r="H91" s="211" t="s">
        <v>34</v>
      </c>
      <c r="I91" s="211" t="s">
        <v>35</v>
      </c>
      <c r="J91" s="211" t="s">
        <v>36</v>
      </c>
      <c r="K91" s="211" t="s">
        <v>37</v>
      </c>
      <c r="L91" s="211" t="s">
        <v>38</v>
      </c>
      <c r="M91" s="211" t="s">
        <v>39</v>
      </c>
      <c r="N91" s="211" t="s">
        <v>81</v>
      </c>
      <c r="P91" s="211" t="s">
        <v>28</v>
      </c>
      <c r="Q91" s="211" t="s">
        <v>29</v>
      </c>
      <c r="R91" s="211" t="s">
        <v>30</v>
      </c>
      <c r="S91" s="211" t="s">
        <v>31</v>
      </c>
      <c r="T91" s="211" t="s">
        <v>32</v>
      </c>
      <c r="U91" s="211" t="s">
        <v>33</v>
      </c>
      <c r="V91" s="211" t="s">
        <v>34</v>
      </c>
      <c r="W91" s="211" t="s">
        <v>35</v>
      </c>
      <c r="X91" s="211" t="s">
        <v>36</v>
      </c>
      <c r="Y91" s="211" t="s">
        <v>37</v>
      </c>
      <c r="Z91" s="211" t="s">
        <v>38</v>
      </c>
      <c r="AA91" s="211" t="s">
        <v>39</v>
      </c>
      <c r="AB91" s="211" t="s">
        <v>81</v>
      </c>
    </row>
    <row r="92" spans="1:28" x14ac:dyDescent="0.25">
      <c r="A92" s="3" t="s">
        <v>40</v>
      </c>
      <c r="B92" s="220">
        <v>0.98</v>
      </c>
      <c r="C92" s="220">
        <v>0.98</v>
      </c>
      <c r="D92" s="220">
        <v>0.98</v>
      </c>
      <c r="E92" s="220">
        <v>0.98</v>
      </c>
      <c r="F92" s="220">
        <v>0.98</v>
      </c>
      <c r="G92" s="220">
        <v>0.98</v>
      </c>
      <c r="H92" s="220">
        <v>0.98</v>
      </c>
      <c r="I92" s="220">
        <v>0.98</v>
      </c>
      <c r="J92" s="220">
        <v>0.98</v>
      </c>
      <c r="K92" s="220">
        <v>0.98</v>
      </c>
      <c r="L92" s="220">
        <v>0.98</v>
      </c>
      <c r="M92" s="220">
        <v>0.98</v>
      </c>
      <c r="N92" s="220">
        <f>AVERAGE(B92:M92)</f>
        <v>0.98000000000000032</v>
      </c>
      <c r="P92" s="420"/>
      <c r="Q92" s="420"/>
      <c r="R92" s="420"/>
      <c r="S92" s="420"/>
      <c r="T92" s="420"/>
      <c r="U92" s="420"/>
      <c r="V92" s="420"/>
      <c r="W92" s="420"/>
      <c r="X92" s="420"/>
      <c r="Y92" s="420"/>
      <c r="Z92" s="420"/>
      <c r="AA92" s="420"/>
      <c r="AB92" s="420"/>
    </row>
    <row r="93" spans="1:28" x14ac:dyDescent="0.25">
      <c r="A93" s="3" t="s">
        <v>41</v>
      </c>
      <c r="B93" s="282">
        <v>0.96</v>
      </c>
      <c r="C93" s="282">
        <v>0.97</v>
      </c>
      <c r="D93" s="282">
        <v>0.98</v>
      </c>
      <c r="E93" s="282">
        <v>0.97</v>
      </c>
      <c r="F93" s="282"/>
      <c r="G93" s="282"/>
      <c r="H93" s="282"/>
      <c r="I93" s="282"/>
      <c r="J93" s="282"/>
      <c r="K93" s="282"/>
      <c r="L93" s="282"/>
      <c r="M93" s="282"/>
      <c r="N93" s="282">
        <f>AVERAGE(B93:M93)</f>
        <v>0.97</v>
      </c>
      <c r="P93" s="420"/>
      <c r="Q93" s="420"/>
      <c r="R93" s="420"/>
      <c r="S93" s="420"/>
      <c r="T93" s="420"/>
      <c r="U93" s="420"/>
      <c r="V93" s="420"/>
      <c r="W93" s="420"/>
      <c r="X93" s="420"/>
      <c r="Y93" s="420"/>
      <c r="Z93" s="420"/>
      <c r="AA93" s="420"/>
      <c r="AB93" s="420"/>
    </row>
    <row r="94" spans="1:28" x14ac:dyDescent="0.25">
      <c r="A94" s="3" t="s">
        <v>195</v>
      </c>
      <c r="B94" s="2">
        <f>B93/B92</f>
        <v>0.97959183673469385</v>
      </c>
      <c r="C94" s="2">
        <f t="shared" ref="C94:M94" si="15">C93/C92</f>
        <v>0.98979591836734693</v>
      </c>
      <c r="D94" s="2">
        <f t="shared" si="15"/>
        <v>1</v>
      </c>
      <c r="E94" s="2">
        <f t="shared" si="15"/>
        <v>0.98979591836734693</v>
      </c>
      <c r="F94" s="2">
        <f t="shared" si="15"/>
        <v>0</v>
      </c>
      <c r="G94" s="2">
        <f t="shared" si="15"/>
        <v>0</v>
      </c>
      <c r="H94" s="2">
        <f t="shared" si="15"/>
        <v>0</v>
      </c>
      <c r="I94" s="2">
        <f t="shared" si="15"/>
        <v>0</v>
      </c>
      <c r="J94" s="2">
        <f t="shared" si="15"/>
        <v>0</v>
      </c>
      <c r="K94" s="2">
        <f t="shared" si="15"/>
        <v>0</v>
      </c>
      <c r="L94" s="2">
        <f t="shared" si="15"/>
        <v>0</v>
      </c>
      <c r="M94" s="2">
        <f t="shared" si="15"/>
        <v>0</v>
      </c>
      <c r="N94" s="5">
        <f>IFERROR(N93/N92,0)</f>
        <v>0.98979591836734659</v>
      </c>
      <c r="P94" s="420"/>
      <c r="Q94" s="420"/>
      <c r="R94" s="420"/>
      <c r="S94" s="420"/>
      <c r="T94" s="420"/>
      <c r="U94" s="420"/>
      <c r="V94" s="420"/>
      <c r="W94" s="420"/>
      <c r="X94" s="420"/>
      <c r="Y94" s="420"/>
      <c r="Z94" s="420"/>
      <c r="AA94" s="420"/>
      <c r="AB94" s="420"/>
    </row>
    <row r="95" spans="1:28" x14ac:dyDescent="0.25">
      <c r="A95" s="3" t="s">
        <v>197</v>
      </c>
      <c r="B95" s="2">
        <f>B94</f>
        <v>0.97959183673469385</v>
      </c>
      <c r="C95" s="2">
        <f>IFERROR(SUM($B$94:C$94)/COUNT($B$94:C$94),0)</f>
        <v>0.98469387755102034</v>
      </c>
      <c r="D95" s="2">
        <f>IFERROR(SUM($B$94:D$94)/COUNT($B$94:D$94),0)</f>
        <v>0.98979591836734693</v>
      </c>
      <c r="E95" s="2">
        <f>IFERROR(SUM($B$94:E$94)/COUNT($B$94:E$94),0)</f>
        <v>0.98979591836734693</v>
      </c>
      <c r="F95" s="2">
        <f>IFERROR(SUM($B$94:F$94)/COUNT($B$94:F$94),0)</f>
        <v>0.7918367346938775</v>
      </c>
      <c r="G95" s="2">
        <f>IFERROR(SUM($B$94:G$94)/COUNT($B$94:G$94),0)</f>
        <v>0.65986394557823125</v>
      </c>
      <c r="H95" s="2">
        <f>IFERROR(SUM($B$94:H$94)/COUNT($B$94:H$94),0)</f>
        <v>0.56559766763848396</v>
      </c>
      <c r="I95" s="2">
        <f>IFERROR(SUM($B$94:I$94)/COUNT($B$94:I$94),0)</f>
        <v>0.49489795918367346</v>
      </c>
      <c r="J95" s="2">
        <f>IFERROR(SUM($B$94:J$94)/COUNT($B$94:J$94),0)</f>
        <v>0.4399092970521542</v>
      </c>
      <c r="K95" s="2">
        <f>IFERROR(SUM($B$94:K$94)/COUNT($B$94:K$94),0)</f>
        <v>0.39591836734693875</v>
      </c>
      <c r="L95" s="2">
        <f>IFERROR(SUM($B$94:L$94)/COUNT($B$94:L$94),0)</f>
        <v>0.35992578849721707</v>
      </c>
      <c r="M95" s="2">
        <f>IFERROR(SUM($B$94:M$94)/COUNT($B$94:M$94),0)</f>
        <v>0.32993197278911562</v>
      </c>
      <c r="N95" s="2"/>
      <c r="P95" s="420"/>
      <c r="Q95" s="420"/>
      <c r="R95" s="420"/>
      <c r="S95" s="420"/>
      <c r="T95" s="420"/>
      <c r="U95" s="420"/>
      <c r="V95" s="420"/>
      <c r="W95" s="420"/>
      <c r="X95" s="420"/>
      <c r="Y95" s="420"/>
      <c r="Z95" s="420"/>
      <c r="AA95" s="420"/>
      <c r="AB95" s="420"/>
    </row>
    <row r="96" spans="1:28" x14ac:dyDescent="0.25">
      <c r="A96" s="216"/>
      <c r="B96" s="218"/>
      <c r="C96" s="218"/>
      <c r="D96" s="218"/>
      <c r="E96" s="218"/>
      <c r="F96" s="218"/>
      <c r="G96" s="218"/>
      <c r="H96" s="218"/>
      <c r="I96" s="218"/>
      <c r="J96" s="218"/>
      <c r="K96" s="218"/>
      <c r="L96" s="218"/>
      <c r="M96" s="218"/>
      <c r="N96" s="218"/>
    </row>
    <row r="98" spans="1:28" ht="30" x14ac:dyDescent="0.25">
      <c r="A98" s="210" t="s">
        <v>227</v>
      </c>
      <c r="B98" s="211" t="s">
        <v>28</v>
      </c>
      <c r="C98" s="211" t="s">
        <v>29</v>
      </c>
      <c r="D98" s="211" t="s">
        <v>30</v>
      </c>
      <c r="E98" s="211" t="s">
        <v>31</v>
      </c>
      <c r="F98" s="211" t="s">
        <v>32</v>
      </c>
      <c r="G98" s="211" t="s">
        <v>33</v>
      </c>
      <c r="H98" s="211" t="s">
        <v>34</v>
      </c>
      <c r="I98" s="211" t="s">
        <v>35</v>
      </c>
      <c r="J98" s="211" t="s">
        <v>36</v>
      </c>
      <c r="K98" s="211" t="s">
        <v>37</v>
      </c>
      <c r="L98" s="211" t="s">
        <v>38</v>
      </c>
      <c r="M98" s="211" t="s">
        <v>39</v>
      </c>
      <c r="N98" s="211" t="s">
        <v>81</v>
      </c>
      <c r="P98" s="211" t="s">
        <v>28</v>
      </c>
      <c r="Q98" s="211" t="s">
        <v>29</v>
      </c>
      <c r="R98" s="211" t="s">
        <v>30</v>
      </c>
      <c r="S98" s="211" t="s">
        <v>31</v>
      </c>
      <c r="T98" s="211" t="s">
        <v>32</v>
      </c>
      <c r="U98" s="211" t="s">
        <v>33</v>
      </c>
      <c r="V98" s="211" t="s">
        <v>34</v>
      </c>
      <c r="W98" s="211" t="s">
        <v>35</v>
      </c>
      <c r="X98" s="211" t="s">
        <v>36</v>
      </c>
      <c r="Y98" s="211" t="s">
        <v>37</v>
      </c>
      <c r="Z98" s="211" t="s">
        <v>38</v>
      </c>
      <c r="AA98" s="211" t="s">
        <v>39</v>
      </c>
      <c r="AB98" s="211" t="s">
        <v>81</v>
      </c>
    </row>
    <row r="99" spans="1:28" x14ac:dyDescent="0.25">
      <c r="A99" s="3" t="s">
        <v>40</v>
      </c>
      <c r="B99" s="214">
        <v>0</v>
      </c>
      <c r="C99" s="214">
        <v>0</v>
      </c>
      <c r="D99" s="214">
        <v>0</v>
      </c>
      <c r="E99" s="214">
        <v>0</v>
      </c>
      <c r="F99" s="214">
        <v>0</v>
      </c>
      <c r="G99" s="214">
        <v>0</v>
      </c>
      <c r="H99" s="214">
        <v>0</v>
      </c>
      <c r="I99" s="214">
        <v>0</v>
      </c>
      <c r="J99" s="214">
        <v>0</v>
      </c>
      <c r="K99" s="214">
        <v>0</v>
      </c>
      <c r="L99" s="214">
        <v>0</v>
      </c>
      <c r="M99" s="214">
        <v>0</v>
      </c>
      <c r="N99" s="214">
        <f>AVERAGE(B99:M99)</f>
        <v>0</v>
      </c>
      <c r="P99" s="420"/>
      <c r="Q99" s="420"/>
      <c r="R99" s="420"/>
      <c r="S99" s="420"/>
      <c r="T99" s="420"/>
      <c r="U99" s="420"/>
      <c r="V99" s="420"/>
      <c r="W99" s="420"/>
      <c r="X99" s="420"/>
      <c r="Y99" s="420"/>
      <c r="Z99" s="420"/>
      <c r="AA99" s="420"/>
      <c r="AB99" s="420"/>
    </row>
    <row r="100" spans="1:28" x14ac:dyDescent="0.25">
      <c r="A100" s="3" t="s">
        <v>41</v>
      </c>
      <c r="B100" s="285">
        <v>0</v>
      </c>
      <c r="C100" s="285">
        <v>0</v>
      </c>
      <c r="D100" s="285">
        <v>0</v>
      </c>
      <c r="E100" s="285">
        <v>0</v>
      </c>
      <c r="F100" s="285"/>
      <c r="G100" s="285"/>
      <c r="H100" s="285"/>
      <c r="I100" s="285"/>
      <c r="J100" s="285"/>
      <c r="K100" s="285"/>
      <c r="L100" s="285"/>
      <c r="M100" s="285"/>
      <c r="N100" s="285">
        <f>SUM(B100:M100)</f>
        <v>0</v>
      </c>
      <c r="P100" s="420"/>
      <c r="Q100" s="420"/>
      <c r="R100" s="420"/>
      <c r="S100" s="420"/>
      <c r="T100" s="420"/>
      <c r="U100" s="420"/>
      <c r="V100" s="420"/>
      <c r="W100" s="420"/>
      <c r="X100" s="420"/>
      <c r="Y100" s="420"/>
      <c r="Z100" s="420"/>
      <c r="AA100" s="420"/>
      <c r="AB100" s="420"/>
    </row>
    <row r="101" spans="1:28" x14ac:dyDescent="0.25">
      <c r="A101" s="3" t="s">
        <v>195</v>
      </c>
      <c r="B101" s="5">
        <f>IF(B100=0,1,B99/B100)</f>
        <v>1</v>
      </c>
      <c r="C101" s="5">
        <f t="shared" ref="C101:N101" si="16">IF(C100=0,1,C99/C100)</f>
        <v>1</v>
      </c>
      <c r="D101" s="5">
        <f t="shared" si="16"/>
        <v>1</v>
      </c>
      <c r="E101" s="5">
        <f t="shared" si="16"/>
        <v>1</v>
      </c>
      <c r="F101" s="5">
        <f t="shared" si="16"/>
        <v>1</v>
      </c>
      <c r="G101" s="5">
        <f t="shared" si="16"/>
        <v>1</v>
      </c>
      <c r="H101" s="5">
        <f t="shared" si="16"/>
        <v>1</v>
      </c>
      <c r="I101" s="5">
        <f t="shared" si="16"/>
        <v>1</v>
      </c>
      <c r="J101" s="5">
        <f t="shared" si="16"/>
        <v>1</v>
      </c>
      <c r="K101" s="5">
        <f t="shared" si="16"/>
        <v>1</v>
      </c>
      <c r="L101" s="5">
        <f t="shared" si="16"/>
        <v>1</v>
      </c>
      <c r="M101" s="5">
        <f t="shared" si="16"/>
        <v>1</v>
      </c>
      <c r="N101" s="5">
        <f t="shared" si="16"/>
        <v>1</v>
      </c>
      <c r="P101" s="420"/>
      <c r="Q101" s="420"/>
      <c r="R101" s="420"/>
      <c r="S101" s="420"/>
      <c r="T101" s="420"/>
      <c r="U101" s="420"/>
      <c r="V101" s="420"/>
      <c r="W101" s="420"/>
      <c r="X101" s="420"/>
      <c r="Y101" s="420"/>
      <c r="Z101" s="420"/>
      <c r="AA101" s="420"/>
      <c r="AB101" s="420"/>
    </row>
    <row r="102" spans="1:28" x14ac:dyDescent="0.25">
      <c r="A102" s="3" t="s">
        <v>197</v>
      </c>
      <c r="B102" s="2">
        <f>B101</f>
        <v>1</v>
      </c>
      <c r="C102" s="2">
        <f>IFERROR(SUM($B$101:C$101)/COUNT($B$101:C$101),0)</f>
        <v>1</v>
      </c>
      <c r="D102" s="2">
        <f>IFERROR(SUM($B$101:D$101)/COUNT($B$101:D$101),0)</f>
        <v>1</v>
      </c>
      <c r="E102" s="2">
        <f>IFERROR(SUM($B$101:E$101)/COUNT($B$101:E$101),0)</f>
        <v>1</v>
      </c>
      <c r="F102" s="2">
        <f>IFERROR(SUM($B$101:F$101)/COUNT($B$101:F$101),0)</f>
        <v>1</v>
      </c>
      <c r="G102" s="2">
        <f>IFERROR(SUM($B$101:G$101)/COUNT($B$101:G$101),0)</f>
        <v>1</v>
      </c>
      <c r="H102" s="2">
        <f>IFERROR(SUM($B$101:H$101)/COUNT($B$101:H$101),0)</f>
        <v>1</v>
      </c>
      <c r="I102" s="2">
        <f>IFERROR(SUM($B$101:I$101)/COUNT($B$101:I$101),0)</f>
        <v>1</v>
      </c>
      <c r="J102" s="2">
        <f>IFERROR(SUM($B$101:J$101)/COUNT($B$101:J$101),0)</f>
        <v>1</v>
      </c>
      <c r="K102" s="2">
        <f>IFERROR(SUM($B$101:K$101)/COUNT($B$101:K$101),0)</f>
        <v>1</v>
      </c>
      <c r="L102" s="2">
        <f>IFERROR(SUM($B$101:L$101)/COUNT($B$101:L$101),0)</f>
        <v>1</v>
      </c>
      <c r="M102" s="2">
        <f>IFERROR(SUM($B$101:M$101)/COUNT($B$101:M$101),0)</f>
        <v>1</v>
      </c>
      <c r="N102" s="2"/>
      <c r="P102" s="420"/>
      <c r="Q102" s="420"/>
      <c r="R102" s="420"/>
      <c r="S102" s="420"/>
      <c r="T102" s="420"/>
      <c r="U102" s="420"/>
      <c r="V102" s="420"/>
      <c r="W102" s="420"/>
      <c r="X102" s="420"/>
      <c r="Y102" s="420"/>
      <c r="Z102" s="420"/>
      <c r="AA102" s="420"/>
      <c r="AB102" s="420"/>
    </row>
    <row r="103" spans="1:28" x14ac:dyDescent="0.25">
      <c r="A103" s="216"/>
      <c r="B103" s="218"/>
      <c r="C103" s="218"/>
      <c r="D103" s="218"/>
      <c r="E103" s="218"/>
      <c r="F103" s="218"/>
      <c r="G103" s="218"/>
      <c r="H103" s="218"/>
      <c r="I103" s="218"/>
      <c r="J103" s="218"/>
      <c r="K103" s="218"/>
      <c r="L103" s="218"/>
      <c r="M103" s="218"/>
      <c r="N103" s="218"/>
    </row>
    <row r="105" spans="1:28" x14ac:dyDescent="0.25">
      <c r="A105" s="210" t="s">
        <v>272</v>
      </c>
      <c r="B105" s="211" t="s">
        <v>28</v>
      </c>
      <c r="C105" s="211" t="s">
        <v>29</v>
      </c>
      <c r="D105" s="211" t="s">
        <v>30</v>
      </c>
      <c r="E105" s="211" t="s">
        <v>31</v>
      </c>
      <c r="F105" s="211" t="s">
        <v>32</v>
      </c>
      <c r="G105" s="211" t="s">
        <v>33</v>
      </c>
      <c r="H105" s="211" t="s">
        <v>34</v>
      </c>
      <c r="I105" s="211" t="s">
        <v>35</v>
      </c>
      <c r="J105" s="211" t="s">
        <v>36</v>
      </c>
      <c r="K105" s="211" t="s">
        <v>37</v>
      </c>
      <c r="L105" s="211" t="s">
        <v>38</v>
      </c>
      <c r="M105" s="211" t="s">
        <v>39</v>
      </c>
      <c r="N105" s="211" t="s">
        <v>81</v>
      </c>
      <c r="P105" s="211" t="s">
        <v>28</v>
      </c>
      <c r="Q105" s="211" t="s">
        <v>29</v>
      </c>
      <c r="R105" s="211" t="s">
        <v>30</v>
      </c>
      <c r="S105" s="211" t="s">
        <v>31</v>
      </c>
      <c r="T105" s="211" t="s">
        <v>32</v>
      </c>
      <c r="U105" s="211" t="s">
        <v>33</v>
      </c>
      <c r="V105" s="211" t="s">
        <v>34</v>
      </c>
      <c r="W105" s="211" t="s">
        <v>35</v>
      </c>
      <c r="X105" s="211" t="s">
        <v>36</v>
      </c>
      <c r="Y105" s="211" t="s">
        <v>37</v>
      </c>
      <c r="Z105" s="211" t="s">
        <v>38</v>
      </c>
      <c r="AA105" s="211" t="s">
        <v>39</v>
      </c>
      <c r="AB105" s="211" t="s">
        <v>81</v>
      </c>
    </row>
    <row r="106" spans="1:28" x14ac:dyDescent="0.25">
      <c r="A106" s="3" t="s">
        <v>40</v>
      </c>
      <c r="B106" s="214">
        <v>0</v>
      </c>
      <c r="C106" s="214">
        <v>0</v>
      </c>
      <c r="D106" s="214">
        <v>0</v>
      </c>
      <c r="E106" s="214">
        <v>0</v>
      </c>
      <c r="F106" s="214">
        <v>0</v>
      </c>
      <c r="G106" s="214">
        <v>0</v>
      </c>
      <c r="H106" s="214">
        <v>0</v>
      </c>
      <c r="I106" s="214">
        <v>0</v>
      </c>
      <c r="J106" s="214">
        <v>0</v>
      </c>
      <c r="K106" s="214">
        <v>0</v>
      </c>
      <c r="L106" s="214">
        <v>0</v>
      </c>
      <c r="M106" s="214">
        <v>0</v>
      </c>
      <c r="N106" s="220">
        <f>AVERAGE(B106:M106)</f>
        <v>0</v>
      </c>
      <c r="P106" s="420"/>
      <c r="Q106" s="420"/>
      <c r="R106" s="420"/>
      <c r="S106" s="420"/>
      <c r="T106" s="420"/>
      <c r="U106" s="420"/>
      <c r="V106" s="420"/>
      <c r="W106" s="420"/>
      <c r="X106" s="420"/>
      <c r="Y106" s="420"/>
      <c r="Z106" s="420"/>
      <c r="AA106" s="420"/>
      <c r="AB106" s="420"/>
    </row>
    <row r="107" spans="1:28" x14ac:dyDescent="0.25">
      <c r="A107" s="3" t="s">
        <v>41</v>
      </c>
      <c r="B107" s="285">
        <v>0</v>
      </c>
      <c r="C107" s="285">
        <v>0</v>
      </c>
      <c r="D107" s="285">
        <v>0</v>
      </c>
      <c r="E107" s="285">
        <v>0</v>
      </c>
      <c r="F107" s="285"/>
      <c r="G107" s="285"/>
      <c r="H107" s="285"/>
      <c r="I107" s="285"/>
      <c r="J107" s="285"/>
      <c r="K107" s="285"/>
      <c r="L107" s="285"/>
      <c r="M107" s="285"/>
      <c r="N107" s="285">
        <f>SUM(B107:M107)</f>
        <v>0</v>
      </c>
      <c r="P107" s="420"/>
      <c r="Q107" s="420"/>
      <c r="R107" s="420"/>
      <c r="S107" s="420"/>
      <c r="T107" s="420"/>
      <c r="U107" s="420"/>
      <c r="V107" s="420"/>
      <c r="W107" s="420"/>
      <c r="X107" s="420"/>
      <c r="Y107" s="420"/>
      <c r="Z107" s="420"/>
      <c r="AA107" s="420"/>
      <c r="AB107" s="420"/>
    </row>
    <row r="108" spans="1:28" x14ac:dyDescent="0.25">
      <c r="A108" s="3" t="s">
        <v>195</v>
      </c>
      <c r="B108" s="5">
        <f>IF(B107=0,1,B106/B107)</f>
        <v>1</v>
      </c>
      <c r="C108" s="5">
        <f t="shared" ref="C108:N108" si="17">IF(C107=0,1,C106/C107)</f>
        <v>1</v>
      </c>
      <c r="D108" s="5">
        <f t="shared" si="17"/>
        <v>1</v>
      </c>
      <c r="E108" s="5">
        <f t="shared" si="17"/>
        <v>1</v>
      </c>
      <c r="F108" s="5">
        <f t="shared" si="17"/>
        <v>1</v>
      </c>
      <c r="G108" s="5">
        <f t="shared" si="17"/>
        <v>1</v>
      </c>
      <c r="H108" s="5">
        <f t="shared" si="17"/>
        <v>1</v>
      </c>
      <c r="I108" s="5">
        <f t="shared" si="17"/>
        <v>1</v>
      </c>
      <c r="J108" s="5">
        <f t="shared" si="17"/>
        <v>1</v>
      </c>
      <c r="K108" s="5">
        <f t="shared" si="17"/>
        <v>1</v>
      </c>
      <c r="L108" s="5">
        <f t="shared" si="17"/>
        <v>1</v>
      </c>
      <c r="M108" s="5">
        <f t="shared" si="17"/>
        <v>1</v>
      </c>
      <c r="N108" s="5">
        <f t="shared" si="17"/>
        <v>1</v>
      </c>
      <c r="P108" s="420"/>
      <c r="Q108" s="420"/>
      <c r="R108" s="420"/>
      <c r="S108" s="420"/>
      <c r="T108" s="420"/>
      <c r="U108" s="420"/>
      <c r="V108" s="420"/>
      <c r="W108" s="420"/>
      <c r="X108" s="420"/>
      <c r="Y108" s="420"/>
      <c r="Z108" s="420"/>
      <c r="AA108" s="420"/>
      <c r="AB108" s="420"/>
    </row>
    <row r="109" spans="1:28" x14ac:dyDescent="0.25">
      <c r="A109" s="3" t="s">
        <v>197</v>
      </c>
      <c r="B109" s="2">
        <f>B108</f>
        <v>1</v>
      </c>
      <c r="C109" s="2">
        <f>IFERROR(SUM($B$108:C$108)/COUNT($B$108:C$108),0)</f>
        <v>1</v>
      </c>
      <c r="D109" s="2">
        <f>IFERROR(SUM($B$108:D$108)/COUNT($B$108:D$108),0)</f>
        <v>1</v>
      </c>
      <c r="E109" s="2">
        <f>IFERROR(SUM($B$108:E$108)/COUNT($B$108:E$108),0)</f>
        <v>1</v>
      </c>
      <c r="F109" s="2">
        <f>IFERROR(SUM($B$108:F$108)/COUNT($B$108:F$108),0)</f>
        <v>1</v>
      </c>
      <c r="G109" s="2">
        <f>IFERROR(SUM($B$108:G$108)/COUNT($B$108:G$108),0)</f>
        <v>1</v>
      </c>
      <c r="H109" s="2">
        <f>IFERROR(SUM($B$108:H$108)/COUNT($B$108:H$108),0)</f>
        <v>1</v>
      </c>
      <c r="I109" s="2">
        <f>IFERROR(SUM($B$108:I$108)/COUNT($B$108:I$108),0)</f>
        <v>1</v>
      </c>
      <c r="J109" s="2">
        <f>IFERROR(SUM($B$108:J$108)/COUNT($B$108:J$108),0)</f>
        <v>1</v>
      </c>
      <c r="K109" s="2">
        <f>IFERROR(SUM($B$108:K$108)/COUNT($B$108:K$108),0)</f>
        <v>1</v>
      </c>
      <c r="L109" s="2">
        <f>IFERROR(SUM($B$108:L$108)/COUNT($B$108:L$108),0)</f>
        <v>1</v>
      </c>
      <c r="M109" s="2">
        <f>IFERROR(SUM($B$108:M$108)/COUNT($B$108:M$108),0)</f>
        <v>1</v>
      </c>
      <c r="N109" s="2"/>
      <c r="P109" s="420"/>
      <c r="Q109" s="420"/>
      <c r="R109" s="420"/>
      <c r="S109" s="420"/>
      <c r="T109" s="420"/>
      <c r="U109" s="420"/>
      <c r="V109" s="420"/>
      <c r="W109" s="420"/>
      <c r="X109" s="420"/>
      <c r="Y109" s="420"/>
      <c r="Z109" s="420"/>
      <c r="AA109" s="420"/>
      <c r="AB109" s="420"/>
    </row>
    <row r="110" spans="1:28" x14ac:dyDescent="0.25">
      <c r="A110" s="216"/>
      <c r="B110" s="218"/>
      <c r="C110" s="218"/>
      <c r="D110" s="218"/>
      <c r="E110" s="218"/>
      <c r="F110" s="218"/>
      <c r="G110" s="218"/>
      <c r="H110" s="218"/>
      <c r="I110" s="218"/>
      <c r="J110" s="218"/>
      <c r="K110" s="218"/>
      <c r="L110" s="218"/>
      <c r="M110" s="218"/>
      <c r="N110" s="218"/>
    </row>
    <row r="112" spans="1:28" x14ac:dyDescent="0.25">
      <c r="A112" s="4" t="s">
        <v>317</v>
      </c>
    </row>
    <row r="113" spans="1:28" x14ac:dyDescent="0.25">
      <c r="A113" s="3" t="s">
        <v>262</v>
      </c>
      <c r="B113" s="3" t="s">
        <v>28</v>
      </c>
      <c r="C113" s="3" t="s">
        <v>29</v>
      </c>
      <c r="D113" s="3" t="s">
        <v>30</v>
      </c>
      <c r="E113" s="3" t="s">
        <v>31</v>
      </c>
      <c r="F113" s="3" t="s">
        <v>32</v>
      </c>
      <c r="G113" s="3" t="s">
        <v>33</v>
      </c>
      <c r="H113" s="3" t="s">
        <v>34</v>
      </c>
      <c r="I113" s="3" t="s">
        <v>35</v>
      </c>
      <c r="J113" s="3" t="s">
        <v>36</v>
      </c>
      <c r="K113" s="3" t="s">
        <v>37</v>
      </c>
      <c r="L113" s="3" t="s">
        <v>38</v>
      </c>
      <c r="M113" s="3" t="s">
        <v>39</v>
      </c>
      <c r="N113" s="3" t="s">
        <v>81</v>
      </c>
      <c r="P113" s="211" t="s">
        <v>28</v>
      </c>
      <c r="Q113" s="211" t="s">
        <v>29</v>
      </c>
      <c r="R113" s="211" t="s">
        <v>30</v>
      </c>
      <c r="S113" s="211" t="s">
        <v>31</v>
      </c>
      <c r="T113" s="211" t="s">
        <v>32</v>
      </c>
      <c r="U113" s="211" t="s">
        <v>33</v>
      </c>
      <c r="V113" s="211" t="s">
        <v>34</v>
      </c>
      <c r="W113" s="211" t="s">
        <v>35</v>
      </c>
      <c r="X113" s="211" t="s">
        <v>36</v>
      </c>
      <c r="Y113" s="211" t="s">
        <v>37</v>
      </c>
      <c r="Z113" s="211" t="s">
        <v>38</v>
      </c>
      <c r="AA113" s="211" t="s">
        <v>39</v>
      </c>
      <c r="AB113" s="211" t="s">
        <v>81</v>
      </c>
    </row>
    <row r="114" spans="1:28" x14ac:dyDescent="0.25">
      <c r="A114" s="3" t="s">
        <v>40</v>
      </c>
      <c r="B114" s="253">
        <v>6</v>
      </c>
      <c r="C114" s="253">
        <v>6</v>
      </c>
      <c r="D114" s="253">
        <v>6</v>
      </c>
      <c r="E114" s="253">
        <v>6</v>
      </c>
      <c r="F114" s="253">
        <v>6</v>
      </c>
      <c r="G114" s="253">
        <v>6</v>
      </c>
      <c r="H114" s="253">
        <v>6</v>
      </c>
      <c r="I114" s="253">
        <v>6</v>
      </c>
      <c r="J114" s="253">
        <v>6</v>
      </c>
      <c r="K114" s="253">
        <v>6</v>
      </c>
      <c r="L114" s="253">
        <v>6</v>
      </c>
      <c r="M114" s="253">
        <v>6</v>
      </c>
      <c r="N114" s="253">
        <v>6</v>
      </c>
      <c r="P114" s="420"/>
      <c r="Q114" s="420"/>
      <c r="R114" s="420"/>
      <c r="S114" s="420"/>
      <c r="T114" s="420"/>
      <c r="U114" s="420"/>
      <c r="V114" s="420"/>
      <c r="W114" s="420"/>
      <c r="X114" s="420"/>
      <c r="Y114" s="420"/>
      <c r="Z114" s="420"/>
      <c r="AA114" s="420"/>
      <c r="AB114" s="420"/>
    </row>
    <row r="115" spans="1:28" x14ac:dyDescent="0.25">
      <c r="A115" s="3" t="s">
        <v>41</v>
      </c>
      <c r="B115" s="287">
        <v>5</v>
      </c>
      <c r="C115" s="305">
        <v>4.7</v>
      </c>
      <c r="D115" s="305">
        <v>4.8</v>
      </c>
      <c r="E115" s="305">
        <v>4.8</v>
      </c>
      <c r="F115" s="287"/>
      <c r="G115" s="287"/>
      <c r="H115" s="287"/>
      <c r="I115" s="287"/>
      <c r="J115" s="287"/>
      <c r="K115" s="287"/>
      <c r="L115" s="287"/>
      <c r="M115" s="287"/>
      <c r="N115" s="287">
        <f>AVERAGE(B115:M115)</f>
        <v>4.8250000000000002</v>
      </c>
      <c r="P115" s="420"/>
      <c r="Q115" s="420"/>
      <c r="R115" s="420"/>
      <c r="S115" s="420"/>
      <c r="T115" s="420"/>
      <c r="U115" s="420"/>
      <c r="V115" s="420"/>
      <c r="W115" s="420"/>
      <c r="X115" s="420"/>
      <c r="Y115" s="420"/>
      <c r="Z115" s="420"/>
      <c r="AA115" s="420"/>
      <c r="AB115" s="420"/>
    </row>
    <row r="116" spans="1:28" x14ac:dyDescent="0.25">
      <c r="A116" s="3" t="s">
        <v>195</v>
      </c>
      <c r="B116" s="5">
        <f>B114/B115</f>
        <v>1.2</v>
      </c>
      <c r="C116" s="5">
        <f t="shared" ref="C116:N116" si="18">C114/C115</f>
        <v>1.2765957446808509</v>
      </c>
      <c r="D116" s="5">
        <f t="shared" si="18"/>
        <v>1.25</v>
      </c>
      <c r="E116" s="5">
        <f t="shared" si="18"/>
        <v>1.25</v>
      </c>
      <c r="F116" s="5" t="e">
        <f t="shared" si="18"/>
        <v>#DIV/0!</v>
      </c>
      <c r="G116" s="5" t="e">
        <f t="shared" si="18"/>
        <v>#DIV/0!</v>
      </c>
      <c r="H116" s="5" t="e">
        <f t="shared" si="18"/>
        <v>#DIV/0!</v>
      </c>
      <c r="I116" s="5" t="e">
        <f t="shared" si="18"/>
        <v>#DIV/0!</v>
      </c>
      <c r="J116" s="5" t="e">
        <f t="shared" si="18"/>
        <v>#DIV/0!</v>
      </c>
      <c r="K116" s="5" t="e">
        <f t="shared" si="18"/>
        <v>#DIV/0!</v>
      </c>
      <c r="L116" s="5" t="e">
        <f t="shared" si="18"/>
        <v>#DIV/0!</v>
      </c>
      <c r="M116" s="5" t="e">
        <f t="shared" si="18"/>
        <v>#DIV/0!</v>
      </c>
      <c r="N116" s="5">
        <f t="shared" si="18"/>
        <v>1.2435233160621761</v>
      </c>
      <c r="P116" s="420"/>
      <c r="Q116" s="420"/>
      <c r="R116" s="420"/>
      <c r="S116" s="420"/>
      <c r="T116" s="420"/>
      <c r="U116" s="420"/>
      <c r="V116" s="420"/>
      <c r="W116" s="420"/>
      <c r="X116" s="420"/>
      <c r="Y116" s="420"/>
      <c r="Z116" s="420"/>
      <c r="AA116" s="420"/>
      <c r="AB116" s="420"/>
    </row>
    <row r="117" spans="1:28" x14ac:dyDescent="0.25">
      <c r="A117" s="3" t="s">
        <v>197</v>
      </c>
      <c r="B117" s="5">
        <f>B116</f>
        <v>1.2</v>
      </c>
      <c r="C117" s="2">
        <f>SUM($B$125:C$125)/COUNT($B$125:C$125)</f>
        <v>0.83333333333333326</v>
      </c>
      <c r="D117" s="2">
        <f>SUM($B$125:D$125)/COUNT($B$125:D$125)</f>
        <v>0.91111111111111109</v>
      </c>
      <c r="E117" s="2">
        <f>SUM($B$125:E$125)/COUNT($B$125:E$125)</f>
        <v>0.93333333333333335</v>
      </c>
      <c r="F117" s="2">
        <f>SUM($B$125:F$125)/COUNT($B$125:F$125)</f>
        <v>0.7466666666666667</v>
      </c>
      <c r="G117" s="2">
        <f>SUM($B$125:G$125)/COUNT($B$125:G$125)</f>
        <v>0.62222222222222223</v>
      </c>
      <c r="H117" s="2">
        <f>SUM($B$125:H$125)/COUNT($B$125:H$125)</f>
        <v>0.53333333333333333</v>
      </c>
      <c r="I117" s="2">
        <f>SUM($B$125:I$125)/COUNT($B$125:I$125)</f>
        <v>0.46666666666666667</v>
      </c>
      <c r="J117" s="2">
        <f>SUM($B$125:J$125)/COUNT($B$125:J$125)</f>
        <v>0.4148148148148148</v>
      </c>
      <c r="K117" s="2">
        <f>SUM($B$125:K$125)/COUNT($B$125:K$125)</f>
        <v>0.37333333333333335</v>
      </c>
      <c r="L117" s="2">
        <f>SUM($B$125:L$125)/COUNT($B$125:L$125)</f>
        <v>0.33939393939393941</v>
      </c>
      <c r="M117" s="2">
        <f>SUM($B$125:M$125)/COUNT($B$125:M$125)</f>
        <v>0.31111111111111112</v>
      </c>
      <c r="N117" s="2"/>
      <c r="P117" s="420"/>
      <c r="Q117" s="420"/>
      <c r="R117" s="420"/>
      <c r="S117" s="420"/>
      <c r="T117" s="420"/>
      <c r="U117" s="420"/>
      <c r="V117" s="420"/>
      <c r="W117" s="420"/>
      <c r="X117" s="420"/>
      <c r="Y117" s="420"/>
      <c r="Z117" s="420"/>
      <c r="AA117" s="420"/>
      <c r="AB117" s="420"/>
    </row>
    <row r="118" spans="1:28" x14ac:dyDescent="0.25">
      <c r="A118" s="216"/>
      <c r="B118" s="217"/>
      <c r="C118" s="218"/>
      <c r="D118" s="218"/>
      <c r="E118" s="218"/>
      <c r="F118" s="218"/>
      <c r="G118" s="218"/>
      <c r="H118" s="218"/>
      <c r="I118" s="218"/>
      <c r="J118" s="218"/>
      <c r="K118" s="218"/>
      <c r="L118" s="218"/>
      <c r="M118" s="218"/>
      <c r="N118" s="218"/>
    </row>
    <row r="119" spans="1:28" x14ac:dyDescent="0.25">
      <c r="A119" s="216"/>
      <c r="B119" s="218"/>
      <c r="C119" s="218"/>
      <c r="D119" s="218"/>
      <c r="E119" s="218"/>
      <c r="F119" s="218"/>
      <c r="G119" s="218"/>
      <c r="H119" s="218"/>
      <c r="I119" s="218"/>
      <c r="J119" s="218"/>
      <c r="K119" s="218"/>
      <c r="L119" s="218"/>
      <c r="M119" s="218"/>
      <c r="N119" s="218"/>
    </row>
    <row r="121" spans="1:28" x14ac:dyDescent="0.25">
      <c r="A121" s="4" t="s">
        <v>203</v>
      </c>
    </row>
    <row r="122" spans="1:28" x14ac:dyDescent="0.25">
      <c r="A122" s="3" t="s">
        <v>191</v>
      </c>
      <c r="B122" s="3" t="s">
        <v>28</v>
      </c>
      <c r="C122" s="3" t="s">
        <v>29</v>
      </c>
      <c r="D122" s="3" t="s">
        <v>30</v>
      </c>
      <c r="E122" s="3" t="s">
        <v>31</v>
      </c>
      <c r="F122" s="3" t="s">
        <v>32</v>
      </c>
      <c r="G122" s="3" t="s">
        <v>33</v>
      </c>
      <c r="H122" s="3" t="s">
        <v>34</v>
      </c>
      <c r="I122" s="3" t="s">
        <v>35</v>
      </c>
      <c r="J122" s="3" t="s">
        <v>36</v>
      </c>
      <c r="K122" s="3" t="s">
        <v>37</v>
      </c>
      <c r="L122" s="3" t="s">
        <v>38</v>
      </c>
      <c r="M122" s="3" t="s">
        <v>39</v>
      </c>
      <c r="N122" s="3" t="s">
        <v>81</v>
      </c>
      <c r="P122" s="211" t="s">
        <v>28</v>
      </c>
      <c r="Q122" s="211" t="s">
        <v>29</v>
      </c>
      <c r="R122" s="211" t="s">
        <v>30</v>
      </c>
      <c r="S122" s="211" t="s">
        <v>31</v>
      </c>
      <c r="T122" s="211" t="s">
        <v>32</v>
      </c>
      <c r="U122" s="211" t="s">
        <v>33</v>
      </c>
      <c r="V122" s="211" t="s">
        <v>34</v>
      </c>
      <c r="W122" s="211" t="s">
        <v>35</v>
      </c>
      <c r="X122" s="211" t="s">
        <v>36</v>
      </c>
      <c r="Y122" s="211" t="s">
        <v>37</v>
      </c>
      <c r="Z122" s="211" t="s">
        <v>38</v>
      </c>
      <c r="AA122" s="211" t="s">
        <v>39</v>
      </c>
      <c r="AB122" s="211" t="s">
        <v>81</v>
      </c>
    </row>
    <row r="123" spans="1:28" x14ac:dyDescent="0.25">
      <c r="A123" s="3" t="s">
        <v>40</v>
      </c>
      <c r="B123" s="2">
        <v>0.75</v>
      </c>
      <c r="C123" s="2">
        <v>0.75</v>
      </c>
      <c r="D123" s="2">
        <v>0.75</v>
      </c>
      <c r="E123" s="2">
        <v>0.75</v>
      </c>
      <c r="F123" s="2">
        <v>0.75</v>
      </c>
      <c r="G123" s="2">
        <v>0.75</v>
      </c>
      <c r="H123" s="2">
        <v>0.75</v>
      </c>
      <c r="I123" s="2">
        <v>0.75</v>
      </c>
      <c r="J123" s="2">
        <v>0.75</v>
      </c>
      <c r="K123" s="2">
        <v>0.75</v>
      </c>
      <c r="L123" s="2">
        <v>0.75</v>
      </c>
      <c r="M123" s="2">
        <v>0.75</v>
      </c>
      <c r="N123" s="2">
        <f>AVERAGE(B123:M123)</f>
        <v>0.75</v>
      </c>
      <c r="P123" s="420"/>
      <c r="Q123" s="420"/>
      <c r="R123" s="420"/>
      <c r="S123" s="420"/>
      <c r="T123" s="420"/>
      <c r="U123" s="420"/>
      <c r="V123" s="420"/>
      <c r="W123" s="420"/>
      <c r="X123" s="420"/>
      <c r="Y123" s="420"/>
      <c r="Z123" s="420"/>
      <c r="AA123" s="420"/>
      <c r="AB123" s="420"/>
    </row>
    <row r="124" spans="1:28" x14ac:dyDescent="0.25">
      <c r="A124" s="3" t="s">
        <v>41</v>
      </c>
      <c r="B124" s="282">
        <v>0.5</v>
      </c>
      <c r="C124" s="282">
        <v>0.75</v>
      </c>
      <c r="D124" s="282">
        <v>0.8</v>
      </c>
      <c r="E124" s="282">
        <v>0.75</v>
      </c>
      <c r="F124" s="282"/>
      <c r="G124" s="282"/>
      <c r="H124" s="282"/>
      <c r="I124" s="282"/>
      <c r="J124" s="282"/>
      <c r="K124" s="282"/>
      <c r="L124" s="282"/>
      <c r="M124" s="282"/>
      <c r="N124" s="282">
        <f>AVERAGE(B124:M124)</f>
        <v>0.7</v>
      </c>
      <c r="P124" s="420"/>
      <c r="Q124" s="420"/>
      <c r="R124" s="420"/>
      <c r="S124" s="420"/>
      <c r="T124" s="420"/>
      <c r="U124" s="420"/>
      <c r="V124" s="420"/>
      <c r="W124" s="420"/>
      <c r="X124" s="420"/>
      <c r="Y124" s="420"/>
      <c r="Z124" s="420"/>
      <c r="AA124" s="420"/>
      <c r="AB124" s="420"/>
    </row>
    <row r="125" spans="1:28" x14ac:dyDescent="0.25">
      <c r="A125" s="3" t="s">
        <v>195</v>
      </c>
      <c r="B125" s="5">
        <f>B124/B123</f>
        <v>0.66666666666666663</v>
      </c>
      <c r="C125" s="5">
        <f t="shared" ref="C125:N125" si="19">C124/C123</f>
        <v>1</v>
      </c>
      <c r="D125" s="5">
        <f t="shared" si="19"/>
        <v>1.0666666666666667</v>
      </c>
      <c r="E125" s="5">
        <f>E124/E123</f>
        <v>1</v>
      </c>
      <c r="F125" s="5">
        <f t="shared" si="19"/>
        <v>0</v>
      </c>
      <c r="G125" s="5">
        <f t="shared" si="19"/>
        <v>0</v>
      </c>
      <c r="H125" s="5">
        <f t="shared" si="19"/>
        <v>0</v>
      </c>
      <c r="I125" s="5">
        <f t="shared" si="19"/>
        <v>0</v>
      </c>
      <c r="J125" s="5">
        <f t="shared" si="19"/>
        <v>0</v>
      </c>
      <c r="K125" s="5">
        <f t="shared" si="19"/>
        <v>0</v>
      </c>
      <c r="L125" s="5">
        <f t="shared" si="19"/>
        <v>0</v>
      </c>
      <c r="M125" s="5">
        <f t="shared" si="19"/>
        <v>0</v>
      </c>
      <c r="N125" s="5">
        <f t="shared" si="19"/>
        <v>0.93333333333333324</v>
      </c>
      <c r="P125" s="420"/>
      <c r="Q125" s="420"/>
      <c r="R125" s="420"/>
      <c r="S125" s="420"/>
      <c r="T125" s="420"/>
      <c r="U125" s="420"/>
      <c r="V125" s="420"/>
      <c r="W125" s="420"/>
      <c r="X125" s="420"/>
      <c r="Y125" s="420"/>
      <c r="Z125" s="420"/>
      <c r="AA125" s="420"/>
      <c r="AB125" s="420"/>
    </row>
    <row r="126" spans="1:28" x14ac:dyDescent="0.25">
      <c r="A126" s="3" t="s">
        <v>197</v>
      </c>
      <c r="B126" s="5">
        <f>B125</f>
        <v>0.66666666666666663</v>
      </c>
      <c r="C126" s="2">
        <f>SUM($B$125:C$125)/COUNT($B$125:C$125)</f>
        <v>0.83333333333333326</v>
      </c>
      <c r="D126" s="2">
        <f>SUM($B$125:D$125)/COUNT($B$125:D$125)</f>
        <v>0.91111111111111109</v>
      </c>
      <c r="E126" s="2">
        <f>SUM($B$125:E$125)/COUNT($B$125:E$125)</f>
        <v>0.93333333333333335</v>
      </c>
      <c r="F126" s="2">
        <f>SUM($B$125:F$125)/COUNT($B$125:F$125)</f>
        <v>0.7466666666666667</v>
      </c>
      <c r="G126" s="2">
        <f>SUM($B$125:G$125)/COUNT($B$125:G$125)</f>
        <v>0.62222222222222223</v>
      </c>
      <c r="H126" s="2">
        <f>SUM($B$125:H$125)/COUNT($B$125:H$125)</f>
        <v>0.53333333333333333</v>
      </c>
      <c r="I126" s="2">
        <f>SUM($B$125:I$125)/COUNT($B$125:I$125)</f>
        <v>0.46666666666666667</v>
      </c>
      <c r="J126" s="2">
        <f>SUM($B$125:J$125)/COUNT($B$125:J$125)</f>
        <v>0.4148148148148148</v>
      </c>
      <c r="K126" s="2">
        <f>SUM($B$125:K$125)/COUNT($B$125:K$125)</f>
        <v>0.37333333333333335</v>
      </c>
      <c r="L126" s="2">
        <f>SUM($B$125:L$125)/COUNT($B$125:L$125)</f>
        <v>0.33939393939393941</v>
      </c>
      <c r="M126" s="2">
        <f>SUM($B$125:M$125)/COUNT($B$125:M$125)</f>
        <v>0.31111111111111112</v>
      </c>
      <c r="N126" s="2"/>
      <c r="P126" s="420"/>
      <c r="Q126" s="420"/>
      <c r="R126" s="420"/>
      <c r="S126" s="420"/>
      <c r="T126" s="420"/>
      <c r="U126" s="420"/>
      <c r="V126" s="420"/>
      <c r="W126" s="420"/>
      <c r="X126" s="420"/>
      <c r="Y126" s="420"/>
      <c r="Z126" s="420"/>
      <c r="AA126" s="420"/>
      <c r="AB126" s="420"/>
    </row>
    <row r="127" spans="1:28" x14ac:dyDescent="0.25">
      <c r="A127" s="216"/>
      <c r="B127" s="217"/>
      <c r="C127" s="218"/>
      <c r="D127" s="218"/>
      <c r="E127" s="218"/>
      <c r="F127" s="218"/>
      <c r="G127" s="218"/>
      <c r="H127" s="218"/>
      <c r="I127" s="218"/>
      <c r="J127" s="218"/>
      <c r="K127" s="218"/>
      <c r="L127" s="218"/>
      <c r="M127" s="218"/>
      <c r="N127" s="218"/>
    </row>
    <row r="128" spans="1:28" x14ac:dyDescent="0.25">
      <c r="A128" s="216"/>
      <c r="B128" s="225"/>
      <c r="C128" s="226"/>
      <c r="D128" s="218"/>
      <c r="E128" s="218"/>
      <c r="F128" s="218"/>
      <c r="G128" s="218"/>
      <c r="H128" s="218"/>
      <c r="I128" s="218"/>
      <c r="J128" s="218"/>
      <c r="K128" s="218"/>
      <c r="L128" s="218"/>
      <c r="M128" s="218"/>
      <c r="N128" s="218"/>
    </row>
    <row r="129" spans="1:28" x14ac:dyDescent="0.25">
      <c r="A129" s="4" t="s">
        <v>193</v>
      </c>
      <c r="B129" s="215" t="s">
        <v>192</v>
      </c>
      <c r="C129" s="215"/>
    </row>
    <row r="130" spans="1:28" x14ac:dyDescent="0.25">
      <c r="A130" s="210" t="s">
        <v>190</v>
      </c>
      <c r="B130" s="211" t="s">
        <v>28</v>
      </c>
      <c r="C130" s="211" t="s">
        <v>29</v>
      </c>
      <c r="D130" s="211" t="s">
        <v>30</v>
      </c>
      <c r="E130" s="211" t="s">
        <v>31</v>
      </c>
      <c r="F130" s="211" t="s">
        <v>32</v>
      </c>
      <c r="G130" s="211" t="s">
        <v>33</v>
      </c>
      <c r="H130" s="211" t="s">
        <v>34</v>
      </c>
      <c r="I130" s="211" t="s">
        <v>35</v>
      </c>
      <c r="J130" s="211" t="s">
        <v>36</v>
      </c>
      <c r="K130" s="211" t="s">
        <v>37</v>
      </c>
      <c r="L130" s="211" t="s">
        <v>38</v>
      </c>
      <c r="M130" s="211" t="s">
        <v>39</v>
      </c>
      <c r="N130" s="211" t="s">
        <v>81</v>
      </c>
      <c r="P130" s="211" t="s">
        <v>28</v>
      </c>
      <c r="Q130" s="211" t="s">
        <v>29</v>
      </c>
      <c r="R130" s="211" t="s">
        <v>30</v>
      </c>
      <c r="S130" s="211" t="s">
        <v>31</v>
      </c>
      <c r="T130" s="211" t="s">
        <v>32</v>
      </c>
      <c r="U130" s="211" t="s">
        <v>33</v>
      </c>
      <c r="V130" s="211" t="s">
        <v>34</v>
      </c>
      <c r="W130" s="211" t="s">
        <v>35</v>
      </c>
      <c r="X130" s="211" t="s">
        <v>36</v>
      </c>
      <c r="Y130" s="211" t="s">
        <v>37</v>
      </c>
      <c r="Z130" s="211" t="s">
        <v>38</v>
      </c>
      <c r="AA130" s="211" t="s">
        <v>39</v>
      </c>
      <c r="AB130" s="211" t="s">
        <v>81</v>
      </c>
    </row>
    <row r="131" spans="1:28" x14ac:dyDescent="0.25">
      <c r="A131" s="3" t="s">
        <v>40</v>
      </c>
      <c r="B131" s="263">
        <v>0</v>
      </c>
      <c r="C131" s="263">
        <v>0</v>
      </c>
      <c r="D131" s="263">
        <v>0</v>
      </c>
      <c r="E131" s="263">
        <v>0</v>
      </c>
      <c r="F131" s="263">
        <v>0</v>
      </c>
      <c r="G131" s="263">
        <v>0</v>
      </c>
      <c r="H131" s="263">
        <v>0</v>
      </c>
      <c r="I131" s="263">
        <v>0</v>
      </c>
      <c r="J131" s="263">
        <v>0</v>
      </c>
      <c r="K131" s="263">
        <v>0</v>
      </c>
      <c r="L131" s="263">
        <v>0</v>
      </c>
      <c r="M131" s="263">
        <v>0</v>
      </c>
      <c r="N131" s="263">
        <f>SUM(B131:M131)</f>
        <v>0</v>
      </c>
      <c r="P131" s="420"/>
      <c r="Q131" s="420"/>
      <c r="R131" s="420"/>
      <c r="S131" s="420"/>
      <c r="T131" s="420"/>
      <c r="U131" s="420"/>
      <c r="V131" s="420"/>
      <c r="W131" s="420"/>
      <c r="X131" s="420"/>
      <c r="Y131" s="420"/>
      <c r="Z131" s="420"/>
      <c r="AA131" s="420"/>
      <c r="AB131" s="420"/>
    </row>
    <row r="132" spans="1:28" x14ac:dyDescent="0.25">
      <c r="A132" s="3" t="s">
        <v>41</v>
      </c>
      <c r="B132" s="283">
        <v>0</v>
      </c>
      <c r="C132" s="283">
        <v>2</v>
      </c>
      <c r="D132" s="283">
        <v>2</v>
      </c>
      <c r="E132" s="283">
        <v>1</v>
      </c>
      <c r="F132" s="283"/>
      <c r="G132" s="283"/>
      <c r="H132" s="283"/>
      <c r="I132" s="283"/>
      <c r="J132" s="283"/>
      <c r="K132" s="283"/>
      <c r="L132" s="283"/>
      <c r="M132" s="283"/>
      <c r="N132" s="283">
        <f>SUM(B132:M132)</f>
        <v>5</v>
      </c>
      <c r="P132" s="420"/>
      <c r="Q132" s="420"/>
      <c r="R132" s="420"/>
      <c r="S132" s="420"/>
      <c r="T132" s="420"/>
      <c r="U132" s="420"/>
      <c r="V132" s="420"/>
      <c r="W132" s="420"/>
      <c r="X132" s="420"/>
      <c r="Y132" s="420"/>
      <c r="Z132" s="420"/>
      <c r="AA132" s="420"/>
      <c r="AB132" s="420"/>
    </row>
    <row r="133" spans="1:28" x14ac:dyDescent="0.25">
      <c r="A133" s="3" t="s">
        <v>82</v>
      </c>
      <c r="B133" s="263">
        <f>B132</f>
        <v>0</v>
      </c>
      <c r="C133" s="263">
        <f>SUM($B$132:C$132)</f>
        <v>2</v>
      </c>
      <c r="D133" s="263">
        <v>2</v>
      </c>
      <c r="E133" s="263">
        <f>SUM($B$132:E$132)</f>
        <v>5</v>
      </c>
      <c r="F133" s="263">
        <f>SUM($B$132:F$132)</f>
        <v>5</v>
      </c>
      <c r="G133" s="263">
        <f>SUM($B$132:G$132)</f>
        <v>5</v>
      </c>
      <c r="H133" s="263">
        <f>SUM($B$132:H$132)</f>
        <v>5</v>
      </c>
      <c r="I133" s="263">
        <f>SUM($B$132:I$132)</f>
        <v>5</v>
      </c>
      <c r="J133" s="263">
        <f>SUM($B$132:J$132)</f>
        <v>5</v>
      </c>
      <c r="K133" s="263">
        <f>SUM($B$132:K$132)</f>
        <v>5</v>
      </c>
      <c r="L133" s="263">
        <f>SUM($B$132:L$132)</f>
        <v>5</v>
      </c>
      <c r="M133" s="263">
        <f>SUM($B$132:M$132)</f>
        <v>5</v>
      </c>
      <c r="N133" s="263"/>
      <c r="P133" s="420"/>
      <c r="Q133" s="420"/>
      <c r="R133" s="420"/>
      <c r="S133" s="420"/>
      <c r="T133" s="420"/>
      <c r="U133" s="420"/>
      <c r="V133" s="420"/>
      <c r="W133" s="420"/>
      <c r="X133" s="420"/>
      <c r="Y133" s="420"/>
      <c r="Z133" s="420"/>
      <c r="AA133" s="420"/>
      <c r="AB133" s="420"/>
    </row>
    <row r="134" spans="1:28" x14ac:dyDescent="0.25">
      <c r="A134" s="3" t="s">
        <v>195</v>
      </c>
      <c r="B134" s="5">
        <f>IF(B132=0,1,B131/B132)</f>
        <v>1</v>
      </c>
      <c r="C134" s="5">
        <f t="shared" ref="C134:N134" si="20">IF(C132=0,1,C131/C132)</f>
        <v>0</v>
      </c>
      <c r="D134" s="5">
        <f t="shared" si="20"/>
        <v>0</v>
      </c>
      <c r="E134" s="5">
        <f t="shared" si="20"/>
        <v>0</v>
      </c>
      <c r="F134" s="5">
        <f t="shared" si="20"/>
        <v>1</v>
      </c>
      <c r="G134" s="5">
        <f t="shared" si="20"/>
        <v>1</v>
      </c>
      <c r="H134" s="5">
        <f t="shared" si="20"/>
        <v>1</v>
      </c>
      <c r="I134" s="5">
        <f t="shared" si="20"/>
        <v>1</v>
      </c>
      <c r="J134" s="5">
        <f t="shared" si="20"/>
        <v>1</v>
      </c>
      <c r="K134" s="5">
        <f t="shared" si="20"/>
        <v>1</v>
      </c>
      <c r="L134" s="5">
        <f t="shared" si="20"/>
        <v>1</v>
      </c>
      <c r="M134" s="5">
        <f t="shared" si="20"/>
        <v>1</v>
      </c>
      <c r="N134" s="5">
        <f t="shared" si="20"/>
        <v>0</v>
      </c>
      <c r="P134" s="420"/>
      <c r="Q134" s="420"/>
      <c r="R134" s="420"/>
      <c r="S134" s="420"/>
      <c r="T134" s="420"/>
      <c r="U134" s="420"/>
      <c r="V134" s="420"/>
      <c r="W134" s="420"/>
      <c r="X134" s="420"/>
      <c r="Y134" s="420"/>
      <c r="Z134" s="420"/>
      <c r="AA134" s="420"/>
      <c r="AB134" s="420"/>
    </row>
    <row r="135" spans="1:28" x14ac:dyDescent="0.25">
      <c r="A135" s="3" t="s">
        <v>196</v>
      </c>
      <c r="B135" s="2">
        <f>B134</f>
        <v>1</v>
      </c>
      <c r="C135" s="2">
        <f>SUM($B$134:C$134)/COUNT($B$134:C$134)</f>
        <v>0.5</v>
      </c>
      <c r="D135" s="2">
        <f>SUM($B$134:D$134)/COUNT($B$134:D$134)</f>
        <v>0.33333333333333331</v>
      </c>
      <c r="E135" s="2">
        <f>SUM($B$134:E$134)/COUNT($B$134:E$134)</f>
        <v>0.25</v>
      </c>
      <c r="F135" s="2">
        <f>SUM($B$134:F$134)/COUNT($B$134:F$134)</f>
        <v>0.4</v>
      </c>
      <c r="G135" s="2">
        <f>SUM($B$134:G$134)/COUNT($B$134:G$134)</f>
        <v>0.5</v>
      </c>
      <c r="H135" s="2">
        <f>SUM($B$134:H$134)/COUNT($B$134:H$134)</f>
        <v>0.5714285714285714</v>
      </c>
      <c r="I135" s="2">
        <f>SUM($B$134:I$134)/COUNT($B$134:I$134)</f>
        <v>0.625</v>
      </c>
      <c r="J135" s="2">
        <f>SUM($B$134:J$134)/COUNT($B$134:J$134)</f>
        <v>0.66666666666666663</v>
      </c>
      <c r="K135" s="2">
        <f>SUM($B$134:K$134)/COUNT($B$134:K$134)</f>
        <v>0.7</v>
      </c>
      <c r="L135" s="2">
        <f>SUM($B$134:L$134)/COUNT($B$134:L$134)</f>
        <v>0.72727272727272729</v>
      </c>
      <c r="M135" s="2">
        <f>SUM($B$134:M$134)/COUNT($B$134:M$134)</f>
        <v>0.75</v>
      </c>
      <c r="N135" s="2"/>
      <c r="P135" s="420"/>
      <c r="Q135" s="420"/>
      <c r="R135" s="420"/>
      <c r="S135" s="420"/>
      <c r="T135" s="420"/>
      <c r="U135" s="420"/>
      <c r="V135" s="420"/>
      <c r="W135" s="420"/>
      <c r="X135" s="420"/>
      <c r="Y135" s="420"/>
      <c r="Z135" s="420"/>
      <c r="AA135" s="420"/>
      <c r="AB135" s="420"/>
    </row>
    <row r="136" spans="1:28" x14ac:dyDescent="0.25">
      <c r="A136" s="216"/>
      <c r="B136" s="218"/>
      <c r="C136" s="218"/>
      <c r="D136" s="218"/>
      <c r="E136" s="218"/>
      <c r="F136" s="218"/>
      <c r="G136" s="218"/>
      <c r="H136" s="218"/>
      <c r="I136" s="218"/>
      <c r="J136" s="218"/>
      <c r="K136" s="218"/>
      <c r="L136" s="218"/>
      <c r="M136" s="218"/>
      <c r="N136" s="218"/>
    </row>
    <row r="137" spans="1:28" x14ac:dyDescent="0.25">
      <c r="A137" s="216"/>
      <c r="B137" s="218"/>
      <c r="C137" s="218"/>
      <c r="D137" s="218"/>
      <c r="E137" s="218"/>
      <c r="F137" s="218"/>
      <c r="G137" s="218"/>
      <c r="H137" s="218"/>
      <c r="I137" s="218"/>
      <c r="J137" s="218"/>
      <c r="K137" s="218"/>
      <c r="L137" s="218"/>
      <c r="M137" s="218"/>
      <c r="N137" s="218"/>
    </row>
    <row r="138" spans="1:28" x14ac:dyDescent="0.25">
      <c r="A138" s="3" t="s">
        <v>180</v>
      </c>
      <c r="B138" s="215" t="s">
        <v>187</v>
      </c>
      <c r="C138" s="215"/>
    </row>
    <row r="139" spans="1:28" x14ac:dyDescent="0.25">
      <c r="A139" s="245" t="s">
        <v>185</v>
      </c>
      <c r="B139" s="255" t="s">
        <v>28</v>
      </c>
      <c r="C139" s="211" t="s">
        <v>29</v>
      </c>
      <c r="D139" s="211" t="s">
        <v>30</v>
      </c>
      <c r="E139" s="211" t="s">
        <v>31</v>
      </c>
      <c r="F139" s="211" t="s">
        <v>32</v>
      </c>
      <c r="G139" s="211" t="s">
        <v>33</v>
      </c>
      <c r="H139" s="211" t="s">
        <v>34</v>
      </c>
      <c r="I139" s="211" t="s">
        <v>35</v>
      </c>
      <c r="J139" s="211" t="s">
        <v>36</v>
      </c>
      <c r="K139" s="211" t="s">
        <v>37</v>
      </c>
      <c r="L139" s="211" t="s">
        <v>38</v>
      </c>
      <c r="M139" s="211" t="s">
        <v>39</v>
      </c>
      <c r="N139" s="211" t="s">
        <v>81</v>
      </c>
      <c r="P139" s="211" t="s">
        <v>28</v>
      </c>
      <c r="Q139" s="211" t="s">
        <v>29</v>
      </c>
      <c r="R139" s="211" t="s">
        <v>30</v>
      </c>
      <c r="S139" s="211" t="s">
        <v>31</v>
      </c>
      <c r="T139" s="211" t="s">
        <v>32</v>
      </c>
      <c r="U139" s="211" t="s">
        <v>33</v>
      </c>
      <c r="V139" s="211" t="s">
        <v>34</v>
      </c>
      <c r="W139" s="211" t="s">
        <v>35</v>
      </c>
      <c r="X139" s="211" t="s">
        <v>36</v>
      </c>
      <c r="Y139" s="211" t="s">
        <v>37</v>
      </c>
      <c r="Z139" s="211" t="s">
        <v>38</v>
      </c>
      <c r="AA139" s="211" t="s">
        <v>39</v>
      </c>
      <c r="AB139" s="211" t="s">
        <v>81</v>
      </c>
    </row>
    <row r="140" spans="1:28" x14ac:dyDescent="0.25">
      <c r="A140" s="3" t="s">
        <v>40</v>
      </c>
      <c r="B140" s="214">
        <v>0</v>
      </c>
      <c r="C140" s="214">
        <v>0</v>
      </c>
      <c r="D140" s="214">
        <v>0</v>
      </c>
      <c r="E140" s="214">
        <v>0</v>
      </c>
      <c r="F140" s="214">
        <v>0</v>
      </c>
      <c r="G140" s="214">
        <v>0</v>
      </c>
      <c r="H140" s="214">
        <v>0</v>
      </c>
      <c r="I140" s="214">
        <v>0</v>
      </c>
      <c r="J140" s="214">
        <v>0</v>
      </c>
      <c r="K140" s="214">
        <v>0</v>
      </c>
      <c r="L140" s="214">
        <v>0</v>
      </c>
      <c r="M140" s="214">
        <v>0</v>
      </c>
      <c r="N140" s="214">
        <f>SUM(B140:M140)</f>
        <v>0</v>
      </c>
      <c r="P140" s="420"/>
      <c r="Q140" s="420"/>
      <c r="R140" s="420"/>
      <c r="S140" s="420"/>
      <c r="T140" s="420"/>
      <c r="U140" s="420"/>
      <c r="V140" s="420"/>
      <c r="W140" s="420"/>
      <c r="X140" s="420"/>
      <c r="Y140" s="420"/>
      <c r="Z140" s="420"/>
      <c r="AA140" s="420"/>
      <c r="AB140" s="420"/>
    </row>
    <row r="141" spans="1:28" x14ac:dyDescent="0.25">
      <c r="A141" s="3" t="s">
        <v>41</v>
      </c>
      <c r="B141" s="285">
        <v>0</v>
      </c>
      <c r="C141" s="285">
        <v>0</v>
      </c>
      <c r="D141" s="285">
        <v>0</v>
      </c>
      <c r="E141" s="285">
        <v>0</v>
      </c>
      <c r="F141" s="285"/>
      <c r="G141" s="285"/>
      <c r="H141" s="285"/>
      <c r="I141" s="285"/>
      <c r="J141" s="285"/>
      <c r="K141" s="285"/>
      <c r="L141" s="285"/>
      <c r="M141" s="285"/>
      <c r="N141" s="285">
        <f>SUM(B141:M141)</f>
        <v>0</v>
      </c>
      <c r="P141" s="420"/>
      <c r="Q141" s="420"/>
      <c r="R141" s="420"/>
      <c r="S141" s="420"/>
      <c r="T141" s="420"/>
      <c r="U141" s="420"/>
      <c r="V141" s="420"/>
      <c r="W141" s="420"/>
      <c r="X141" s="420"/>
      <c r="Y141" s="420"/>
      <c r="Z141" s="420"/>
      <c r="AA141" s="420"/>
      <c r="AB141" s="420"/>
    </row>
    <row r="142" spans="1:28" x14ac:dyDescent="0.25">
      <c r="A142" s="3" t="s">
        <v>82</v>
      </c>
      <c r="B142" s="214">
        <f>B141</f>
        <v>0</v>
      </c>
      <c r="C142" s="214">
        <f>SUM($B$164:M$164)</f>
        <v>0</v>
      </c>
      <c r="D142" s="214">
        <f>SUM($B$164:M$164)</f>
        <v>0</v>
      </c>
      <c r="E142" s="214">
        <f>SUM($B$164:M$164)</f>
        <v>0</v>
      </c>
      <c r="F142" s="214">
        <f>SUM($B$164:M$164)</f>
        <v>0</v>
      </c>
      <c r="G142" s="214">
        <f>SUM($B$164:M$164)</f>
        <v>0</v>
      </c>
      <c r="H142" s="214">
        <f>SUM($B$164:M$164)</f>
        <v>0</v>
      </c>
      <c r="I142" s="214">
        <f>SUM($B$164:M$164)</f>
        <v>0</v>
      </c>
      <c r="J142" s="214">
        <f>SUM($B$164:M$164)</f>
        <v>0</v>
      </c>
      <c r="K142" s="214">
        <f>SUM($B$164:M$164)</f>
        <v>0</v>
      </c>
      <c r="L142" s="214">
        <f>SUM($B$164:M$164)</f>
        <v>0</v>
      </c>
      <c r="M142" s="214">
        <f>SUM($B$164:M$164)</f>
        <v>0</v>
      </c>
      <c r="N142" s="214"/>
      <c r="P142" s="420"/>
      <c r="Q142" s="420"/>
      <c r="R142" s="420"/>
      <c r="S142" s="420"/>
      <c r="T142" s="420"/>
      <c r="U142" s="420"/>
      <c r="V142" s="420"/>
      <c r="W142" s="420"/>
      <c r="X142" s="420"/>
      <c r="Y142" s="420"/>
      <c r="Z142" s="420"/>
      <c r="AA142" s="420"/>
      <c r="AB142" s="420"/>
    </row>
    <row r="143" spans="1:28" x14ac:dyDescent="0.25">
      <c r="A143" s="3" t="s">
        <v>195</v>
      </c>
      <c r="B143" s="5">
        <f>IF(B141=0,1,B140/B141)</f>
        <v>1</v>
      </c>
      <c r="C143" s="5">
        <f t="shared" ref="C143:N143" si="21">IF(C141=0,1,C140/C141)</f>
        <v>1</v>
      </c>
      <c r="D143" s="5">
        <f t="shared" si="21"/>
        <v>1</v>
      </c>
      <c r="E143" s="5">
        <f t="shared" si="21"/>
        <v>1</v>
      </c>
      <c r="F143" s="5">
        <f t="shared" si="21"/>
        <v>1</v>
      </c>
      <c r="G143" s="5">
        <f t="shared" si="21"/>
        <v>1</v>
      </c>
      <c r="H143" s="5">
        <f t="shared" si="21"/>
        <v>1</v>
      </c>
      <c r="I143" s="5">
        <f t="shared" si="21"/>
        <v>1</v>
      </c>
      <c r="J143" s="5">
        <f t="shared" si="21"/>
        <v>1</v>
      </c>
      <c r="K143" s="5">
        <f t="shared" si="21"/>
        <v>1</v>
      </c>
      <c r="L143" s="5">
        <f t="shared" si="21"/>
        <v>1</v>
      </c>
      <c r="M143" s="5">
        <f t="shared" si="21"/>
        <v>1</v>
      </c>
      <c r="N143" s="5">
        <f t="shared" si="21"/>
        <v>1</v>
      </c>
      <c r="P143" s="420"/>
      <c r="Q143" s="420"/>
      <c r="R143" s="420"/>
      <c r="S143" s="420"/>
      <c r="T143" s="420"/>
      <c r="U143" s="420"/>
      <c r="V143" s="420"/>
      <c r="W143" s="420"/>
      <c r="X143" s="420"/>
      <c r="Y143" s="420"/>
      <c r="Z143" s="420"/>
      <c r="AA143" s="420"/>
      <c r="AB143" s="420"/>
    </row>
    <row r="144" spans="1:28" x14ac:dyDescent="0.25">
      <c r="A144" s="3" t="s">
        <v>196</v>
      </c>
      <c r="B144" s="2">
        <f>SUM($B$166:B$166)/COUNT($B$45:B$45)</f>
        <v>1</v>
      </c>
      <c r="C144" s="2">
        <f>SUM($B$143:C$143)/COUNT($B$143:C$143)</f>
        <v>1</v>
      </c>
      <c r="D144" s="2">
        <f>SUM($B$143:D$143)/COUNT($B$143:D$143)</f>
        <v>1</v>
      </c>
      <c r="E144" s="2">
        <f>SUM($B$143:E$143)/COUNT($B$143:E$143)</f>
        <v>1</v>
      </c>
      <c r="F144" s="2">
        <f>SUM($B$143:F$143)/COUNT($B$143:F$143)</f>
        <v>1</v>
      </c>
      <c r="G144" s="2">
        <f>SUM($B$143:G$143)/COUNT($B$143:G$143)</f>
        <v>1</v>
      </c>
      <c r="H144" s="2">
        <f>SUM($B$143:H$143)/COUNT($B$143:H$143)</f>
        <v>1</v>
      </c>
      <c r="I144" s="2">
        <f>SUM($B$143:I$143)/COUNT($B$143:I$143)</f>
        <v>1</v>
      </c>
      <c r="J144" s="2">
        <f>SUM($B$143:J$143)/COUNT($B$143:J$143)</f>
        <v>1</v>
      </c>
      <c r="K144" s="2">
        <f>SUM($B$143:K$143)/COUNT($B$143:K$143)</f>
        <v>1</v>
      </c>
      <c r="L144" s="2">
        <f>SUM($B$143:L$143)/COUNT($B$143:L$143)</f>
        <v>1</v>
      </c>
      <c r="M144" s="2">
        <f>SUM($B$143:M$143)/COUNT($B$143:M$143)</f>
        <v>1</v>
      </c>
      <c r="N144" s="2"/>
      <c r="P144" s="420"/>
      <c r="Q144" s="420"/>
      <c r="R144" s="420"/>
      <c r="S144" s="420"/>
      <c r="T144" s="420"/>
      <c r="U144" s="420"/>
      <c r="V144" s="420"/>
      <c r="W144" s="420"/>
      <c r="X144" s="420"/>
      <c r="Y144" s="420"/>
      <c r="Z144" s="420"/>
      <c r="AA144" s="420"/>
      <c r="AB144" s="420"/>
    </row>
    <row r="145" spans="1:28" x14ac:dyDescent="0.25">
      <c r="A145" s="216"/>
      <c r="B145" s="218"/>
      <c r="C145" s="218"/>
      <c r="D145" s="218"/>
      <c r="E145" s="218"/>
      <c r="F145" s="218"/>
      <c r="G145" s="218"/>
      <c r="H145" s="218"/>
      <c r="I145" s="218"/>
      <c r="J145" s="218"/>
      <c r="K145" s="218"/>
      <c r="L145" s="218"/>
      <c r="M145" s="218"/>
      <c r="N145" s="218"/>
    </row>
    <row r="147" spans="1:28" s="219" customFormat="1" ht="30" x14ac:dyDescent="0.25">
      <c r="A147" s="245" t="s">
        <v>186</v>
      </c>
      <c r="B147" s="246" t="s">
        <v>28</v>
      </c>
      <c r="C147" s="246" t="s">
        <v>29</v>
      </c>
      <c r="D147" s="246" t="s">
        <v>30</v>
      </c>
      <c r="E147" s="246" t="s">
        <v>31</v>
      </c>
      <c r="F147" s="246" t="s">
        <v>32</v>
      </c>
      <c r="G147" s="246" t="s">
        <v>33</v>
      </c>
      <c r="H147" s="246" t="s">
        <v>34</v>
      </c>
      <c r="I147" s="246" t="s">
        <v>35</v>
      </c>
      <c r="J147" s="246" t="s">
        <v>36</v>
      </c>
      <c r="K147" s="246" t="s">
        <v>37</v>
      </c>
      <c r="L147" s="246" t="s">
        <v>38</v>
      </c>
      <c r="M147" s="246" t="s">
        <v>39</v>
      </c>
      <c r="N147" s="246" t="s">
        <v>81</v>
      </c>
      <c r="P147" s="211" t="s">
        <v>28</v>
      </c>
      <c r="Q147" s="211" t="s">
        <v>29</v>
      </c>
      <c r="R147" s="211" t="s">
        <v>30</v>
      </c>
      <c r="S147" s="211" t="s">
        <v>31</v>
      </c>
      <c r="T147" s="211" t="s">
        <v>32</v>
      </c>
      <c r="U147" s="211" t="s">
        <v>33</v>
      </c>
      <c r="V147" s="211" t="s">
        <v>34</v>
      </c>
      <c r="W147" s="211" t="s">
        <v>35</v>
      </c>
      <c r="X147" s="211" t="s">
        <v>36</v>
      </c>
      <c r="Y147" s="211" t="s">
        <v>37</v>
      </c>
      <c r="Z147" s="211" t="s">
        <v>38</v>
      </c>
      <c r="AA147" s="211" t="s">
        <v>39</v>
      </c>
      <c r="AB147" s="211" t="s">
        <v>81</v>
      </c>
    </row>
    <row r="148" spans="1:28" x14ac:dyDescent="0.25">
      <c r="A148" s="3" t="s">
        <v>273</v>
      </c>
      <c r="B148" s="281">
        <f>IF(OR(B151=FALSE,B154&gt;0),1,0)</f>
        <v>1</v>
      </c>
      <c r="C148" s="281">
        <f t="shared" ref="C148:N148" si="22">IF(OR(C151=FALSE,C154&gt;0),1,0)</f>
        <v>1</v>
      </c>
      <c r="D148" s="281">
        <f t="shared" si="22"/>
        <v>1</v>
      </c>
      <c r="E148" s="281">
        <f t="shared" si="22"/>
        <v>1</v>
      </c>
      <c r="F148" s="281">
        <f t="shared" si="22"/>
        <v>0</v>
      </c>
      <c r="G148" s="281">
        <f t="shared" si="22"/>
        <v>0</v>
      </c>
      <c r="H148" s="281">
        <f t="shared" si="22"/>
        <v>0</v>
      </c>
      <c r="I148" s="281">
        <f t="shared" si="22"/>
        <v>0</v>
      </c>
      <c r="J148" s="281">
        <f t="shared" si="22"/>
        <v>0</v>
      </c>
      <c r="K148" s="281">
        <f t="shared" si="22"/>
        <v>0</v>
      </c>
      <c r="L148" s="281">
        <f t="shared" si="22"/>
        <v>0</v>
      </c>
      <c r="M148" s="281">
        <f t="shared" si="22"/>
        <v>0</v>
      </c>
      <c r="N148" s="281">
        <f t="shared" si="22"/>
        <v>1</v>
      </c>
      <c r="P148" s="420"/>
      <c r="Q148" s="420"/>
      <c r="R148" s="420"/>
      <c r="S148" s="420"/>
      <c r="T148" s="420"/>
      <c r="U148" s="420"/>
      <c r="V148" s="420"/>
      <c r="W148" s="420"/>
      <c r="X148" s="420"/>
      <c r="Y148" s="420"/>
      <c r="Z148" s="420"/>
      <c r="AA148" s="420"/>
      <c r="AB148" s="420"/>
    </row>
    <row r="149" spans="1:28" x14ac:dyDescent="0.25">
      <c r="A149" s="3" t="s">
        <v>275</v>
      </c>
      <c r="B149" s="263">
        <v>0</v>
      </c>
      <c r="C149" s="263">
        <v>0</v>
      </c>
      <c r="D149" s="263">
        <v>0</v>
      </c>
      <c r="E149" s="263">
        <v>0</v>
      </c>
      <c r="F149" s="263">
        <v>0</v>
      </c>
      <c r="G149" s="263">
        <v>0</v>
      </c>
      <c r="H149" s="263">
        <v>0</v>
      </c>
      <c r="I149" s="263">
        <v>0</v>
      </c>
      <c r="J149" s="263">
        <v>0</v>
      </c>
      <c r="K149" s="263">
        <v>0</v>
      </c>
      <c r="L149" s="263">
        <v>0</v>
      </c>
      <c r="M149" s="263">
        <v>0</v>
      </c>
      <c r="N149" s="263">
        <v>0</v>
      </c>
      <c r="P149" s="420"/>
      <c r="Q149" s="420"/>
      <c r="R149" s="420"/>
      <c r="S149" s="420"/>
      <c r="T149" s="420"/>
      <c r="U149" s="420"/>
      <c r="V149" s="420"/>
      <c r="W149" s="420"/>
      <c r="X149" s="420"/>
      <c r="Y149" s="420"/>
      <c r="Z149" s="420"/>
      <c r="AA149" s="420"/>
      <c r="AB149" s="420"/>
    </row>
    <row r="150" spans="1:28" x14ac:dyDescent="0.25">
      <c r="A150" s="3" t="s">
        <v>199</v>
      </c>
      <c r="B150" s="289">
        <v>10</v>
      </c>
      <c r="C150" s="289">
        <v>10</v>
      </c>
      <c r="D150" s="289">
        <v>10</v>
      </c>
      <c r="E150" s="289">
        <v>10</v>
      </c>
      <c r="F150" s="289">
        <v>10</v>
      </c>
      <c r="G150" s="289">
        <v>10</v>
      </c>
      <c r="H150" s="289">
        <v>10</v>
      </c>
      <c r="I150" s="289">
        <v>10</v>
      </c>
      <c r="J150" s="289">
        <v>10</v>
      </c>
      <c r="K150" s="289">
        <v>10</v>
      </c>
      <c r="L150" s="289">
        <v>10</v>
      </c>
      <c r="M150" s="289">
        <v>10</v>
      </c>
      <c r="N150" s="289">
        <v>10</v>
      </c>
      <c r="P150" s="420"/>
      <c r="Q150" s="420"/>
      <c r="R150" s="420"/>
      <c r="S150" s="420"/>
      <c r="T150" s="420"/>
      <c r="U150" s="420"/>
      <c r="V150" s="420"/>
      <c r="W150" s="420"/>
      <c r="X150" s="420"/>
      <c r="Y150" s="420"/>
      <c r="Z150" s="420"/>
      <c r="AA150" s="420"/>
      <c r="AB150" s="420"/>
    </row>
    <row r="151" spans="1:28" x14ac:dyDescent="0.25">
      <c r="A151" s="3" t="s">
        <v>314</v>
      </c>
      <c r="B151" s="289" t="b">
        <f>ISBLANK(B152)</f>
        <v>0</v>
      </c>
      <c r="C151" s="289" t="b">
        <f t="shared" ref="C151:N151" si="23">ISBLANK(C152)</f>
        <v>0</v>
      </c>
      <c r="D151" s="289" t="b">
        <f t="shared" si="23"/>
        <v>0</v>
      </c>
      <c r="E151" s="289" t="b">
        <f t="shared" si="23"/>
        <v>0</v>
      </c>
      <c r="F151" s="289" t="b">
        <f t="shared" si="23"/>
        <v>1</v>
      </c>
      <c r="G151" s="289" t="b">
        <f t="shared" si="23"/>
        <v>1</v>
      </c>
      <c r="H151" s="289" t="b">
        <f t="shared" si="23"/>
        <v>1</v>
      </c>
      <c r="I151" s="289" t="b">
        <f t="shared" si="23"/>
        <v>1</v>
      </c>
      <c r="J151" s="289" t="b">
        <f t="shared" si="23"/>
        <v>1</v>
      </c>
      <c r="K151" s="289" t="b">
        <f t="shared" si="23"/>
        <v>1</v>
      </c>
      <c r="L151" s="289" t="b">
        <f t="shared" si="23"/>
        <v>1</v>
      </c>
      <c r="M151" s="289" t="b">
        <f t="shared" si="23"/>
        <v>1</v>
      </c>
      <c r="N151" s="289" t="b">
        <f t="shared" si="23"/>
        <v>0</v>
      </c>
      <c r="P151" s="420"/>
      <c r="Q151" s="420"/>
      <c r="R151" s="420"/>
      <c r="S151" s="420"/>
      <c r="T151" s="420"/>
      <c r="U151" s="420"/>
      <c r="V151" s="420"/>
      <c r="W151" s="420"/>
      <c r="X151" s="420"/>
      <c r="Y151" s="420"/>
      <c r="Z151" s="420"/>
      <c r="AA151" s="420"/>
      <c r="AB151" s="420"/>
    </row>
    <row r="152" spans="1:28" x14ac:dyDescent="0.25">
      <c r="A152" s="3" t="s">
        <v>307</v>
      </c>
      <c r="B152" s="283">
        <v>0</v>
      </c>
      <c r="C152" s="283">
        <v>0</v>
      </c>
      <c r="D152" s="283">
        <v>0</v>
      </c>
      <c r="E152" s="283">
        <v>1</v>
      </c>
      <c r="F152" s="283"/>
      <c r="G152" s="283"/>
      <c r="H152" s="283"/>
      <c r="I152" s="283"/>
      <c r="J152" s="283"/>
      <c r="K152" s="283"/>
      <c r="L152" s="283"/>
      <c r="M152" s="283"/>
      <c r="N152" s="287">
        <f>SUM(B152:M152)</f>
        <v>1</v>
      </c>
      <c r="P152" s="420"/>
      <c r="Q152" s="420"/>
      <c r="R152" s="420"/>
      <c r="S152" s="420"/>
      <c r="T152" s="420"/>
      <c r="U152" s="420"/>
      <c r="V152" s="420"/>
      <c r="W152" s="420"/>
      <c r="X152" s="420"/>
      <c r="Y152" s="420"/>
      <c r="Z152" s="420"/>
      <c r="AA152" s="420"/>
      <c r="AB152" s="420"/>
    </row>
    <row r="153" spans="1:28" x14ac:dyDescent="0.25">
      <c r="A153" s="3" t="s">
        <v>315</v>
      </c>
      <c r="B153" s="297">
        <f>IF(B151=TRUE,0,(IF(B152=0,1,0)))</f>
        <v>1</v>
      </c>
      <c r="C153" s="297">
        <f t="shared" ref="C153:N153" si="24">IF(C151=TRUE,0,(IF(C152=0,1,0)))</f>
        <v>1</v>
      </c>
      <c r="D153" s="297">
        <f t="shared" si="24"/>
        <v>1</v>
      </c>
      <c r="E153" s="297">
        <f t="shared" si="24"/>
        <v>0</v>
      </c>
      <c r="F153" s="297">
        <f t="shared" si="24"/>
        <v>0</v>
      </c>
      <c r="G153" s="297">
        <f t="shared" si="24"/>
        <v>0</v>
      </c>
      <c r="H153" s="297">
        <f t="shared" si="24"/>
        <v>0</v>
      </c>
      <c r="I153" s="297">
        <f t="shared" si="24"/>
        <v>0</v>
      </c>
      <c r="J153" s="297">
        <f t="shared" si="24"/>
        <v>0</v>
      </c>
      <c r="K153" s="297">
        <f t="shared" si="24"/>
        <v>0</v>
      </c>
      <c r="L153" s="297">
        <f t="shared" si="24"/>
        <v>0</v>
      </c>
      <c r="M153" s="297">
        <f t="shared" si="24"/>
        <v>0</v>
      </c>
      <c r="N153" s="297">
        <f t="shared" si="24"/>
        <v>0</v>
      </c>
      <c r="P153" s="420"/>
      <c r="Q153" s="420"/>
      <c r="R153" s="420"/>
      <c r="S153" s="420"/>
      <c r="T153" s="420"/>
      <c r="U153" s="420"/>
      <c r="V153" s="420"/>
      <c r="W153" s="420"/>
      <c r="X153" s="420"/>
      <c r="Y153" s="420"/>
      <c r="Z153" s="420"/>
      <c r="AA153" s="420"/>
      <c r="AB153" s="420"/>
    </row>
    <row r="154" spans="1:28" x14ac:dyDescent="0.25">
      <c r="A154" s="3" t="s">
        <v>308</v>
      </c>
      <c r="B154" s="283">
        <v>5</v>
      </c>
      <c r="C154" s="283">
        <v>5</v>
      </c>
      <c r="D154" s="283">
        <v>5</v>
      </c>
      <c r="E154" s="283">
        <v>5</v>
      </c>
      <c r="F154" s="283"/>
      <c r="G154" s="283"/>
      <c r="H154" s="283"/>
      <c r="I154" s="283"/>
      <c r="J154" s="283"/>
      <c r="K154" s="283"/>
      <c r="L154" s="283"/>
      <c r="M154" s="283"/>
      <c r="N154" s="287">
        <f>SUM(B154:M154)</f>
        <v>20</v>
      </c>
      <c r="P154" s="420"/>
      <c r="Q154" s="420"/>
      <c r="R154" s="420"/>
      <c r="S154" s="420"/>
      <c r="T154" s="420"/>
      <c r="U154" s="420"/>
      <c r="V154" s="420"/>
      <c r="W154" s="420"/>
      <c r="X154" s="420"/>
      <c r="Y154" s="420"/>
      <c r="Z154" s="420"/>
      <c r="AA154" s="420"/>
      <c r="AB154" s="420"/>
    </row>
    <row r="155" spans="1:28" hidden="1" x14ac:dyDescent="0.25">
      <c r="A155" s="3" t="s">
        <v>314</v>
      </c>
      <c r="B155" s="299" t="b">
        <f>ISBLANK(B154)</f>
        <v>0</v>
      </c>
      <c r="C155" s="299" t="b">
        <f t="shared" ref="C155:N155" si="25">ISBLANK(C154)</f>
        <v>0</v>
      </c>
      <c r="D155" s="299" t="b">
        <f t="shared" si="25"/>
        <v>0</v>
      </c>
      <c r="E155" s="299" t="b">
        <f t="shared" si="25"/>
        <v>0</v>
      </c>
      <c r="F155" s="299" t="b">
        <f t="shared" si="25"/>
        <v>1</v>
      </c>
      <c r="G155" s="299" t="b">
        <f t="shared" si="25"/>
        <v>1</v>
      </c>
      <c r="H155" s="299" t="b">
        <f t="shared" si="25"/>
        <v>1</v>
      </c>
      <c r="I155" s="299" t="b">
        <f t="shared" si="25"/>
        <v>1</v>
      </c>
      <c r="J155" s="299" t="b">
        <f t="shared" si="25"/>
        <v>1</v>
      </c>
      <c r="K155" s="299" t="b">
        <f t="shared" si="25"/>
        <v>1</v>
      </c>
      <c r="L155" s="299" t="b">
        <f t="shared" si="25"/>
        <v>1</v>
      </c>
      <c r="M155" s="299" t="b">
        <f t="shared" si="25"/>
        <v>1</v>
      </c>
      <c r="N155" s="299" t="b">
        <f t="shared" si="25"/>
        <v>0</v>
      </c>
      <c r="P155" s="420"/>
      <c r="Q155" s="420"/>
      <c r="R155" s="420"/>
      <c r="S155" s="420"/>
      <c r="T155" s="420"/>
      <c r="U155" s="420"/>
      <c r="V155" s="420"/>
      <c r="W155" s="420"/>
      <c r="X155" s="420"/>
      <c r="Y155" s="420"/>
      <c r="Z155" s="420"/>
      <c r="AA155" s="420"/>
      <c r="AB155" s="420"/>
    </row>
    <row r="156" spans="1:28" x14ac:dyDescent="0.25">
      <c r="A156" s="3" t="s">
        <v>316</v>
      </c>
      <c r="B156" s="297">
        <f>IF(B155=TRUE,0,B150/B154)</f>
        <v>2</v>
      </c>
      <c r="C156" s="297">
        <f t="shared" ref="C156:N156" si="26">IF(C155=TRUE,0,C150/C154)</f>
        <v>2</v>
      </c>
      <c r="D156" s="297">
        <f t="shared" si="26"/>
        <v>2</v>
      </c>
      <c r="E156" s="297">
        <f t="shared" si="26"/>
        <v>2</v>
      </c>
      <c r="F156" s="297">
        <f t="shared" si="26"/>
        <v>0</v>
      </c>
      <c r="G156" s="297">
        <f t="shared" si="26"/>
        <v>0</v>
      </c>
      <c r="H156" s="297">
        <f t="shared" si="26"/>
        <v>0</v>
      </c>
      <c r="I156" s="297">
        <f t="shared" si="26"/>
        <v>0</v>
      </c>
      <c r="J156" s="297">
        <f t="shared" si="26"/>
        <v>0</v>
      </c>
      <c r="K156" s="297">
        <f t="shared" si="26"/>
        <v>0</v>
      </c>
      <c r="L156" s="297">
        <f t="shared" si="26"/>
        <v>0</v>
      </c>
      <c r="M156" s="297">
        <f t="shared" si="26"/>
        <v>0</v>
      </c>
      <c r="N156" s="297">
        <f t="shared" si="26"/>
        <v>0.5</v>
      </c>
      <c r="P156" s="420"/>
      <c r="Q156" s="420"/>
      <c r="R156" s="420"/>
      <c r="S156" s="420"/>
      <c r="T156" s="420"/>
      <c r="U156" s="420"/>
      <c r="V156" s="420"/>
      <c r="W156" s="420"/>
      <c r="X156" s="420"/>
      <c r="Y156" s="420"/>
      <c r="Z156" s="420"/>
      <c r="AA156" s="420"/>
      <c r="AB156" s="420"/>
    </row>
    <row r="157" spans="1:28" x14ac:dyDescent="0.25">
      <c r="A157" s="3" t="s">
        <v>195</v>
      </c>
      <c r="B157" s="5">
        <f>IF(AND(B151=FALSE,B152=0,B156=0),B153,IF(AND(B151=TRUE,B156&gt;0),B156,IF(AND(B151=FALSE,B156&gt;0),AVERAGE(B153,B156),0)))</f>
        <v>1.5</v>
      </c>
      <c r="C157" s="5">
        <f>IF(AND(C151=FALSE,C152=0,C156=0),C153,IF(AND(C151=TRUE,C156&gt;0),C156,IF(AND(C151=FALSE,C156&gt;0),AVERAGE(C153,C156),0)))</f>
        <v>1.5</v>
      </c>
      <c r="D157" s="5">
        <f t="shared" ref="D157:N157" si="27">IF(AND(D151=FALSE,D152=0,D156=0),D153,IF(AND(D151=TRUE,D156&gt;0),D156,IF(AND(D151=FALSE,D156&gt;0),AVERAGE(D153,D156),0)))</f>
        <v>1.5</v>
      </c>
      <c r="E157" s="5">
        <f t="shared" si="27"/>
        <v>1</v>
      </c>
      <c r="F157" s="5">
        <f t="shared" si="27"/>
        <v>0</v>
      </c>
      <c r="G157" s="5">
        <f t="shared" si="27"/>
        <v>0</v>
      </c>
      <c r="H157" s="5">
        <f t="shared" si="27"/>
        <v>0</v>
      </c>
      <c r="I157" s="5">
        <f t="shared" si="27"/>
        <v>0</v>
      </c>
      <c r="J157" s="5">
        <f t="shared" si="27"/>
        <v>0</v>
      </c>
      <c r="K157" s="5">
        <f t="shared" si="27"/>
        <v>0</v>
      </c>
      <c r="L157" s="5">
        <f t="shared" si="27"/>
        <v>0</v>
      </c>
      <c r="M157" s="5">
        <f t="shared" si="27"/>
        <v>0</v>
      </c>
      <c r="N157" s="5">
        <f t="shared" si="27"/>
        <v>0.25</v>
      </c>
      <c r="P157" s="420"/>
      <c r="Q157" s="420"/>
      <c r="R157" s="420"/>
      <c r="S157" s="420"/>
      <c r="T157" s="420"/>
      <c r="U157" s="420"/>
      <c r="V157" s="420"/>
      <c r="W157" s="420"/>
      <c r="X157" s="420"/>
      <c r="Y157" s="420"/>
      <c r="Z157" s="420"/>
      <c r="AA157" s="420"/>
      <c r="AB157" s="420"/>
    </row>
    <row r="158" spans="1:28" x14ac:dyDescent="0.25">
      <c r="A158" s="3" t="s">
        <v>196</v>
      </c>
      <c r="B158" s="5">
        <f>B157</f>
        <v>1.5</v>
      </c>
      <c r="C158" s="2">
        <f>AVERAGE($B$157:C$157)</f>
        <v>1.5</v>
      </c>
      <c r="D158" s="2">
        <f>AVERAGE($B$157:D$157)</f>
        <v>1.5</v>
      </c>
      <c r="E158" s="2">
        <f>AVERAGE($B$157:E$157)</f>
        <v>1.375</v>
      </c>
      <c r="F158" s="2">
        <f>AVERAGE($B$157:F$157)</f>
        <v>1.1000000000000001</v>
      </c>
      <c r="G158" s="2">
        <f>AVERAGE($B$157:G$157)</f>
        <v>0.91666666666666663</v>
      </c>
      <c r="H158" s="2">
        <f>AVERAGE($B$157:H$157)</f>
        <v>0.7857142857142857</v>
      </c>
      <c r="I158" s="2">
        <f>AVERAGE($B$157:I$157)</f>
        <v>0.6875</v>
      </c>
      <c r="J158" s="2">
        <f>AVERAGE($B$157:J$157)</f>
        <v>0.61111111111111116</v>
      </c>
      <c r="K158" s="2">
        <f>AVERAGE($B$157:K$157)</f>
        <v>0.55000000000000004</v>
      </c>
      <c r="L158" s="2">
        <f>AVERAGE($B$157:L$157)</f>
        <v>0.5</v>
      </c>
      <c r="M158" s="2">
        <f>AVERAGE($B$157:M$157)</f>
        <v>0.45833333333333331</v>
      </c>
      <c r="N158" s="2"/>
      <c r="P158" s="420"/>
      <c r="Q158" s="420"/>
      <c r="R158" s="420"/>
      <c r="S158" s="420"/>
      <c r="T158" s="420"/>
      <c r="U158" s="420"/>
      <c r="V158" s="420"/>
      <c r="W158" s="420"/>
      <c r="X158" s="420"/>
      <c r="Y158" s="420"/>
      <c r="Z158" s="420"/>
      <c r="AA158" s="420"/>
      <c r="AB158" s="420"/>
    </row>
    <row r="161" spans="1:28" x14ac:dyDescent="0.25">
      <c r="A161" s="3" t="s">
        <v>180</v>
      </c>
      <c r="B161" s="215" t="s">
        <v>187</v>
      </c>
      <c r="C161" s="215"/>
    </row>
    <row r="162" spans="1:28" ht="30" x14ac:dyDescent="0.25">
      <c r="A162" s="245" t="s">
        <v>179</v>
      </c>
      <c r="B162" s="255" t="s">
        <v>28</v>
      </c>
      <c r="C162" s="211" t="s">
        <v>29</v>
      </c>
      <c r="D162" s="211" t="s">
        <v>30</v>
      </c>
      <c r="E162" s="211" t="s">
        <v>31</v>
      </c>
      <c r="F162" s="211" t="s">
        <v>32</v>
      </c>
      <c r="G162" s="211" t="s">
        <v>33</v>
      </c>
      <c r="H162" s="211" t="s">
        <v>34</v>
      </c>
      <c r="I162" s="211" t="s">
        <v>35</v>
      </c>
      <c r="J162" s="211" t="s">
        <v>36</v>
      </c>
      <c r="K162" s="211" t="s">
        <v>37</v>
      </c>
      <c r="L162" s="211" t="s">
        <v>38</v>
      </c>
      <c r="M162" s="211" t="s">
        <v>39</v>
      </c>
      <c r="N162" s="211" t="s">
        <v>81</v>
      </c>
      <c r="P162" s="211" t="s">
        <v>28</v>
      </c>
      <c r="Q162" s="211" t="s">
        <v>29</v>
      </c>
      <c r="R162" s="211" t="s">
        <v>30</v>
      </c>
      <c r="S162" s="211" t="s">
        <v>31</v>
      </c>
      <c r="T162" s="211" t="s">
        <v>32</v>
      </c>
      <c r="U162" s="211" t="s">
        <v>33</v>
      </c>
      <c r="V162" s="211" t="s">
        <v>34</v>
      </c>
      <c r="W162" s="211" t="s">
        <v>35</v>
      </c>
      <c r="X162" s="211" t="s">
        <v>36</v>
      </c>
      <c r="Y162" s="211" t="s">
        <v>37</v>
      </c>
      <c r="Z162" s="211" t="s">
        <v>38</v>
      </c>
      <c r="AA162" s="211" t="s">
        <v>39</v>
      </c>
      <c r="AB162" s="211" t="s">
        <v>81</v>
      </c>
    </row>
    <row r="163" spans="1:28" x14ac:dyDescent="0.25">
      <c r="A163" s="3" t="s">
        <v>40</v>
      </c>
      <c r="B163" s="214">
        <v>0</v>
      </c>
      <c r="C163" s="214">
        <v>0</v>
      </c>
      <c r="D163" s="214">
        <v>0</v>
      </c>
      <c r="E163" s="214">
        <v>0</v>
      </c>
      <c r="F163" s="214">
        <v>0</v>
      </c>
      <c r="G163" s="214">
        <v>0</v>
      </c>
      <c r="H163" s="214">
        <v>0</v>
      </c>
      <c r="I163" s="214">
        <v>0</v>
      </c>
      <c r="J163" s="214">
        <v>0</v>
      </c>
      <c r="K163" s="214">
        <v>0</v>
      </c>
      <c r="L163" s="214">
        <v>0</v>
      </c>
      <c r="M163" s="214">
        <v>0</v>
      </c>
      <c r="N163" s="214">
        <f>SUM(B163:M163)</f>
        <v>0</v>
      </c>
      <c r="P163" s="420"/>
      <c r="Q163" s="420"/>
      <c r="R163" s="420"/>
      <c r="S163" s="420"/>
      <c r="T163" s="420"/>
      <c r="U163" s="420"/>
      <c r="V163" s="420"/>
      <c r="W163" s="420"/>
      <c r="X163" s="420"/>
      <c r="Y163" s="420"/>
      <c r="Z163" s="420"/>
      <c r="AA163" s="420"/>
      <c r="AB163" s="420"/>
    </row>
    <row r="164" spans="1:28" x14ac:dyDescent="0.25">
      <c r="A164" s="3" t="s">
        <v>41</v>
      </c>
      <c r="B164" s="285">
        <v>0</v>
      </c>
      <c r="C164" s="285">
        <v>0</v>
      </c>
      <c r="D164" s="285">
        <v>0</v>
      </c>
      <c r="E164" s="285">
        <v>0</v>
      </c>
      <c r="F164" s="285"/>
      <c r="G164" s="285"/>
      <c r="H164" s="285"/>
      <c r="I164" s="285"/>
      <c r="J164" s="285"/>
      <c r="K164" s="285"/>
      <c r="L164" s="285"/>
      <c r="M164" s="285"/>
      <c r="N164" s="285">
        <f>SUM(B164:M164)</f>
        <v>0</v>
      </c>
      <c r="P164" s="420"/>
      <c r="Q164" s="420"/>
      <c r="R164" s="420"/>
      <c r="S164" s="420"/>
      <c r="T164" s="420"/>
      <c r="U164" s="420"/>
      <c r="V164" s="420"/>
      <c r="W164" s="420"/>
      <c r="X164" s="420"/>
      <c r="Y164" s="420"/>
      <c r="Z164" s="420"/>
      <c r="AA164" s="420"/>
      <c r="AB164" s="420"/>
    </row>
    <row r="165" spans="1:28" x14ac:dyDescent="0.25">
      <c r="A165" s="3" t="s">
        <v>82</v>
      </c>
      <c r="B165" s="214">
        <f>B164</f>
        <v>0</v>
      </c>
      <c r="C165" s="214">
        <f>SUM($B$164:M$164)</f>
        <v>0</v>
      </c>
      <c r="D165" s="214">
        <f>SUM($B$164:M$164)</f>
        <v>0</v>
      </c>
      <c r="E165" s="214">
        <f>SUM($B$164:M$164)</f>
        <v>0</v>
      </c>
      <c r="F165" s="214">
        <f>SUM($B$164:M$164)</f>
        <v>0</v>
      </c>
      <c r="G165" s="214">
        <f>SUM($B$164:M$164)</f>
        <v>0</v>
      </c>
      <c r="H165" s="214">
        <f>SUM($B$164:M$164)</f>
        <v>0</v>
      </c>
      <c r="I165" s="214">
        <f>SUM($B$164:M$164)</f>
        <v>0</v>
      </c>
      <c r="J165" s="214">
        <f>SUM($B$164:M$164)</f>
        <v>0</v>
      </c>
      <c r="K165" s="214">
        <f>SUM($B$164:M$164)</f>
        <v>0</v>
      </c>
      <c r="L165" s="214">
        <f>SUM($B$164:M$164)</f>
        <v>0</v>
      </c>
      <c r="M165" s="214">
        <f>SUM($B$164:M$164)</f>
        <v>0</v>
      </c>
      <c r="N165" s="214"/>
      <c r="P165" s="420"/>
      <c r="Q165" s="420"/>
      <c r="R165" s="420"/>
      <c r="S165" s="420"/>
      <c r="T165" s="420"/>
      <c r="U165" s="420"/>
      <c r="V165" s="420"/>
      <c r="W165" s="420"/>
      <c r="X165" s="420"/>
      <c r="Y165" s="420"/>
      <c r="Z165" s="420"/>
      <c r="AA165" s="420"/>
      <c r="AB165" s="420"/>
    </row>
    <row r="166" spans="1:28" x14ac:dyDescent="0.25">
      <c r="A166" s="3" t="s">
        <v>195</v>
      </c>
      <c r="B166" s="5">
        <f>IF(B164=0,1,B163/B164)</f>
        <v>1</v>
      </c>
      <c r="C166" s="5">
        <f t="shared" ref="C166:N166" si="28">IF(C164=0,1,C163/C164)</f>
        <v>1</v>
      </c>
      <c r="D166" s="5">
        <f t="shared" si="28"/>
        <v>1</v>
      </c>
      <c r="E166" s="5">
        <f t="shared" si="28"/>
        <v>1</v>
      </c>
      <c r="F166" s="5">
        <f t="shared" si="28"/>
        <v>1</v>
      </c>
      <c r="G166" s="5">
        <f t="shared" si="28"/>
        <v>1</v>
      </c>
      <c r="H166" s="5">
        <f t="shared" si="28"/>
        <v>1</v>
      </c>
      <c r="I166" s="5">
        <f t="shared" si="28"/>
        <v>1</v>
      </c>
      <c r="J166" s="5">
        <f t="shared" si="28"/>
        <v>1</v>
      </c>
      <c r="K166" s="5">
        <f t="shared" si="28"/>
        <v>1</v>
      </c>
      <c r="L166" s="5">
        <f t="shared" si="28"/>
        <v>1</v>
      </c>
      <c r="M166" s="5">
        <f t="shared" si="28"/>
        <v>1</v>
      </c>
      <c r="N166" s="5">
        <f t="shared" si="28"/>
        <v>1</v>
      </c>
      <c r="P166" s="420"/>
      <c r="Q166" s="420"/>
      <c r="R166" s="420"/>
      <c r="S166" s="420"/>
      <c r="T166" s="420"/>
      <c r="U166" s="420"/>
      <c r="V166" s="420"/>
      <c r="W166" s="420"/>
      <c r="X166" s="420"/>
      <c r="Y166" s="420"/>
      <c r="Z166" s="420"/>
      <c r="AA166" s="420"/>
      <c r="AB166" s="420"/>
    </row>
    <row r="167" spans="1:28" x14ac:dyDescent="0.25">
      <c r="A167" s="3" t="s">
        <v>196</v>
      </c>
      <c r="B167" s="2">
        <f>SUM($B$166:B$166)/COUNT($B$45:B$45)</f>
        <v>1</v>
      </c>
      <c r="C167" s="2">
        <f>SUM($B$166:C$166)/COUNT($B$166:C$166)</f>
        <v>1</v>
      </c>
      <c r="D167" s="2">
        <f>SUM($B$166:D$166)/COUNT($B$166:D$166)</f>
        <v>1</v>
      </c>
      <c r="E167" s="2">
        <f>SUM($B$166:E$166)/COUNT($B$166:E$166)</f>
        <v>1</v>
      </c>
      <c r="F167" s="2">
        <f>SUM($B$166:F$166)/COUNT($B$166:F$166)</f>
        <v>1</v>
      </c>
      <c r="G167" s="2">
        <f>SUM($B$166:G$166)/COUNT($B$166:G$166)</f>
        <v>1</v>
      </c>
      <c r="H167" s="2">
        <f>SUM($B$166:H$166)/COUNT($B$166:H$166)</f>
        <v>1</v>
      </c>
      <c r="I167" s="2">
        <f>SUM($B$166:I$166)/COUNT($B$166:I$166)</f>
        <v>1</v>
      </c>
      <c r="J167" s="2">
        <f>SUM($B$166:J$166)/COUNT($B$166:J$166)</f>
        <v>1</v>
      </c>
      <c r="K167" s="2">
        <f>SUM($B$166:K$166)/COUNT($B$166:K$166)</f>
        <v>1</v>
      </c>
      <c r="L167" s="2">
        <f>SUM($B$166:L$166)/COUNT($B$166:L$166)</f>
        <v>1</v>
      </c>
      <c r="M167" s="2">
        <f>SUM($B$166:M$166)/COUNT($B$166:M$166)</f>
        <v>1</v>
      </c>
      <c r="N167" s="2"/>
      <c r="P167" s="420"/>
      <c r="Q167" s="420"/>
      <c r="R167" s="420"/>
      <c r="S167" s="420"/>
      <c r="T167" s="420"/>
      <c r="U167" s="420"/>
      <c r="V167" s="420"/>
      <c r="W167" s="420"/>
      <c r="X167" s="420"/>
      <c r="Y167" s="420"/>
      <c r="Z167" s="420"/>
      <c r="AA167" s="420"/>
      <c r="AB167" s="420"/>
    </row>
    <row r="170" spans="1:28" x14ac:dyDescent="0.25">
      <c r="A170" s="210" t="s">
        <v>184</v>
      </c>
      <c r="B170" s="211" t="s">
        <v>28</v>
      </c>
      <c r="C170" s="211" t="s">
        <v>29</v>
      </c>
      <c r="D170" s="211" t="s">
        <v>30</v>
      </c>
      <c r="E170" s="211" t="s">
        <v>31</v>
      </c>
      <c r="F170" s="211" t="s">
        <v>32</v>
      </c>
      <c r="G170" s="211" t="s">
        <v>33</v>
      </c>
      <c r="H170" s="211" t="s">
        <v>34</v>
      </c>
      <c r="I170" s="211" t="s">
        <v>35</v>
      </c>
      <c r="J170" s="211" t="s">
        <v>36</v>
      </c>
      <c r="K170" s="211" t="s">
        <v>37</v>
      </c>
      <c r="L170" s="211" t="s">
        <v>38</v>
      </c>
      <c r="M170" s="211" t="s">
        <v>39</v>
      </c>
      <c r="N170" s="211" t="s">
        <v>81</v>
      </c>
      <c r="P170" s="211" t="s">
        <v>28</v>
      </c>
      <c r="Q170" s="211" t="s">
        <v>29</v>
      </c>
      <c r="R170" s="211" t="s">
        <v>30</v>
      </c>
      <c r="S170" s="211" t="s">
        <v>31</v>
      </c>
      <c r="T170" s="211" t="s">
        <v>32</v>
      </c>
      <c r="U170" s="211" t="s">
        <v>33</v>
      </c>
      <c r="V170" s="211" t="s">
        <v>34</v>
      </c>
      <c r="W170" s="211" t="s">
        <v>35</v>
      </c>
      <c r="X170" s="211" t="s">
        <v>36</v>
      </c>
      <c r="Y170" s="211" t="s">
        <v>37</v>
      </c>
      <c r="Z170" s="211" t="s">
        <v>38</v>
      </c>
      <c r="AA170" s="211" t="s">
        <v>39</v>
      </c>
      <c r="AB170" s="211" t="s">
        <v>81</v>
      </c>
    </row>
    <row r="171" spans="1:28" x14ac:dyDescent="0.25">
      <c r="A171" s="3" t="s">
        <v>230</v>
      </c>
      <c r="B171" s="220">
        <v>1</v>
      </c>
      <c r="C171" s="220">
        <v>1</v>
      </c>
      <c r="D171" s="220">
        <v>1</v>
      </c>
      <c r="E171" s="220">
        <v>1</v>
      </c>
      <c r="F171" s="220">
        <v>1</v>
      </c>
      <c r="G171" s="220">
        <v>1</v>
      </c>
      <c r="H171" s="220">
        <v>1</v>
      </c>
      <c r="I171" s="220">
        <v>1</v>
      </c>
      <c r="J171" s="220">
        <v>1</v>
      </c>
      <c r="K171" s="220">
        <v>1</v>
      </c>
      <c r="L171" s="220">
        <v>1</v>
      </c>
      <c r="M171" s="220">
        <v>1</v>
      </c>
      <c r="N171" s="220">
        <v>1</v>
      </c>
      <c r="P171" s="420"/>
      <c r="Q171" s="420"/>
      <c r="R171" s="420"/>
      <c r="S171" s="420"/>
      <c r="T171" s="420"/>
      <c r="U171" s="420"/>
      <c r="V171" s="420"/>
      <c r="W171" s="420"/>
      <c r="X171" s="420"/>
      <c r="Y171" s="420"/>
      <c r="Z171" s="420"/>
      <c r="AA171" s="420"/>
      <c r="AB171" s="420"/>
    </row>
    <row r="172" spans="1:28" x14ac:dyDescent="0.25">
      <c r="A172" s="3" t="s">
        <v>231</v>
      </c>
      <c r="B172" s="220">
        <v>0.75</v>
      </c>
      <c r="C172" s="220">
        <v>0.75</v>
      </c>
      <c r="D172" s="220">
        <v>0.75</v>
      </c>
      <c r="E172" s="220">
        <v>0.75</v>
      </c>
      <c r="F172" s="220">
        <v>0.75</v>
      </c>
      <c r="G172" s="220">
        <v>0.75</v>
      </c>
      <c r="H172" s="220">
        <v>0.75</v>
      </c>
      <c r="I172" s="220">
        <v>0.75</v>
      </c>
      <c r="J172" s="220">
        <v>0.75</v>
      </c>
      <c r="K172" s="220">
        <v>0.75</v>
      </c>
      <c r="L172" s="220">
        <v>0.75</v>
      </c>
      <c r="M172" s="220">
        <v>0.75</v>
      </c>
      <c r="N172" s="220">
        <v>0.75</v>
      </c>
      <c r="P172" s="420"/>
      <c r="Q172" s="420"/>
      <c r="R172" s="420"/>
      <c r="S172" s="420"/>
      <c r="T172" s="420"/>
      <c r="U172" s="420"/>
      <c r="V172" s="420"/>
      <c r="W172" s="420"/>
      <c r="X172" s="420"/>
      <c r="Y172" s="420"/>
      <c r="Z172" s="420"/>
      <c r="AA172" s="420"/>
      <c r="AB172" s="420"/>
    </row>
    <row r="173" spans="1:28" x14ac:dyDescent="0.25">
      <c r="A173" s="210" t="s">
        <v>309</v>
      </c>
      <c r="B173" s="295">
        <v>1</v>
      </c>
      <c r="C173" s="295">
        <v>0</v>
      </c>
      <c r="D173" s="295">
        <v>2</v>
      </c>
      <c r="E173" s="295">
        <v>1</v>
      </c>
      <c r="F173" s="295"/>
      <c r="G173" s="295"/>
      <c r="H173" s="295"/>
      <c r="I173" s="295"/>
      <c r="J173" s="295"/>
      <c r="K173" s="295"/>
      <c r="L173" s="295"/>
      <c r="M173" s="295"/>
      <c r="N173" s="283">
        <f>SUM(B173:M173)</f>
        <v>4</v>
      </c>
      <c r="P173" s="420"/>
      <c r="Q173" s="420"/>
      <c r="R173" s="420"/>
      <c r="S173" s="420"/>
      <c r="T173" s="420"/>
      <c r="U173" s="420"/>
      <c r="V173" s="420"/>
      <c r="W173" s="420"/>
      <c r="X173" s="420"/>
      <c r="Y173" s="420"/>
      <c r="Z173" s="420"/>
      <c r="AA173" s="420"/>
      <c r="AB173" s="420"/>
    </row>
    <row r="174" spans="1:28" x14ac:dyDescent="0.25">
      <c r="A174" s="210" t="s">
        <v>310</v>
      </c>
      <c r="B174" s="295">
        <v>1</v>
      </c>
      <c r="C174" s="295">
        <v>0</v>
      </c>
      <c r="D174" s="295">
        <v>2</v>
      </c>
      <c r="E174" s="295">
        <v>1</v>
      </c>
      <c r="F174" s="295"/>
      <c r="G174" s="295"/>
      <c r="H174" s="295"/>
      <c r="I174" s="295"/>
      <c r="J174" s="295"/>
      <c r="K174" s="295"/>
      <c r="L174" s="295"/>
      <c r="M174" s="295"/>
      <c r="N174" s="283">
        <f>SUM(B174:M174)</f>
        <v>4</v>
      </c>
      <c r="P174" s="420"/>
      <c r="Q174" s="420"/>
      <c r="R174" s="420"/>
      <c r="S174" s="420"/>
      <c r="T174" s="420"/>
      <c r="U174" s="420"/>
      <c r="V174" s="420"/>
      <c r="W174" s="420"/>
      <c r="X174" s="420"/>
      <c r="Y174" s="420"/>
      <c r="Z174" s="420"/>
      <c r="AA174" s="420"/>
      <c r="AB174" s="420"/>
    </row>
    <row r="175" spans="1:28" x14ac:dyDescent="0.25">
      <c r="A175" s="3" t="s">
        <v>311</v>
      </c>
      <c r="B175" s="296">
        <f>IFERROR(B173/B174,0)</f>
        <v>1</v>
      </c>
      <c r="C175" s="296">
        <f t="shared" ref="C175:M175" si="29">IFERROR(C173/C174,0)</f>
        <v>0</v>
      </c>
      <c r="D175" s="296">
        <f t="shared" si="29"/>
        <v>1</v>
      </c>
      <c r="E175" s="296">
        <f t="shared" si="29"/>
        <v>1</v>
      </c>
      <c r="F175" s="296">
        <f t="shared" si="29"/>
        <v>0</v>
      </c>
      <c r="G175" s="296">
        <f t="shared" si="29"/>
        <v>0</v>
      </c>
      <c r="H175" s="296">
        <f t="shared" si="29"/>
        <v>0</v>
      </c>
      <c r="I175" s="296">
        <f t="shared" si="29"/>
        <v>0</v>
      </c>
      <c r="J175" s="296">
        <f t="shared" si="29"/>
        <v>0</v>
      </c>
      <c r="K175" s="296">
        <f t="shared" si="29"/>
        <v>0</v>
      </c>
      <c r="L175" s="296">
        <f t="shared" si="29"/>
        <v>0</v>
      </c>
      <c r="M175" s="296">
        <f t="shared" si="29"/>
        <v>0</v>
      </c>
      <c r="N175" s="297">
        <f>AVERAGE(B175:M175)</f>
        <v>0.25</v>
      </c>
      <c r="P175" s="420"/>
      <c r="Q175" s="420"/>
      <c r="R175" s="420"/>
      <c r="S175" s="420"/>
      <c r="T175" s="420"/>
      <c r="U175" s="420"/>
      <c r="V175" s="420"/>
      <c r="W175" s="420"/>
      <c r="X175" s="420"/>
      <c r="Y175" s="420"/>
      <c r="Z175" s="420"/>
      <c r="AA175" s="420"/>
      <c r="AB175" s="420"/>
    </row>
    <row r="176" spans="1:28" x14ac:dyDescent="0.25">
      <c r="A176" s="3" t="s">
        <v>312</v>
      </c>
      <c r="B176" s="288">
        <v>1</v>
      </c>
      <c r="C176" s="288">
        <v>1</v>
      </c>
      <c r="D176" s="288">
        <v>1</v>
      </c>
      <c r="E176" s="288">
        <v>1</v>
      </c>
      <c r="F176" s="288"/>
      <c r="G176" s="288"/>
      <c r="H176" s="288"/>
      <c r="I176" s="288"/>
      <c r="J176" s="288"/>
      <c r="K176" s="288"/>
      <c r="L176" s="288"/>
      <c r="M176" s="288"/>
      <c r="N176" s="282">
        <f>AVERAGE(B176:M176)</f>
        <v>1</v>
      </c>
      <c r="P176" s="420"/>
      <c r="Q176" s="420"/>
      <c r="R176" s="420"/>
      <c r="S176" s="420"/>
      <c r="T176" s="420"/>
      <c r="U176" s="420"/>
      <c r="V176" s="420"/>
      <c r="W176" s="420"/>
      <c r="X176" s="420"/>
      <c r="Y176" s="420"/>
      <c r="Z176" s="420"/>
      <c r="AA176" s="420"/>
      <c r="AB176" s="420"/>
    </row>
    <row r="177" spans="1:28" x14ac:dyDescent="0.25">
      <c r="A177" s="3" t="s">
        <v>195</v>
      </c>
      <c r="B177" s="5">
        <f>IFERROR(AVERAGE(B176/B172,B175/B171),0)</f>
        <v>1.1666666666666665</v>
      </c>
      <c r="C177" s="5">
        <f t="shared" ref="C177:N177" si="30">IFERROR(AVERAGE(C176/C172,C175/C171),0)</f>
        <v>0.66666666666666663</v>
      </c>
      <c r="D177" s="5">
        <f t="shared" si="30"/>
        <v>1.1666666666666665</v>
      </c>
      <c r="E177" s="5">
        <f t="shared" si="30"/>
        <v>1.1666666666666665</v>
      </c>
      <c r="F177" s="5">
        <f t="shared" si="30"/>
        <v>0</v>
      </c>
      <c r="G177" s="5">
        <f t="shared" si="30"/>
        <v>0</v>
      </c>
      <c r="H177" s="5">
        <f t="shared" si="30"/>
        <v>0</v>
      </c>
      <c r="I177" s="5">
        <f t="shared" si="30"/>
        <v>0</v>
      </c>
      <c r="J177" s="5">
        <f t="shared" si="30"/>
        <v>0</v>
      </c>
      <c r="K177" s="5">
        <f t="shared" si="30"/>
        <v>0</v>
      </c>
      <c r="L177" s="5">
        <f t="shared" si="30"/>
        <v>0</v>
      </c>
      <c r="M177" s="5">
        <f t="shared" si="30"/>
        <v>0</v>
      </c>
      <c r="N177" s="5">
        <f t="shared" si="30"/>
        <v>0.79166666666666663</v>
      </c>
      <c r="P177" s="420"/>
      <c r="Q177" s="420"/>
      <c r="R177" s="420"/>
      <c r="S177" s="420"/>
      <c r="T177" s="420"/>
      <c r="U177" s="420"/>
      <c r="V177" s="420"/>
      <c r="W177" s="420"/>
      <c r="X177" s="420"/>
      <c r="Y177" s="420"/>
      <c r="Z177" s="420"/>
      <c r="AA177" s="420"/>
      <c r="AB177" s="420"/>
    </row>
    <row r="178" spans="1:28" x14ac:dyDescent="0.25">
      <c r="A178" s="3" t="s">
        <v>196</v>
      </c>
      <c r="B178" s="2">
        <f>B177</f>
        <v>1.1666666666666665</v>
      </c>
      <c r="C178" s="2">
        <f>SUM($B$177:C$177)/COUNT($B$177:C$177)</f>
        <v>0.91666666666666652</v>
      </c>
      <c r="D178" s="2">
        <f>SUM($B$177:D$177)/COUNT($B$177:D$177)</f>
        <v>0.99999999999999989</v>
      </c>
      <c r="E178" s="2">
        <f>SUM($B$177:E$177)/COUNT($B$177:E$177)</f>
        <v>1.0416666666666665</v>
      </c>
      <c r="F178" s="2">
        <f>SUM($B$177:F$177)/COUNT($B$177:F$177)</f>
        <v>0.83333333333333326</v>
      </c>
      <c r="G178" s="2">
        <f>SUM($B$177:G$177)/COUNT($B$177:G$177)</f>
        <v>0.69444444444444431</v>
      </c>
      <c r="H178" s="2">
        <f>SUM($B$177:H$177)/COUNT($B$177:H$177)</f>
        <v>0.59523809523809512</v>
      </c>
      <c r="I178" s="2">
        <f>SUM($B$177:I$177)/COUNT($B$177:I$177)</f>
        <v>0.52083333333333326</v>
      </c>
      <c r="J178" s="2">
        <f>SUM($B$177:J$177)/COUNT($B$177:J$177)</f>
        <v>0.46296296296296291</v>
      </c>
      <c r="K178" s="2">
        <f>SUM($B$177:K$177)/COUNT($B$177:K$177)</f>
        <v>0.41666666666666663</v>
      </c>
      <c r="L178" s="2">
        <f>SUM($B$177:L$177)/COUNT($B$177:L$177)</f>
        <v>0.37878787878787873</v>
      </c>
      <c r="M178" s="2">
        <f>SUM($B$177:M$177)/COUNT($B$177:M$177)</f>
        <v>0.34722222222222215</v>
      </c>
      <c r="N178" s="2"/>
      <c r="P178" s="420"/>
      <c r="Q178" s="420"/>
      <c r="R178" s="420"/>
      <c r="S178" s="420"/>
      <c r="T178" s="420"/>
      <c r="U178" s="420"/>
      <c r="V178" s="420"/>
      <c r="W178" s="420"/>
      <c r="X178" s="420"/>
      <c r="Y178" s="420"/>
      <c r="Z178" s="420"/>
      <c r="AA178" s="420"/>
      <c r="AB178" s="420"/>
    </row>
    <row r="181" spans="1:28" x14ac:dyDescent="0.25">
      <c r="A181" s="4" t="s">
        <v>269</v>
      </c>
    </row>
    <row r="182" spans="1:28" ht="30" x14ac:dyDescent="0.25">
      <c r="A182" s="245" t="s">
        <v>268</v>
      </c>
      <c r="B182" s="255" t="s">
        <v>28</v>
      </c>
      <c r="C182" s="211" t="s">
        <v>29</v>
      </c>
      <c r="D182" s="211" t="s">
        <v>30</v>
      </c>
      <c r="E182" s="211" t="s">
        <v>31</v>
      </c>
      <c r="F182" s="211" t="s">
        <v>32</v>
      </c>
      <c r="G182" s="211" t="s">
        <v>33</v>
      </c>
      <c r="H182" s="211" t="s">
        <v>34</v>
      </c>
      <c r="I182" s="211" t="s">
        <v>35</v>
      </c>
      <c r="J182" s="211" t="s">
        <v>36</v>
      </c>
      <c r="K182" s="211" t="s">
        <v>37</v>
      </c>
      <c r="L182" s="211" t="s">
        <v>38</v>
      </c>
      <c r="M182" s="211" t="s">
        <v>39</v>
      </c>
      <c r="N182" s="211" t="s">
        <v>81</v>
      </c>
      <c r="P182" s="211" t="s">
        <v>28</v>
      </c>
      <c r="Q182" s="211" t="s">
        <v>29</v>
      </c>
      <c r="R182" s="211" t="s">
        <v>30</v>
      </c>
      <c r="S182" s="211" t="s">
        <v>31</v>
      </c>
      <c r="T182" s="211" t="s">
        <v>32</v>
      </c>
      <c r="U182" s="211" t="s">
        <v>33</v>
      </c>
      <c r="V182" s="211" t="s">
        <v>34</v>
      </c>
      <c r="W182" s="211" t="s">
        <v>35</v>
      </c>
      <c r="X182" s="211" t="s">
        <v>36</v>
      </c>
      <c r="Y182" s="211" t="s">
        <v>37</v>
      </c>
      <c r="Z182" s="211" t="s">
        <v>38</v>
      </c>
      <c r="AA182" s="211" t="s">
        <v>39</v>
      </c>
      <c r="AB182" s="211" t="s">
        <v>81</v>
      </c>
    </row>
    <row r="183" spans="1:28" x14ac:dyDescent="0.25">
      <c r="A183" s="3" t="s">
        <v>40</v>
      </c>
      <c r="B183" s="214">
        <v>0</v>
      </c>
      <c r="C183" s="214">
        <v>0</v>
      </c>
      <c r="D183" s="214">
        <v>0</v>
      </c>
      <c r="E183" s="214">
        <v>0</v>
      </c>
      <c r="F183" s="214">
        <v>0</v>
      </c>
      <c r="G183" s="214">
        <v>0</v>
      </c>
      <c r="H183" s="214">
        <v>0</v>
      </c>
      <c r="I183" s="214">
        <v>0</v>
      </c>
      <c r="J183" s="214">
        <v>0</v>
      </c>
      <c r="K183" s="214">
        <v>0</v>
      </c>
      <c r="L183" s="214">
        <v>0</v>
      </c>
      <c r="M183" s="214">
        <v>0</v>
      </c>
      <c r="N183" s="214">
        <f>SUM(B183:M183)</f>
        <v>0</v>
      </c>
      <c r="P183" s="420"/>
      <c r="Q183" s="420"/>
      <c r="R183" s="420"/>
      <c r="S183" s="420"/>
      <c r="T183" s="420"/>
      <c r="U183" s="420"/>
      <c r="V183" s="420"/>
      <c r="W183" s="420"/>
      <c r="X183" s="420"/>
      <c r="Y183" s="420"/>
      <c r="Z183" s="420"/>
      <c r="AA183" s="420"/>
      <c r="AB183" s="420"/>
    </row>
    <row r="184" spans="1:28" x14ac:dyDescent="0.25">
      <c r="A184" s="3" t="s">
        <v>41</v>
      </c>
      <c r="B184" s="285">
        <v>0</v>
      </c>
      <c r="C184" s="285">
        <v>0</v>
      </c>
      <c r="D184" s="285">
        <v>0</v>
      </c>
      <c r="E184" s="285">
        <v>0</v>
      </c>
      <c r="F184" s="285"/>
      <c r="G184" s="285"/>
      <c r="H184" s="285"/>
      <c r="I184" s="285"/>
      <c r="J184" s="285"/>
      <c r="K184" s="285"/>
      <c r="L184" s="285"/>
      <c r="M184" s="285"/>
      <c r="N184" s="285">
        <f>AVERAGE(B184:M184)</f>
        <v>0</v>
      </c>
      <c r="P184" s="420"/>
      <c r="Q184" s="420"/>
      <c r="R184" s="420"/>
      <c r="S184" s="420"/>
      <c r="T184" s="420"/>
      <c r="U184" s="420"/>
      <c r="V184" s="420"/>
      <c r="W184" s="420"/>
      <c r="X184" s="420"/>
      <c r="Y184" s="420"/>
      <c r="Z184" s="420"/>
      <c r="AA184" s="420"/>
      <c r="AB184" s="420"/>
    </row>
    <row r="185" spans="1:28" x14ac:dyDescent="0.25">
      <c r="A185" s="3" t="s">
        <v>195</v>
      </c>
      <c r="B185" s="5">
        <f>IF(B184=0,1,B183/B184)</f>
        <v>1</v>
      </c>
      <c r="C185" s="5">
        <f t="shared" ref="C185:N185" si="31">IF(C184=0,1,C183/C184)</f>
        <v>1</v>
      </c>
      <c r="D185" s="5">
        <f t="shared" si="31"/>
        <v>1</v>
      </c>
      <c r="E185" s="5">
        <f t="shared" si="31"/>
        <v>1</v>
      </c>
      <c r="F185" s="5">
        <f t="shared" si="31"/>
        <v>1</v>
      </c>
      <c r="G185" s="5">
        <f t="shared" si="31"/>
        <v>1</v>
      </c>
      <c r="H185" s="5">
        <f t="shared" si="31"/>
        <v>1</v>
      </c>
      <c r="I185" s="5">
        <f t="shared" si="31"/>
        <v>1</v>
      </c>
      <c r="J185" s="5">
        <f t="shared" si="31"/>
        <v>1</v>
      </c>
      <c r="K185" s="5">
        <f t="shared" si="31"/>
        <v>1</v>
      </c>
      <c r="L185" s="5">
        <f t="shared" si="31"/>
        <v>1</v>
      </c>
      <c r="M185" s="5">
        <f t="shared" si="31"/>
        <v>1</v>
      </c>
      <c r="N185" s="5">
        <f t="shared" si="31"/>
        <v>1</v>
      </c>
      <c r="P185" s="420"/>
      <c r="Q185" s="420"/>
      <c r="R185" s="420"/>
      <c r="S185" s="420"/>
      <c r="T185" s="420"/>
      <c r="U185" s="420"/>
      <c r="V185" s="420"/>
      <c r="W185" s="420"/>
      <c r="X185" s="420"/>
      <c r="Y185" s="420"/>
      <c r="Z185" s="420"/>
      <c r="AA185" s="420"/>
      <c r="AB185" s="420"/>
    </row>
    <row r="186" spans="1:28" x14ac:dyDescent="0.25">
      <c r="A186" s="3" t="s">
        <v>196</v>
      </c>
      <c r="B186" s="2">
        <f>B185</f>
        <v>1</v>
      </c>
      <c r="C186" s="2">
        <f>AVERAGE($B$185:C$185)</f>
        <v>1</v>
      </c>
      <c r="D186" s="2">
        <f>AVERAGE($B$185:D$185)</f>
        <v>1</v>
      </c>
      <c r="E186" s="2">
        <f>AVERAGE($B$185:E$185)</f>
        <v>1</v>
      </c>
      <c r="F186" s="2">
        <f>AVERAGE($B$185:F$185)</f>
        <v>1</v>
      </c>
      <c r="G186" s="2">
        <f>AVERAGE($B$185:G$185)</f>
        <v>1</v>
      </c>
      <c r="H186" s="2">
        <f>AVERAGE($B$185:H$185)</f>
        <v>1</v>
      </c>
      <c r="I186" s="2">
        <f>AVERAGE($B$185:I$185)</f>
        <v>1</v>
      </c>
      <c r="J186" s="2">
        <f>AVERAGE($B$185:J$185)</f>
        <v>1</v>
      </c>
      <c r="K186" s="2">
        <f>AVERAGE($B$185:K$185)</f>
        <v>1</v>
      </c>
      <c r="L186" s="2">
        <f>AVERAGE($B$185:L$185)</f>
        <v>1</v>
      </c>
      <c r="M186" s="2">
        <f>AVERAGE($B$185:M$185)</f>
        <v>1</v>
      </c>
      <c r="N186" s="2"/>
      <c r="P186" s="420"/>
      <c r="Q186" s="420"/>
      <c r="R186" s="420"/>
      <c r="S186" s="420"/>
      <c r="T186" s="420"/>
      <c r="U186" s="420"/>
      <c r="V186" s="420"/>
      <c r="W186" s="420"/>
      <c r="X186" s="420"/>
      <c r="Y186" s="420"/>
      <c r="Z186" s="420"/>
      <c r="AA186" s="420"/>
      <c r="AB186" s="420"/>
    </row>
    <row r="190" spans="1:28" ht="45" x14ac:dyDescent="0.25">
      <c r="A190" s="227" t="s">
        <v>266</v>
      </c>
      <c r="B190" s="211" t="s">
        <v>28</v>
      </c>
      <c r="C190" s="211" t="s">
        <v>29</v>
      </c>
      <c r="D190" s="211" t="s">
        <v>30</v>
      </c>
      <c r="E190" s="211" t="s">
        <v>31</v>
      </c>
      <c r="F190" s="211" t="s">
        <v>32</v>
      </c>
      <c r="G190" s="211" t="s">
        <v>33</v>
      </c>
      <c r="H190" s="211" t="s">
        <v>34</v>
      </c>
      <c r="I190" s="211" t="s">
        <v>35</v>
      </c>
      <c r="J190" s="211" t="s">
        <v>36</v>
      </c>
      <c r="K190" s="211" t="s">
        <v>37</v>
      </c>
      <c r="L190" s="211" t="s">
        <v>38</v>
      </c>
      <c r="M190" s="211" t="s">
        <v>39</v>
      </c>
      <c r="N190" s="211" t="s">
        <v>81</v>
      </c>
    </row>
    <row r="191" spans="1:28" x14ac:dyDescent="0.25">
      <c r="A191" s="3" t="s">
        <v>82</v>
      </c>
      <c r="B191" s="321">
        <v>0.08</v>
      </c>
      <c r="C191" s="321">
        <v>0.08</v>
      </c>
      <c r="D191" s="321">
        <v>0.08</v>
      </c>
      <c r="E191" s="321">
        <v>0.08</v>
      </c>
      <c r="F191" s="321"/>
      <c r="G191" s="321"/>
      <c r="H191" s="321"/>
      <c r="I191" s="321"/>
      <c r="J191" s="321"/>
      <c r="K191" s="321"/>
      <c r="L191" s="321"/>
      <c r="M191" s="321"/>
      <c r="N191" s="321">
        <f>IF(C192=TRUE,B191,IF(D192=TRUE,C191,IF(E192=TRUE,D191,IF(F192=TRUE,E191,IF(G192=TRUE,F191,IF(H192=TRUE,G191,IF(I192=TRUE,H191,IF(J192=TRUE,I191,IF(K192=TRUE,J191,IF(L192=TRUE,K191,IF(M192=TRUE,L191,M191)))))))))))</f>
        <v>0.08</v>
      </c>
    </row>
    <row r="192" spans="1:28" hidden="1" x14ac:dyDescent="0.25">
      <c r="B192" s="219" t="b">
        <f>ISBLANK(B191)</f>
        <v>0</v>
      </c>
      <c r="C192" s="219" t="b">
        <f t="shared" ref="C192:M192" si="32">ISBLANK(C191)</f>
        <v>0</v>
      </c>
      <c r="D192" s="219" t="b">
        <f t="shared" si="32"/>
        <v>0</v>
      </c>
      <c r="E192" s="219" t="b">
        <f t="shared" si="32"/>
        <v>0</v>
      </c>
      <c r="F192" s="219" t="b">
        <f t="shared" si="32"/>
        <v>1</v>
      </c>
      <c r="G192" s="219" t="b">
        <f t="shared" si="32"/>
        <v>1</v>
      </c>
      <c r="H192" s="219" t="b">
        <f t="shared" si="32"/>
        <v>1</v>
      </c>
      <c r="I192" s="219" t="b">
        <f t="shared" si="32"/>
        <v>1</v>
      </c>
      <c r="J192" s="219" t="b">
        <f t="shared" si="32"/>
        <v>1</v>
      </c>
      <c r="K192" s="219" t="b">
        <f t="shared" si="32"/>
        <v>1</v>
      </c>
      <c r="L192" s="219" t="b">
        <f t="shared" si="32"/>
        <v>1</v>
      </c>
      <c r="M192" s="219" t="b">
        <f t="shared" si="32"/>
        <v>1</v>
      </c>
      <c r="N192" s="219"/>
    </row>
    <row r="196" spans="1:28" x14ac:dyDescent="0.25">
      <c r="A196" s="4" t="s">
        <v>203</v>
      </c>
    </row>
    <row r="197" spans="1:28" x14ac:dyDescent="0.25">
      <c r="A197" s="3" t="s">
        <v>191</v>
      </c>
      <c r="B197" s="3" t="s">
        <v>28</v>
      </c>
      <c r="C197" s="3" t="s">
        <v>29</v>
      </c>
      <c r="D197" s="3" t="s">
        <v>30</v>
      </c>
      <c r="E197" s="3" t="s">
        <v>31</v>
      </c>
      <c r="F197" s="3" t="s">
        <v>32</v>
      </c>
      <c r="G197" s="3" t="s">
        <v>33</v>
      </c>
      <c r="H197" s="3" t="s">
        <v>34</v>
      </c>
      <c r="I197" s="3" t="s">
        <v>35</v>
      </c>
      <c r="J197" s="3" t="s">
        <v>36</v>
      </c>
      <c r="K197" s="3" t="s">
        <v>37</v>
      </c>
      <c r="L197" s="3" t="s">
        <v>38</v>
      </c>
      <c r="M197" s="3" t="s">
        <v>39</v>
      </c>
      <c r="N197" s="3" t="s">
        <v>81</v>
      </c>
      <c r="P197" s="211" t="s">
        <v>28</v>
      </c>
      <c r="Q197" s="211" t="s">
        <v>29</v>
      </c>
      <c r="R197" s="211" t="s">
        <v>30</v>
      </c>
      <c r="S197" s="211" t="s">
        <v>31</v>
      </c>
      <c r="T197" s="211" t="s">
        <v>32</v>
      </c>
      <c r="U197" s="211" t="s">
        <v>33</v>
      </c>
      <c r="V197" s="211" t="s">
        <v>34</v>
      </c>
      <c r="W197" s="211" t="s">
        <v>35</v>
      </c>
      <c r="X197" s="211" t="s">
        <v>36</v>
      </c>
      <c r="Y197" s="211" t="s">
        <v>37</v>
      </c>
      <c r="Z197" s="211" t="s">
        <v>38</v>
      </c>
      <c r="AA197" s="211" t="s">
        <v>39</v>
      </c>
      <c r="AB197" s="211" t="s">
        <v>81</v>
      </c>
    </row>
    <row r="198" spans="1:28" x14ac:dyDescent="0.25">
      <c r="A198" s="3" t="s">
        <v>40</v>
      </c>
      <c r="B198" s="322"/>
      <c r="C198" s="322"/>
      <c r="D198" s="322"/>
      <c r="E198" s="322">
        <v>1</v>
      </c>
      <c r="F198" s="322"/>
      <c r="G198" s="322"/>
      <c r="H198" s="322"/>
      <c r="I198" s="322"/>
      <c r="J198" s="322"/>
      <c r="K198" s="322"/>
      <c r="L198" s="322"/>
      <c r="M198" s="322"/>
      <c r="N198" s="322">
        <f>AVERAGE(B198:M198)</f>
        <v>1</v>
      </c>
      <c r="P198" s="420"/>
      <c r="Q198" s="420"/>
      <c r="R198" s="420"/>
      <c r="S198" s="420"/>
      <c r="T198" s="420"/>
      <c r="U198" s="420"/>
      <c r="V198" s="420"/>
      <c r="W198" s="420"/>
      <c r="X198" s="420"/>
      <c r="Y198" s="420"/>
      <c r="Z198" s="420"/>
      <c r="AA198" s="420"/>
      <c r="AB198" s="420"/>
    </row>
    <row r="199" spans="1:28" x14ac:dyDescent="0.25">
      <c r="A199" s="3" t="s">
        <v>41</v>
      </c>
      <c r="B199" s="323"/>
      <c r="C199" s="323"/>
      <c r="D199" s="323"/>
      <c r="E199" s="323">
        <v>2</v>
      </c>
      <c r="F199" s="323"/>
      <c r="G199" s="323"/>
      <c r="H199" s="323"/>
      <c r="I199" s="323"/>
      <c r="J199" s="323"/>
      <c r="K199" s="323"/>
      <c r="L199" s="323"/>
      <c r="M199" s="323"/>
      <c r="N199" s="323">
        <f>AVERAGE(B199:M199)</f>
        <v>2</v>
      </c>
      <c r="P199" s="420"/>
      <c r="Q199" s="420"/>
      <c r="R199" s="420"/>
      <c r="S199" s="420"/>
      <c r="T199" s="420"/>
      <c r="U199" s="420"/>
      <c r="V199" s="420"/>
      <c r="W199" s="420"/>
      <c r="X199" s="420"/>
      <c r="Y199" s="420"/>
      <c r="Z199" s="420"/>
      <c r="AA199" s="420"/>
      <c r="AB199" s="420"/>
    </row>
    <row r="200" spans="1:28" x14ac:dyDescent="0.25">
      <c r="A200" s="3" t="s">
        <v>82</v>
      </c>
      <c r="B200" s="323">
        <f>B199</f>
        <v>0</v>
      </c>
      <c r="C200" s="323">
        <f>SUM($B$199:C$199)</f>
        <v>0</v>
      </c>
      <c r="D200" s="323">
        <f>SUM($B$199:D$199)</f>
        <v>0</v>
      </c>
      <c r="E200" s="323">
        <f>SUM($B$199:E$199)</f>
        <v>2</v>
      </c>
      <c r="F200" s="323">
        <f>SUM($B$199:F$199)</f>
        <v>2</v>
      </c>
      <c r="G200" s="323">
        <f>SUM($B$199:G$199)</f>
        <v>2</v>
      </c>
      <c r="H200" s="323">
        <f>SUM($B$199:H$199)</f>
        <v>2</v>
      </c>
      <c r="I200" s="323">
        <f>SUM($B$199:I$199)</f>
        <v>2</v>
      </c>
      <c r="J200" s="323">
        <f>SUM($B$199:J$199)</f>
        <v>2</v>
      </c>
      <c r="K200" s="323">
        <f>SUM($B$199:K$199)</f>
        <v>2</v>
      </c>
      <c r="L200" s="323">
        <f>SUM($B$199:L$199)</f>
        <v>2</v>
      </c>
      <c r="M200" s="323">
        <f>SUM($B$199:M$199)</f>
        <v>2</v>
      </c>
      <c r="N200" s="323">
        <f>N199</f>
        <v>2</v>
      </c>
      <c r="P200" s="420"/>
      <c r="Q200" s="420"/>
      <c r="R200" s="420"/>
      <c r="S200" s="420"/>
      <c r="T200" s="420"/>
      <c r="U200" s="420"/>
      <c r="V200" s="420"/>
      <c r="W200" s="420"/>
      <c r="X200" s="420"/>
      <c r="Y200" s="420"/>
      <c r="Z200" s="420"/>
      <c r="AA200" s="420"/>
      <c r="AB200" s="420"/>
    </row>
    <row r="201" spans="1:28" x14ac:dyDescent="0.25">
      <c r="A201" s="3" t="s">
        <v>195</v>
      </c>
      <c r="B201" s="5">
        <f>IFERROR(B199/B198,0)</f>
        <v>0</v>
      </c>
      <c r="C201" s="5">
        <f t="shared" ref="C201:N201" si="33">IFERROR(C199/C198,0)</f>
        <v>0</v>
      </c>
      <c r="D201" s="5">
        <f t="shared" si="33"/>
        <v>0</v>
      </c>
      <c r="E201" s="5">
        <f t="shared" si="33"/>
        <v>2</v>
      </c>
      <c r="F201" s="5">
        <f t="shared" si="33"/>
        <v>0</v>
      </c>
      <c r="G201" s="5">
        <f t="shared" si="33"/>
        <v>0</v>
      </c>
      <c r="H201" s="5">
        <f t="shared" si="33"/>
        <v>0</v>
      </c>
      <c r="I201" s="5">
        <f t="shared" si="33"/>
        <v>0</v>
      </c>
      <c r="J201" s="5">
        <f t="shared" si="33"/>
        <v>0</v>
      </c>
      <c r="K201" s="5">
        <f t="shared" si="33"/>
        <v>0</v>
      </c>
      <c r="L201" s="5">
        <f t="shared" si="33"/>
        <v>0</v>
      </c>
      <c r="M201" s="5">
        <f t="shared" si="33"/>
        <v>0</v>
      </c>
      <c r="N201" s="5">
        <f t="shared" si="33"/>
        <v>2</v>
      </c>
      <c r="P201" s="420"/>
      <c r="Q201" s="420"/>
      <c r="R201" s="420"/>
      <c r="S201" s="420"/>
      <c r="T201" s="420"/>
      <c r="U201" s="420"/>
      <c r="V201" s="420"/>
      <c r="W201" s="420"/>
      <c r="X201" s="420"/>
      <c r="Y201" s="420"/>
      <c r="Z201" s="420"/>
      <c r="AA201" s="420"/>
      <c r="AB201" s="420"/>
    </row>
    <row r="205" spans="1:28" x14ac:dyDescent="0.25">
      <c r="A205" s="227" t="s">
        <v>267</v>
      </c>
      <c r="B205" s="211" t="s">
        <v>28</v>
      </c>
      <c r="C205" s="211" t="s">
        <v>29</v>
      </c>
      <c r="D205" s="211" t="s">
        <v>30</v>
      </c>
      <c r="E205" s="211" t="s">
        <v>31</v>
      </c>
      <c r="F205" s="211" t="s">
        <v>32</v>
      </c>
      <c r="G205" s="211" t="s">
        <v>33</v>
      </c>
      <c r="H205" s="211" t="s">
        <v>34</v>
      </c>
      <c r="I205" s="211" t="s">
        <v>35</v>
      </c>
      <c r="J205" s="211" t="s">
        <v>36</v>
      </c>
      <c r="K205" s="211" t="s">
        <v>37</v>
      </c>
      <c r="L205" s="211" t="s">
        <v>38</v>
      </c>
      <c r="M205" s="211" t="s">
        <v>39</v>
      </c>
      <c r="N205" s="211" t="s">
        <v>81</v>
      </c>
    </row>
    <row r="206" spans="1:28" x14ac:dyDescent="0.25">
      <c r="A206" s="3" t="s">
        <v>82</v>
      </c>
      <c r="B206" s="321"/>
      <c r="C206" s="321">
        <v>1</v>
      </c>
      <c r="D206" s="321">
        <v>1</v>
      </c>
      <c r="E206" s="321">
        <v>1</v>
      </c>
      <c r="F206" s="321">
        <v>1</v>
      </c>
      <c r="G206" s="321">
        <v>1</v>
      </c>
      <c r="H206" s="321">
        <v>1</v>
      </c>
      <c r="I206" s="321">
        <v>1</v>
      </c>
      <c r="J206" s="321">
        <v>1</v>
      </c>
      <c r="K206" s="321">
        <v>1</v>
      </c>
      <c r="L206" s="321">
        <v>1</v>
      </c>
      <c r="M206" s="321">
        <v>1</v>
      </c>
      <c r="N206" s="321">
        <f>IF(C207=TRUE,B206,IF(D207=TRUE,C206,IF(E207=TRUE,D206,IF(F207=TRUE,E206,IF(G207=TRUE,F206,IF(H207=TRUE,G206,IF(I207=TRUE,H206,IF(J207=TRUE,I206,IF(K207=TRUE,J206,IF(L207=TRUE,K206,IF(M207=TRUE,L206,M206)))))))))))</f>
        <v>1</v>
      </c>
    </row>
    <row r="207" spans="1:28" hidden="1" x14ac:dyDescent="0.25">
      <c r="B207" s="219" t="b">
        <f>ISBLANK(B206)</f>
        <v>1</v>
      </c>
      <c r="C207" s="219" t="b">
        <f t="shared" ref="C207:M207" si="34">ISBLANK(C206)</f>
        <v>0</v>
      </c>
      <c r="D207" s="219" t="b">
        <f t="shared" si="34"/>
        <v>0</v>
      </c>
      <c r="E207" s="219" t="b">
        <f t="shared" si="34"/>
        <v>0</v>
      </c>
      <c r="F207" s="219" t="b">
        <f t="shared" si="34"/>
        <v>0</v>
      </c>
      <c r="G207" s="219" t="b">
        <f t="shared" si="34"/>
        <v>0</v>
      </c>
      <c r="H207" s="219" t="b">
        <f t="shared" si="34"/>
        <v>0</v>
      </c>
      <c r="I207" s="219" t="b">
        <f t="shared" si="34"/>
        <v>0</v>
      </c>
      <c r="J207" s="219" t="b">
        <f t="shared" si="34"/>
        <v>0</v>
      </c>
      <c r="K207" s="219" t="b">
        <f t="shared" si="34"/>
        <v>0</v>
      </c>
      <c r="L207" s="219" t="b">
        <f t="shared" si="34"/>
        <v>0</v>
      </c>
      <c r="M207" s="219" t="b">
        <f t="shared" si="34"/>
        <v>0</v>
      </c>
      <c r="N207" s="219"/>
    </row>
  </sheetData>
  <mergeCells count="299">
    <mergeCell ref="S67:S70"/>
    <mergeCell ref="T67:T70"/>
    <mergeCell ref="U67:U70"/>
    <mergeCell ref="P67:P70"/>
    <mergeCell ref="Q67:Q70"/>
    <mergeCell ref="R67:R70"/>
    <mergeCell ref="X140:X144"/>
    <mergeCell ref="Y140:Y144"/>
    <mergeCell ref="W148:W158"/>
    <mergeCell ref="X148:X158"/>
    <mergeCell ref="Y148:Y158"/>
    <mergeCell ref="P148:P158"/>
    <mergeCell ref="Q148:Q158"/>
    <mergeCell ref="R148:R158"/>
    <mergeCell ref="S148:S158"/>
    <mergeCell ref="T99:T102"/>
    <mergeCell ref="U99:U102"/>
    <mergeCell ref="P123:P126"/>
    <mergeCell ref="Q123:Q126"/>
    <mergeCell ref="R123:R126"/>
    <mergeCell ref="S123:S126"/>
    <mergeCell ref="Z140:Z144"/>
    <mergeCell ref="U114:U117"/>
    <mergeCell ref="V114:V117"/>
    <mergeCell ref="W114:W117"/>
    <mergeCell ref="X114:X117"/>
    <mergeCell ref="T163:T167"/>
    <mergeCell ref="U163:U167"/>
    <mergeCell ref="Z163:Z167"/>
    <mergeCell ref="T148:T158"/>
    <mergeCell ref="U148:U158"/>
    <mergeCell ref="V148:V158"/>
    <mergeCell ref="T140:T144"/>
    <mergeCell ref="U140:U144"/>
    <mergeCell ref="T123:T126"/>
    <mergeCell ref="U123:U126"/>
    <mergeCell ref="AA163:AA167"/>
    <mergeCell ref="AB163:AB167"/>
    <mergeCell ref="X163:X167"/>
    <mergeCell ref="Y163:Y167"/>
    <mergeCell ref="AA148:AA158"/>
    <mergeCell ref="AB148:AB158"/>
    <mergeCell ref="W171:W178"/>
    <mergeCell ref="X171:X178"/>
    <mergeCell ref="Y171:Y178"/>
    <mergeCell ref="Z171:Z178"/>
    <mergeCell ref="AA171:AA178"/>
    <mergeCell ref="AB171:AB178"/>
    <mergeCell ref="Z148:Z158"/>
    <mergeCell ref="P171:P178"/>
    <mergeCell ref="Q171:Q178"/>
    <mergeCell ref="R171:R178"/>
    <mergeCell ref="S171:S178"/>
    <mergeCell ref="T171:T178"/>
    <mergeCell ref="U171:U178"/>
    <mergeCell ref="V171:V178"/>
    <mergeCell ref="P163:P167"/>
    <mergeCell ref="Q163:Q167"/>
    <mergeCell ref="R163:R167"/>
    <mergeCell ref="S163:S167"/>
    <mergeCell ref="AB74:AB80"/>
    <mergeCell ref="P131:P135"/>
    <mergeCell ref="Q131:Q135"/>
    <mergeCell ref="R131:R135"/>
    <mergeCell ref="S131:S135"/>
    <mergeCell ref="T131:T135"/>
    <mergeCell ref="U131:U135"/>
    <mergeCell ref="V131:V135"/>
    <mergeCell ref="W131:W135"/>
    <mergeCell ref="X131:X135"/>
    <mergeCell ref="V74:V80"/>
    <mergeCell ref="W74:W80"/>
    <mergeCell ref="X74:X80"/>
    <mergeCell ref="Y74:Y80"/>
    <mergeCell ref="Z74:Z80"/>
    <mergeCell ref="AA74:AA80"/>
    <mergeCell ref="X99:X102"/>
    <mergeCell ref="Y99:Y102"/>
    <mergeCell ref="AA106:AA109"/>
    <mergeCell ref="AB92:AB95"/>
    <mergeCell ref="P99:P102"/>
    <mergeCell ref="Q99:Q102"/>
    <mergeCell ref="R99:R102"/>
    <mergeCell ref="S99:S102"/>
    <mergeCell ref="AA140:AA144"/>
    <mergeCell ref="AB140:AB144"/>
    <mergeCell ref="V140:V144"/>
    <mergeCell ref="W140:W144"/>
    <mergeCell ref="AB67:AB70"/>
    <mergeCell ref="V67:V70"/>
    <mergeCell ref="W67:W70"/>
    <mergeCell ref="X67:X70"/>
    <mergeCell ref="Y67:Y70"/>
    <mergeCell ref="Z67:Z70"/>
    <mergeCell ref="AA67:AA70"/>
    <mergeCell ref="V99:V102"/>
    <mergeCell ref="W99:W102"/>
    <mergeCell ref="Z99:Z102"/>
    <mergeCell ref="AA99:AA102"/>
    <mergeCell ref="AA92:AA95"/>
    <mergeCell ref="AB106:AB109"/>
    <mergeCell ref="Y114:Y117"/>
    <mergeCell ref="Z114:Z117"/>
    <mergeCell ref="AA114:AA117"/>
    <mergeCell ref="AB114:AB117"/>
    <mergeCell ref="AA123:AA126"/>
    <mergeCell ref="Y106:Y109"/>
    <mergeCell ref="Z106:Z109"/>
    <mergeCell ref="S183:S186"/>
    <mergeCell ref="T183:T186"/>
    <mergeCell ref="U183:U186"/>
    <mergeCell ref="V163:V167"/>
    <mergeCell ref="W163:W167"/>
    <mergeCell ref="AA131:AA135"/>
    <mergeCell ref="AB131:AB135"/>
    <mergeCell ref="P74:P80"/>
    <mergeCell ref="Q74:Q80"/>
    <mergeCell ref="R74:R80"/>
    <mergeCell ref="S74:S80"/>
    <mergeCell ref="T74:T80"/>
    <mergeCell ref="U74:U80"/>
    <mergeCell ref="Y131:Y135"/>
    <mergeCell ref="Z131:Z135"/>
    <mergeCell ref="P114:P117"/>
    <mergeCell ref="Q114:Q117"/>
    <mergeCell ref="R114:R117"/>
    <mergeCell ref="S114:S117"/>
    <mergeCell ref="T114:T117"/>
    <mergeCell ref="P140:P144"/>
    <mergeCell ref="Q140:Q144"/>
    <mergeCell ref="R140:R144"/>
    <mergeCell ref="S140:S144"/>
    <mergeCell ref="AB183:AB186"/>
    <mergeCell ref="P42:P46"/>
    <mergeCell ref="Q42:Q46"/>
    <mergeCell ref="R42:R46"/>
    <mergeCell ref="S42:S46"/>
    <mergeCell ref="T42:T46"/>
    <mergeCell ref="U42:U46"/>
    <mergeCell ref="V42:V46"/>
    <mergeCell ref="W42:W46"/>
    <mergeCell ref="X42:X46"/>
    <mergeCell ref="V183:V186"/>
    <mergeCell ref="W183:W186"/>
    <mergeCell ref="X183:X186"/>
    <mergeCell ref="Y183:Y186"/>
    <mergeCell ref="Z183:Z186"/>
    <mergeCell ref="AA183:AA186"/>
    <mergeCell ref="P183:P186"/>
    <mergeCell ref="Q183:Q186"/>
    <mergeCell ref="R183:R186"/>
    <mergeCell ref="V123:V126"/>
    <mergeCell ref="W123:W126"/>
    <mergeCell ref="X123:X126"/>
    <mergeCell ref="Y123:Y126"/>
    <mergeCell ref="Z123:Z126"/>
    <mergeCell ref="AB99:AB102"/>
    <mergeCell ref="P106:P109"/>
    <mergeCell ref="Q106:Q109"/>
    <mergeCell ref="R106:R109"/>
    <mergeCell ref="S106:S109"/>
    <mergeCell ref="T106:T109"/>
    <mergeCell ref="U106:U109"/>
    <mergeCell ref="V106:V109"/>
    <mergeCell ref="W106:W109"/>
    <mergeCell ref="X106:X109"/>
    <mergeCell ref="AB123:AB126"/>
    <mergeCell ref="AB85:AB88"/>
    <mergeCell ref="P92:P95"/>
    <mergeCell ref="Q92:Q95"/>
    <mergeCell ref="R92:R95"/>
    <mergeCell ref="S92:S95"/>
    <mergeCell ref="T92:T95"/>
    <mergeCell ref="U92:U95"/>
    <mergeCell ref="V92:V95"/>
    <mergeCell ref="W92:W95"/>
    <mergeCell ref="X92:X95"/>
    <mergeCell ref="V85:V88"/>
    <mergeCell ref="W85:W88"/>
    <mergeCell ref="X85:X88"/>
    <mergeCell ref="Y85:Y88"/>
    <mergeCell ref="Z85:Z88"/>
    <mergeCell ref="AA85:AA88"/>
    <mergeCell ref="P85:P88"/>
    <mergeCell ref="Q85:Q88"/>
    <mergeCell ref="R85:R88"/>
    <mergeCell ref="S85:S88"/>
    <mergeCell ref="T85:T88"/>
    <mergeCell ref="U85:U88"/>
    <mergeCell ref="Y92:Y95"/>
    <mergeCell ref="Z92:Z95"/>
    <mergeCell ref="AB52:AB56"/>
    <mergeCell ref="P60:P63"/>
    <mergeCell ref="Q60:Q63"/>
    <mergeCell ref="R60:R63"/>
    <mergeCell ref="S60:S63"/>
    <mergeCell ref="T60:T63"/>
    <mergeCell ref="U60:U63"/>
    <mergeCell ref="V60:V63"/>
    <mergeCell ref="W60:W63"/>
    <mergeCell ref="X60:X63"/>
    <mergeCell ref="Y60:Y63"/>
    <mergeCell ref="Z60:Z63"/>
    <mergeCell ref="AA60:AA63"/>
    <mergeCell ref="AB60:AB63"/>
    <mergeCell ref="AA51:AA56"/>
    <mergeCell ref="P51:P56"/>
    <mergeCell ref="Q51:Q56"/>
    <mergeCell ref="R51:R56"/>
    <mergeCell ref="S51:S56"/>
    <mergeCell ref="T51:T56"/>
    <mergeCell ref="U51:U56"/>
    <mergeCell ref="V51:V56"/>
    <mergeCell ref="W51:W56"/>
    <mergeCell ref="X51:X56"/>
    <mergeCell ref="AA18:AA21"/>
    <mergeCell ref="AB34:AB37"/>
    <mergeCell ref="V34:V37"/>
    <mergeCell ref="W34:W37"/>
    <mergeCell ref="X34:X37"/>
    <mergeCell ref="Y34:Y37"/>
    <mergeCell ref="Z34:Z37"/>
    <mergeCell ref="AA34:AA37"/>
    <mergeCell ref="Y26:Y29"/>
    <mergeCell ref="Z26:Z29"/>
    <mergeCell ref="AA26:AA29"/>
    <mergeCell ref="AB26:AB29"/>
    <mergeCell ref="Y18:Y21"/>
    <mergeCell ref="Z18:Z21"/>
    <mergeCell ref="Y42:Y46"/>
    <mergeCell ref="Z42:Z46"/>
    <mergeCell ref="AA42:AA46"/>
    <mergeCell ref="AB42:AB46"/>
    <mergeCell ref="Y51:Y56"/>
    <mergeCell ref="Z51:Z56"/>
    <mergeCell ref="V18:V21"/>
    <mergeCell ref="W18:W21"/>
    <mergeCell ref="X18:X21"/>
    <mergeCell ref="AA10:AA13"/>
    <mergeCell ref="AB10:AB13"/>
    <mergeCell ref="P18:P21"/>
    <mergeCell ref="Q18:Q21"/>
    <mergeCell ref="R18:R21"/>
    <mergeCell ref="S18:S21"/>
    <mergeCell ref="T18:T21"/>
    <mergeCell ref="U18:U21"/>
    <mergeCell ref="P34:P37"/>
    <mergeCell ref="Q34:Q37"/>
    <mergeCell ref="R34:R37"/>
    <mergeCell ref="S34:S37"/>
    <mergeCell ref="T34:T37"/>
    <mergeCell ref="U34:U37"/>
    <mergeCell ref="AB18:AB21"/>
    <mergeCell ref="P26:P29"/>
    <mergeCell ref="Q26:Q29"/>
    <mergeCell ref="R26:R29"/>
    <mergeCell ref="S26:S29"/>
    <mergeCell ref="T26:T29"/>
    <mergeCell ref="U26:U29"/>
    <mergeCell ref="V26:V29"/>
    <mergeCell ref="W26:W29"/>
    <mergeCell ref="X26:X29"/>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 ref="Y198:Y201"/>
    <mergeCell ref="Z198:Z201"/>
    <mergeCell ref="AA198:AA201"/>
    <mergeCell ref="AB198:AB201"/>
    <mergeCell ref="P198:P201"/>
    <mergeCell ref="Q198:Q201"/>
    <mergeCell ref="R198:R201"/>
    <mergeCell ref="S198:S201"/>
    <mergeCell ref="T198:T201"/>
    <mergeCell ref="U198:U201"/>
    <mergeCell ref="V198:V201"/>
    <mergeCell ref="W198:W201"/>
    <mergeCell ref="X198:X201"/>
  </mergeCells>
  <conditionalFormatting sqref="B5:N5">
    <cfRule type="cellIs" dxfId="68" priority="91" operator="equal">
      <formula>1</formula>
    </cfRule>
    <cfRule type="cellIs" dxfId="67" priority="50" operator="greaterThan">
      <formula>1</formula>
    </cfRule>
    <cfRule type="cellIs" dxfId="66" priority="51" operator="lessThan">
      <formula>1</formula>
    </cfRule>
  </conditionalFormatting>
  <conditionalFormatting sqref="B12:N13">
    <cfRule type="cellIs" dxfId="65" priority="47" operator="equal">
      <formula>1</formula>
    </cfRule>
    <cfRule type="cellIs" dxfId="64" priority="46" operator="lessThan">
      <formula>1</formula>
    </cfRule>
    <cfRule type="cellIs" dxfId="63" priority="45" operator="greaterThan">
      <formula>1</formula>
    </cfRule>
  </conditionalFormatting>
  <conditionalFormatting sqref="B20:N21">
    <cfRule type="cellIs" dxfId="62" priority="42" operator="equal">
      <formula>1</formula>
    </cfRule>
    <cfRule type="cellIs" dxfId="61" priority="41" operator="lessThan">
      <formula>1</formula>
    </cfRule>
    <cfRule type="cellIs" dxfId="60" priority="40" operator="greaterThan">
      <formula>1</formula>
    </cfRule>
  </conditionalFormatting>
  <conditionalFormatting sqref="B28:N29">
    <cfRule type="cellIs" dxfId="59" priority="39" operator="equal">
      <formula>1</formula>
    </cfRule>
    <cfRule type="cellIs" dxfId="58" priority="38" operator="lessThan">
      <formula>1</formula>
    </cfRule>
    <cfRule type="cellIs" dxfId="57" priority="37" operator="greaterThan">
      <formula>1</formula>
    </cfRule>
  </conditionalFormatting>
  <conditionalFormatting sqref="B36:N37">
    <cfRule type="cellIs" dxfId="56" priority="87" operator="greaterThan">
      <formula>1</formula>
    </cfRule>
    <cfRule type="cellIs" dxfId="55" priority="86" operator="lessThan">
      <formula>1</formula>
    </cfRule>
    <cfRule type="cellIs" dxfId="54" priority="85" operator="equal">
      <formula>1</formula>
    </cfRule>
  </conditionalFormatting>
  <conditionalFormatting sqref="B45:N46">
    <cfRule type="cellIs" dxfId="53" priority="104" operator="lessThan">
      <formula>1</formula>
    </cfRule>
    <cfRule type="cellIs" dxfId="52" priority="103" operator="equal">
      <formula>1</formula>
    </cfRule>
    <cfRule type="cellIs" dxfId="51" priority="105" operator="greaterThan">
      <formula>1</formula>
    </cfRule>
  </conditionalFormatting>
  <conditionalFormatting sqref="B55:N56">
    <cfRule type="cellIs" dxfId="50" priority="36" operator="greaterThan">
      <formula>1</formula>
    </cfRule>
    <cfRule type="cellIs" dxfId="49" priority="34" operator="equal">
      <formula>1</formula>
    </cfRule>
    <cfRule type="cellIs" dxfId="48" priority="35" operator="lessThan">
      <formula>1</formula>
    </cfRule>
  </conditionalFormatting>
  <conditionalFormatting sqref="B63:N63">
    <cfRule type="cellIs" dxfId="47" priority="82" operator="equal">
      <formula>1</formula>
    </cfRule>
    <cfRule type="cellIs" dxfId="46" priority="84" operator="greaterThan">
      <formula>1</formula>
    </cfRule>
    <cfRule type="cellIs" dxfId="45" priority="83" operator="lessThan">
      <formula>1</formula>
    </cfRule>
  </conditionalFormatting>
  <conditionalFormatting sqref="B70:N70">
    <cfRule type="cellIs" dxfId="44" priority="79" operator="equal">
      <formula>1</formula>
    </cfRule>
    <cfRule type="cellIs" dxfId="43" priority="80" operator="lessThan">
      <formula>1</formula>
    </cfRule>
    <cfRule type="cellIs" dxfId="42" priority="81" operator="greaterThan">
      <formula>1</formula>
    </cfRule>
  </conditionalFormatting>
  <conditionalFormatting sqref="B79:N80">
    <cfRule type="cellIs" dxfId="41" priority="67" operator="equal">
      <formula>1</formula>
    </cfRule>
    <cfRule type="cellIs" dxfId="40" priority="68" operator="lessThan">
      <formula>1</formula>
    </cfRule>
    <cfRule type="cellIs" dxfId="39" priority="69" operator="greaterThan">
      <formula>1</formula>
    </cfRule>
  </conditionalFormatting>
  <conditionalFormatting sqref="B87:N88">
    <cfRule type="cellIs" dxfId="38" priority="24" operator="greaterThan">
      <formula>1</formula>
    </cfRule>
    <cfRule type="cellIs" dxfId="37" priority="23" operator="lessThan">
      <formula>1</formula>
    </cfRule>
    <cfRule type="cellIs" dxfId="36" priority="22" operator="equal">
      <formula>1</formula>
    </cfRule>
  </conditionalFormatting>
  <conditionalFormatting sqref="B101:N102">
    <cfRule type="cellIs" dxfId="35" priority="59" operator="lessThan">
      <formula>1</formula>
    </cfRule>
    <cfRule type="cellIs" dxfId="34" priority="60" operator="greaterThan">
      <formula>1</formula>
    </cfRule>
    <cfRule type="cellIs" dxfId="33" priority="58" operator="equal">
      <formula>1</formula>
    </cfRule>
  </conditionalFormatting>
  <conditionalFormatting sqref="B108:N109">
    <cfRule type="cellIs" dxfId="32" priority="30" operator="greaterThan">
      <formula>1</formula>
    </cfRule>
    <cfRule type="cellIs" dxfId="31" priority="28" operator="equal">
      <formula>1</formula>
    </cfRule>
    <cfRule type="cellIs" dxfId="30" priority="29" operator="lessThan">
      <formula>1</formula>
    </cfRule>
  </conditionalFormatting>
  <conditionalFormatting sqref="B116:N117">
    <cfRule type="cellIs" dxfId="29" priority="6" operator="greaterThan">
      <formula>1</formula>
    </cfRule>
    <cfRule type="cellIs" dxfId="28" priority="5" operator="lessThan">
      <formula>1</formula>
    </cfRule>
    <cfRule type="cellIs" dxfId="27" priority="4" operator="equal">
      <formula>1</formula>
    </cfRule>
  </conditionalFormatting>
  <conditionalFormatting sqref="B125:N126">
    <cfRule type="cellIs" dxfId="26" priority="130" operator="equal">
      <formula>1</formula>
    </cfRule>
    <cfRule type="cellIs" dxfId="25" priority="131" operator="lessThan">
      <formula>1</formula>
    </cfRule>
    <cfRule type="cellIs" dxfId="24" priority="132" operator="greaterThan">
      <formula>1</formula>
    </cfRule>
  </conditionalFormatting>
  <conditionalFormatting sqref="B134:N135">
    <cfRule type="cellIs" dxfId="23" priority="121" operator="equal">
      <formula>1</formula>
    </cfRule>
    <cfRule type="cellIs" dxfId="22" priority="122" operator="lessThan">
      <formula>1</formula>
    </cfRule>
    <cfRule type="cellIs" dxfId="21" priority="123" operator="greaterThan">
      <formula>1</formula>
    </cfRule>
  </conditionalFormatting>
  <conditionalFormatting sqref="B143:N144">
    <cfRule type="cellIs" dxfId="20" priority="106" operator="equal">
      <formula>1</formula>
    </cfRule>
    <cfRule type="cellIs" dxfId="19" priority="107" operator="lessThan">
      <formula>1</formula>
    </cfRule>
    <cfRule type="cellIs" dxfId="18" priority="108" operator="greaterThan">
      <formula>1</formula>
    </cfRule>
  </conditionalFormatting>
  <conditionalFormatting sqref="B157:N158">
    <cfRule type="cellIs" dxfId="17" priority="8" operator="lessThan">
      <formula>1</formula>
    </cfRule>
    <cfRule type="cellIs" dxfId="16" priority="9" operator="greaterThan">
      <formula>1</formula>
    </cfRule>
    <cfRule type="cellIs" dxfId="15" priority="7" operator="equal">
      <formula>1</formula>
    </cfRule>
  </conditionalFormatting>
  <conditionalFormatting sqref="B166:N167">
    <cfRule type="cellIs" dxfId="14" priority="139" operator="equal">
      <formula>1</formula>
    </cfRule>
    <cfRule type="cellIs" dxfId="13" priority="140" operator="lessThan">
      <formula>1</formula>
    </cfRule>
    <cfRule type="cellIs" dxfId="12" priority="141" operator="greaterThan">
      <formula>1</formula>
    </cfRule>
  </conditionalFormatting>
  <conditionalFormatting sqref="B177:N178">
    <cfRule type="cellIs" dxfId="11" priority="18" operator="greaterThan">
      <formula>1</formula>
    </cfRule>
    <cfRule type="cellIs" dxfId="10" priority="17" operator="lessThan">
      <formula>1</formula>
    </cfRule>
    <cfRule type="cellIs" dxfId="9" priority="16" operator="equal">
      <formula>1</formula>
    </cfRule>
  </conditionalFormatting>
  <conditionalFormatting sqref="B185:N186">
    <cfRule type="cellIs" dxfId="8" priority="31" operator="equal">
      <formula>1</formula>
    </cfRule>
    <cfRule type="cellIs" dxfId="7" priority="33" operator="greaterThan">
      <formula>1</formula>
    </cfRule>
    <cfRule type="cellIs" dxfId="6" priority="32" operator="lessThan">
      <formula>1</formula>
    </cfRule>
  </conditionalFormatting>
  <conditionalFormatting sqref="B201:N201">
    <cfRule type="cellIs" dxfId="5" priority="1" operator="equal">
      <formula>1</formula>
    </cfRule>
    <cfRule type="cellIs" dxfId="4" priority="3" operator="greaterThan">
      <formula>1</formula>
    </cfRule>
    <cfRule type="cellIs" dxfId="3" priority="2" operator="lessThan">
      <formula>1</formula>
    </cfRule>
  </conditionalFormatting>
  <conditionalFormatting sqref="N94 B95:N95">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31" t="s">
        <v>86</v>
      </c>
      <c r="B1" s="431"/>
      <c r="C1" s="431"/>
      <c r="D1" s="431"/>
      <c r="E1" s="431"/>
      <c r="F1" s="431"/>
      <c r="G1" s="431"/>
      <c r="H1" s="431"/>
      <c r="I1" s="431"/>
      <c r="J1" s="431"/>
    </row>
    <row r="2" spans="1:15" ht="20.25" x14ac:dyDescent="0.3">
      <c r="A2" s="431" t="s">
        <v>84</v>
      </c>
      <c r="B2" s="431"/>
      <c r="C2" s="431"/>
      <c r="D2" s="431"/>
      <c r="E2" s="431"/>
      <c r="F2" s="431"/>
      <c r="G2" s="431"/>
      <c r="H2" s="431"/>
      <c r="I2" s="431"/>
      <c r="J2" s="431"/>
    </row>
    <row r="3" spans="1:15" ht="15" customHeight="1" x14ac:dyDescent="0.2">
      <c r="A3" s="23"/>
      <c r="B3" s="41"/>
      <c r="C3" s="23"/>
      <c r="D3" s="24"/>
      <c r="E3" s="24"/>
    </row>
    <row r="4" spans="1:15" x14ac:dyDescent="0.2">
      <c r="A4" s="40" t="s">
        <v>85</v>
      </c>
      <c r="B4" s="87" t="s">
        <v>28</v>
      </c>
      <c r="C4" s="23"/>
      <c r="D4" s="24"/>
      <c r="E4" s="24"/>
    </row>
    <row r="5" spans="1:15" x14ac:dyDescent="0.2">
      <c r="A5" s="40" t="s">
        <v>88</v>
      </c>
      <c r="B5" s="87" t="s">
        <v>89</v>
      </c>
      <c r="C5" s="23"/>
      <c r="D5" s="24"/>
      <c r="E5" s="24"/>
    </row>
    <row r="6" spans="1:15" x14ac:dyDescent="0.2">
      <c r="A6" s="40" t="s">
        <v>87</v>
      </c>
      <c r="B6" s="87" t="s">
        <v>90</v>
      </c>
      <c r="C6" s="23"/>
      <c r="D6" s="24"/>
      <c r="E6" s="24"/>
    </row>
    <row r="7" spans="1:15" x14ac:dyDescent="0.2">
      <c r="A7" s="23"/>
      <c r="B7" s="23"/>
      <c r="C7" s="23"/>
      <c r="D7" s="24"/>
      <c r="E7" s="24"/>
    </row>
    <row r="8" spans="1:15" s="27" customFormat="1" x14ac:dyDescent="0.2">
      <c r="A8" s="83" t="s">
        <v>43</v>
      </c>
      <c r="B8" s="89" t="s">
        <v>44</v>
      </c>
      <c r="C8" s="83" t="s">
        <v>0</v>
      </c>
      <c r="D8" s="84" t="s">
        <v>40</v>
      </c>
      <c r="E8" s="84" t="s">
        <v>78</v>
      </c>
      <c r="F8" s="85" t="s">
        <v>79</v>
      </c>
      <c r="G8" s="85" t="s">
        <v>77</v>
      </c>
      <c r="H8" s="84" t="s">
        <v>80</v>
      </c>
      <c r="I8" s="85" t="s">
        <v>81</v>
      </c>
      <c r="J8" s="86" t="s">
        <v>42</v>
      </c>
      <c r="N8" s="27" t="s">
        <v>28</v>
      </c>
      <c r="O8" s="88" t="s">
        <v>102</v>
      </c>
    </row>
    <row r="9" spans="1:15" x14ac:dyDescent="0.2">
      <c r="A9" s="433" t="s">
        <v>45</v>
      </c>
      <c r="B9" s="81" t="s">
        <v>46</v>
      </c>
      <c r="C9" s="30" t="s">
        <v>1</v>
      </c>
      <c r="D9" s="6" t="s">
        <v>47</v>
      </c>
      <c r="E9" s="14" t="e">
        <f>HLOOKUP(B4,#REF!,2,0)</f>
        <v>#REF!</v>
      </c>
      <c r="F9" s="20" t="e">
        <f>HLOOKUP(B4,#REF!,3,0)</f>
        <v>#REF!</v>
      </c>
      <c r="G9" s="18" t="e">
        <f>HLOOKUP(B4,#REF!,5,0)</f>
        <v>#REF!</v>
      </c>
      <c r="H9" s="19" t="e">
        <f>#REF!</f>
        <v>#REF!</v>
      </c>
      <c r="I9" s="20" t="e">
        <f>HLOOKUP(B4,#REF!,4,0)</f>
        <v>#REF!</v>
      </c>
      <c r="J9" s="48" t="e">
        <f>HLOOKUP(B4,#REF!,5,0)</f>
        <v>#REF!</v>
      </c>
      <c r="N9" s="27" t="s">
        <v>29</v>
      </c>
      <c r="O9" s="26" t="s">
        <v>103</v>
      </c>
    </row>
    <row r="10" spans="1:15" x14ac:dyDescent="0.2">
      <c r="A10" s="433"/>
      <c r="B10" s="429" t="s">
        <v>48</v>
      </c>
      <c r="C10" s="32" t="s">
        <v>2</v>
      </c>
      <c r="D10" s="28" t="s">
        <v>49</v>
      </c>
      <c r="E10" s="42" t="e">
        <f>HLOOKUP(B4,#REF!,2,0)</f>
        <v>#REF!</v>
      </c>
      <c r="F10" s="43" t="e">
        <f>HLOOKUP(B4,#REF!,3,0)</f>
        <v>#REF!</v>
      </c>
      <c r="G10" s="44" t="e">
        <f>HLOOKUP(B4,#REF!,5,0)</f>
        <v>#REF!</v>
      </c>
      <c r="H10" s="43" t="e">
        <f>#REF!</f>
        <v>#REF!</v>
      </c>
      <c r="I10" s="43" t="e">
        <f>HLOOKUP(B4,#REF!,4,0)</f>
        <v>#REF!</v>
      </c>
      <c r="J10" s="49" t="e">
        <f>I10/H10</f>
        <v>#REF!</v>
      </c>
      <c r="N10" s="27" t="s">
        <v>30</v>
      </c>
      <c r="O10" s="26" t="s">
        <v>104</v>
      </c>
    </row>
    <row r="11" spans="1:15" x14ac:dyDescent="0.2">
      <c r="A11" s="433"/>
      <c r="B11" s="429"/>
      <c r="C11" s="30" t="s">
        <v>3</v>
      </c>
      <c r="D11" s="7" t="s">
        <v>50</v>
      </c>
      <c r="E11" s="15" t="e">
        <f>HLOOKUP(B4,#REF!,2,0)</f>
        <v>#REF!</v>
      </c>
      <c r="F11" s="19" t="e">
        <f>HLOOKUP(B4,#REF!,3,0)</f>
        <v>#REF!</v>
      </c>
      <c r="G11" s="18" t="e">
        <f>HLOOKUP(B4,#REF!,5,0)</f>
        <v>#REF!</v>
      </c>
      <c r="H11" s="19" t="e">
        <f>#REF!</f>
        <v>#REF!</v>
      </c>
      <c r="I11" s="19" t="e">
        <f>HLOOKUP(B4,#REF!,4,0)</f>
        <v>#REF!</v>
      </c>
      <c r="J11" s="48" t="e">
        <f>HLOOKUP(B4,#REF!,6,0)</f>
        <v>#REF!</v>
      </c>
      <c r="N11" s="27" t="s">
        <v>31</v>
      </c>
      <c r="O11" s="26" t="s">
        <v>105</v>
      </c>
    </row>
    <row r="12" spans="1:15" x14ac:dyDescent="0.2">
      <c r="A12" s="433"/>
      <c r="B12" s="429" t="s">
        <v>51</v>
      </c>
      <c r="C12" s="32" t="s">
        <v>4</v>
      </c>
      <c r="D12" s="29" t="s">
        <v>52</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33"/>
      <c r="B13" s="429"/>
      <c r="C13" s="30" t="s">
        <v>5</v>
      </c>
      <c r="D13" s="6" t="s">
        <v>53</v>
      </c>
      <c r="E13" s="17" t="e">
        <f>HLOOKUP(B4,#REF!,2,0)</f>
        <v>#REF!</v>
      </c>
      <c r="F13" s="18" t="e">
        <f>HLOOKUP(B4,#REF!,3,0)</f>
        <v>#REF!</v>
      </c>
      <c r="G13" s="18" t="e">
        <f>HLOOKUP(B4,#REF!,4,0)</f>
        <v>#REF!</v>
      </c>
      <c r="H13" s="18" t="e">
        <f>#REF!</f>
        <v>#REF!</v>
      </c>
      <c r="I13" s="18" t="e">
        <f>HLOOKUP(B4,#REF!,5,0)</f>
        <v>#REF!</v>
      </c>
      <c r="J13" s="48" t="e">
        <f>HLOOKUP(B4,#REF!,5,0)</f>
        <v>#REF!</v>
      </c>
      <c r="N13" s="27" t="s">
        <v>33</v>
      </c>
      <c r="O13" s="26" t="s">
        <v>90</v>
      </c>
    </row>
    <row r="14" spans="1:15" x14ac:dyDescent="0.2">
      <c r="A14" s="434"/>
      <c r="B14" s="430"/>
      <c r="C14" s="50" t="s">
        <v>6</v>
      </c>
      <c r="D14" s="51" t="s">
        <v>54</v>
      </c>
      <c r="E14" s="52" t="e">
        <f>HLOOKUP(B4,#REF!,2,0)</f>
        <v>#REF!</v>
      </c>
      <c r="F14" s="53" t="e">
        <f>HLOOKUP(B4,#REF!,3,0)</f>
        <v>#REF!</v>
      </c>
      <c r="G14" s="54" t="e">
        <f>HLOOKUP(B4,#REF!,5,0)</f>
        <v>#REF!</v>
      </c>
      <c r="H14" s="53" t="e">
        <f>#REF!</f>
        <v>#REF!</v>
      </c>
      <c r="I14" s="53" t="e">
        <f>HLOOKUP(B4,#REF!,4,0)</f>
        <v>#REF!</v>
      </c>
      <c r="J14" s="55" t="e">
        <f t="shared" si="0"/>
        <v>#REF!</v>
      </c>
      <c r="N14" s="27" t="s">
        <v>34</v>
      </c>
      <c r="O14" s="26" t="s">
        <v>91</v>
      </c>
    </row>
    <row r="15" spans="1:15" x14ac:dyDescent="0.2">
      <c r="A15" s="432" t="s">
        <v>55</v>
      </c>
      <c r="B15" s="428" t="s">
        <v>56</v>
      </c>
      <c r="C15" s="56" t="s">
        <v>7</v>
      </c>
      <c r="D15" s="57">
        <v>1</v>
      </c>
      <c r="E15" s="58" t="s">
        <v>83</v>
      </c>
      <c r="F15" s="59" t="s">
        <v>83</v>
      </c>
      <c r="G15" s="60" t="str">
        <f>IFERROR(F15/E15&lt;=0,"WIP")</f>
        <v>WIP</v>
      </c>
      <c r="H15" s="59" t="s">
        <v>83</v>
      </c>
      <c r="I15" s="59" t="s">
        <v>83</v>
      </c>
      <c r="J15" s="61" t="str">
        <f t="shared" ref="J15:J18" si="1">IFERROR(I15/H15&lt;=0,"WIP")</f>
        <v>WIP</v>
      </c>
      <c r="N15" s="27" t="s">
        <v>35</v>
      </c>
      <c r="O15" s="26" t="s">
        <v>92</v>
      </c>
    </row>
    <row r="16" spans="1:15" x14ac:dyDescent="0.2">
      <c r="A16" s="433"/>
      <c r="B16" s="429"/>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93</v>
      </c>
    </row>
    <row r="17" spans="1:15" ht="25.5" x14ac:dyDescent="0.2">
      <c r="A17" s="433"/>
      <c r="B17" s="81" t="s">
        <v>57</v>
      </c>
      <c r="C17" s="31" t="s">
        <v>9</v>
      </c>
      <c r="D17" s="8" t="s">
        <v>58</v>
      </c>
      <c r="E17" s="16" t="s">
        <v>83</v>
      </c>
      <c r="F17" s="19" t="s">
        <v>83</v>
      </c>
      <c r="G17" s="18" t="str">
        <f t="shared" ref="G17:G18" si="2">IFERROR(F17/E17&lt;=0,"WIP")</f>
        <v>WIP</v>
      </c>
      <c r="H17" s="16" t="s">
        <v>83</v>
      </c>
      <c r="I17" s="19" t="s">
        <v>83</v>
      </c>
      <c r="J17" s="48" t="str">
        <f t="shared" si="1"/>
        <v>WIP</v>
      </c>
      <c r="N17" s="27" t="s">
        <v>37</v>
      </c>
      <c r="O17" s="26" t="s">
        <v>94</v>
      </c>
    </row>
    <row r="18" spans="1:15" ht="25.5" x14ac:dyDescent="0.2">
      <c r="A18" s="434"/>
      <c r="B18" s="82" t="s">
        <v>59</v>
      </c>
      <c r="C18" s="50" t="s">
        <v>10</v>
      </c>
      <c r="D18" s="62">
        <v>1</v>
      </c>
      <c r="E18" s="63" t="s">
        <v>83</v>
      </c>
      <c r="F18" s="53" t="s">
        <v>83</v>
      </c>
      <c r="G18" s="54" t="str">
        <f t="shared" si="2"/>
        <v>WIP</v>
      </c>
      <c r="H18" s="63" t="s">
        <v>83</v>
      </c>
      <c r="I18" s="53" t="s">
        <v>83</v>
      </c>
      <c r="J18" s="55" t="str">
        <f t="shared" si="1"/>
        <v>WIP</v>
      </c>
      <c r="N18" s="27" t="s">
        <v>38</v>
      </c>
      <c r="O18" s="26" t="s">
        <v>95</v>
      </c>
    </row>
    <row r="19" spans="1:15" x14ac:dyDescent="0.2">
      <c r="A19" s="425" t="s">
        <v>60</v>
      </c>
      <c r="B19" s="428" t="s">
        <v>61</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96</v>
      </c>
    </row>
    <row r="20" spans="1:15" x14ac:dyDescent="0.2">
      <c r="A20" s="426"/>
      <c r="B20" s="429"/>
      <c r="C20" s="32" t="s">
        <v>12</v>
      </c>
      <c r="D20" s="34">
        <v>0</v>
      </c>
      <c r="E20" s="46" t="e">
        <f>HLOOKUP(B4,#REF!,2,0)</f>
        <v>#REF!</v>
      </c>
      <c r="F20" s="43" t="e">
        <f>HLOOKUP(B4,#REF!,3,0)</f>
        <v>#REF!</v>
      </c>
      <c r="G20" s="47" t="e">
        <f>HLOOKUP(B4,#REF!,4,0)</f>
        <v>#REF!</v>
      </c>
      <c r="H20" s="43" t="e">
        <f>#REF!</f>
        <v>#REF!</v>
      </c>
      <c r="I20" s="43" t="e">
        <f>HLOOKUP(B4,#REF!,4,0)</f>
        <v>#REF!</v>
      </c>
      <c r="J20" s="49" t="e">
        <f>HLOOKUP(B4,#REF!,6,0)</f>
        <v>#REF!</v>
      </c>
      <c r="O20" s="26" t="s">
        <v>97</v>
      </c>
    </row>
    <row r="21" spans="1:15" x14ac:dyDescent="0.2">
      <c r="A21" s="426"/>
      <c r="B21" s="429" t="s">
        <v>62</v>
      </c>
      <c r="C21" s="30" t="s">
        <v>13</v>
      </c>
      <c r="D21" s="9" t="s">
        <v>63</v>
      </c>
      <c r="E21" s="21" t="e">
        <f>HLOOKUP(B4,#REF!,2,0)</f>
        <v>#REF!</v>
      </c>
      <c r="F21" s="22" t="e">
        <f>HLOOKUP(B4,#REF!,3,0)</f>
        <v>#REF!</v>
      </c>
      <c r="G21" s="18" t="e">
        <f>HLOOKUP(B4,#REF!,5,0)</f>
        <v>#REF!</v>
      </c>
      <c r="H21" s="22">
        <v>3000</v>
      </c>
      <c r="I21" s="22" t="e">
        <f>HLOOKUP(B4,#REF!,4,0)</f>
        <v>#REF!</v>
      </c>
      <c r="J21" s="48" t="e">
        <f>HLOOKUP(B4,#REF!,6,0)</f>
        <v>#REF!</v>
      </c>
      <c r="O21" s="26" t="s">
        <v>98</v>
      </c>
    </row>
    <row r="22" spans="1:15" x14ac:dyDescent="0.2">
      <c r="A22" s="426"/>
      <c r="B22" s="429"/>
      <c r="C22" s="32" t="s">
        <v>14</v>
      </c>
      <c r="D22" s="35">
        <v>0.85</v>
      </c>
      <c r="E22" s="45" t="s">
        <v>83</v>
      </c>
      <c r="F22" s="43" t="s">
        <v>83</v>
      </c>
      <c r="G22" s="44" t="str">
        <f t="shared" ref="G22:G35" si="3">IFERROR(F22/E22&lt;=0,"WIP")</f>
        <v>WIP</v>
      </c>
      <c r="H22" s="45" t="s">
        <v>83</v>
      </c>
      <c r="I22" s="43" t="s">
        <v>83</v>
      </c>
      <c r="J22" s="49" t="str">
        <f t="shared" ref="J22:J35" si="4">IFERROR(I22/H22&lt;=0,"WIP")</f>
        <v>WIP</v>
      </c>
      <c r="O22" s="26" t="s">
        <v>99</v>
      </c>
    </row>
    <row r="23" spans="1:15" ht="25.5" x14ac:dyDescent="0.2">
      <c r="A23" s="426"/>
      <c r="B23" s="429" t="s">
        <v>64</v>
      </c>
      <c r="C23" s="30" t="s">
        <v>15</v>
      </c>
      <c r="D23" s="10">
        <v>1.2E-2</v>
      </c>
      <c r="E23" s="16" t="s">
        <v>83</v>
      </c>
      <c r="F23" s="19" t="s">
        <v>83</v>
      </c>
      <c r="G23" s="18" t="str">
        <f t="shared" si="3"/>
        <v>WIP</v>
      </c>
      <c r="H23" s="16" t="s">
        <v>83</v>
      </c>
      <c r="I23" s="19" t="s">
        <v>83</v>
      </c>
      <c r="J23" s="48" t="str">
        <f t="shared" si="4"/>
        <v>WIP</v>
      </c>
      <c r="O23" s="26" t="s">
        <v>100</v>
      </c>
    </row>
    <row r="24" spans="1:15" ht="25.5" x14ac:dyDescent="0.2">
      <c r="A24" s="426"/>
      <c r="B24" s="429"/>
      <c r="C24" s="32" t="s">
        <v>16</v>
      </c>
      <c r="D24" s="36">
        <v>3.3000000000000002E-2</v>
      </c>
      <c r="E24" s="45" t="s">
        <v>83</v>
      </c>
      <c r="F24" s="43" t="s">
        <v>83</v>
      </c>
      <c r="G24" s="44" t="str">
        <f t="shared" si="3"/>
        <v>WIP</v>
      </c>
      <c r="H24" s="45" t="s">
        <v>83</v>
      </c>
      <c r="I24" s="43" t="s">
        <v>83</v>
      </c>
      <c r="J24" s="49" t="str">
        <f t="shared" si="4"/>
        <v>WIP</v>
      </c>
      <c r="O24" s="26" t="s">
        <v>101</v>
      </c>
    </row>
    <row r="25" spans="1:15" ht="25.5" x14ac:dyDescent="0.2">
      <c r="A25" s="426"/>
      <c r="B25" s="429"/>
      <c r="C25" s="30" t="s">
        <v>17</v>
      </c>
      <c r="D25" s="11">
        <v>0.06</v>
      </c>
      <c r="E25" s="16" t="s">
        <v>83</v>
      </c>
      <c r="F25" s="19" t="s">
        <v>83</v>
      </c>
      <c r="G25" s="18" t="str">
        <f t="shared" si="3"/>
        <v>WIP</v>
      </c>
      <c r="H25" s="16" t="s">
        <v>83</v>
      </c>
      <c r="I25" s="19" t="s">
        <v>83</v>
      </c>
      <c r="J25" s="48" t="str">
        <f t="shared" si="4"/>
        <v>WIP</v>
      </c>
    </row>
    <row r="26" spans="1:15" ht="25.5" x14ac:dyDescent="0.2">
      <c r="A26" s="426"/>
      <c r="B26" s="429"/>
      <c r="C26" s="32" t="s">
        <v>18</v>
      </c>
      <c r="D26" s="36">
        <v>5.0000000000000001E-4</v>
      </c>
      <c r="E26" s="45" t="s">
        <v>83</v>
      </c>
      <c r="F26" s="43" t="s">
        <v>83</v>
      </c>
      <c r="G26" s="44" t="str">
        <f t="shared" si="3"/>
        <v>WIP</v>
      </c>
      <c r="H26" s="45" t="s">
        <v>83</v>
      </c>
      <c r="I26" s="43" t="s">
        <v>83</v>
      </c>
      <c r="J26" s="49" t="str">
        <f t="shared" si="4"/>
        <v>WIP</v>
      </c>
    </row>
    <row r="27" spans="1:15" x14ac:dyDescent="0.2">
      <c r="A27" s="427"/>
      <c r="B27" s="82" t="s">
        <v>65</v>
      </c>
      <c r="C27" s="67" t="s">
        <v>19</v>
      </c>
      <c r="D27" s="68" t="s">
        <v>66</v>
      </c>
      <c r="E27" s="69" t="s">
        <v>83</v>
      </c>
      <c r="F27" s="70" t="s">
        <v>83</v>
      </c>
      <c r="G27" s="71" t="str">
        <f t="shared" si="3"/>
        <v>WIP</v>
      </c>
      <c r="H27" s="69" t="s">
        <v>83</v>
      </c>
      <c r="I27" s="70" t="s">
        <v>83</v>
      </c>
      <c r="J27" s="72" t="str">
        <f t="shared" si="4"/>
        <v>WIP</v>
      </c>
    </row>
    <row r="28" spans="1:15" x14ac:dyDescent="0.2">
      <c r="A28" s="425" t="s">
        <v>67</v>
      </c>
      <c r="B28" s="428" t="s">
        <v>68</v>
      </c>
      <c r="C28" s="73" t="s">
        <v>20</v>
      </c>
      <c r="D28" s="74" t="s">
        <v>69</v>
      </c>
      <c r="E28" s="75" t="s">
        <v>83</v>
      </c>
      <c r="F28" s="76" t="s">
        <v>83</v>
      </c>
      <c r="G28" s="77" t="str">
        <f t="shared" si="3"/>
        <v>WIP</v>
      </c>
      <c r="H28" s="75" t="s">
        <v>83</v>
      </c>
      <c r="I28" s="76" t="s">
        <v>83</v>
      </c>
      <c r="J28" s="78" t="str">
        <f t="shared" si="4"/>
        <v>WIP</v>
      </c>
    </row>
    <row r="29" spans="1:15" x14ac:dyDescent="0.2">
      <c r="A29" s="426"/>
      <c r="B29" s="429"/>
      <c r="C29" s="30" t="s">
        <v>21</v>
      </c>
      <c r="D29" s="12">
        <v>0.75</v>
      </c>
      <c r="E29" s="16" t="s">
        <v>83</v>
      </c>
      <c r="F29" s="19" t="s">
        <v>83</v>
      </c>
      <c r="G29" s="18" t="str">
        <f t="shared" si="3"/>
        <v>WIP</v>
      </c>
      <c r="H29" s="16" t="s">
        <v>83</v>
      </c>
      <c r="I29" s="19" t="s">
        <v>83</v>
      </c>
      <c r="J29" s="48" t="str">
        <f t="shared" si="4"/>
        <v>WIP</v>
      </c>
    </row>
    <row r="30" spans="1:15" ht="25.5" x14ac:dyDescent="0.2">
      <c r="A30" s="426"/>
      <c r="B30" s="429"/>
      <c r="C30" s="32" t="s">
        <v>22</v>
      </c>
      <c r="D30" s="37" t="s">
        <v>70</v>
      </c>
      <c r="E30" s="45" t="s">
        <v>83</v>
      </c>
      <c r="F30" s="43" t="s">
        <v>83</v>
      </c>
      <c r="G30" s="44" t="str">
        <f t="shared" si="3"/>
        <v>WIP</v>
      </c>
      <c r="H30" s="45" t="s">
        <v>83</v>
      </c>
      <c r="I30" s="43" t="s">
        <v>83</v>
      </c>
      <c r="J30" s="49" t="str">
        <f t="shared" si="4"/>
        <v>WIP</v>
      </c>
    </row>
    <row r="31" spans="1:15" x14ac:dyDescent="0.2">
      <c r="A31" s="426"/>
      <c r="B31" s="429"/>
      <c r="C31" s="30" t="s">
        <v>23</v>
      </c>
      <c r="D31" s="12">
        <v>1</v>
      </c>
      <c r="E31" s="16" t="s">
        <v>83</v>
      </c>
      <c r="F31" s="19" t="s">
        <v>83</v>
      </c>
      <c r="G31" s="18" t="str">
        <f t="shared" si="3"/>
        <v>WIP</v>
      </c>
      <c r="H31" s="16" t="s">
        <v>83</v>
      </c>
      <c r="I31" s="19" t="s">
        <v>83</v>
      </c>
      <c r="J31" s="48" t="str">
        <f t="shared" si="4"/>
        <v>WIP</v>
      </c>
    </row>
    <row r="32" spans="1:15" x14ac:dyDescent="0.2">
      <c r="A32" s="426"/>
      <c r="B32" s="429" t="s">
        <v>71</v>
      </c>
      <c r="C32" s="32" t="s">
        <v>24</v>
      </c>
      <c r="D32" s="38" t="s">
        <v>72</v>
      </c>
      <c r="E32" s="45" t="s">
        <v>83</v>
      </c>
      <c r="F32" s="43" t="s">
        <v>83</v>
      </c>
      <c r="G32" s="44" t="str">
        <f t="shared" si="3"/>
        <v>WIP</v>
      </c>
      <c r="H32" s="45" t="s">
        <v>83</v>
      </c>
      <c r="I32" s="43" t="s">
        <v>83</v>
      </c>
      <c r="J32" s="49" t="str">
        <f t="shared" si="4"/>
        <v>WIP</v>
      </c>
    </row>
    <row r="33" spans="1:10" ht="25.5" x14ac:dyDescent="0.2">
      <c r="A33" s="426"/>
      <c r="B33" s="429"/>
      <c r="C33" s="30" t="s">
        <v>25</v>
      </c>
      <c r="D33" s="13" t="s">
        <v>73</v>
      </c>
      <c r="E33" s="16" t="s">
        <v>83</v>
      </c>
      <c r="F33" s="19" t="s">
        <v>83</v>
      </c>
      <c r="G33" s="18" t="str">
        <f t="shared" si="3"/>
        <v>WIP</v>
      </c>
      <c r="H33" s="16" t="s">
        <v>83</v>
      </c>
      <c r="I33" s="19" t="s">
        <v>83</v>
      </c>
      <c r="J33" s="48" t="str">
        <f t="shared" si="4"/>
        <v>WIP</v>
      </c>
    </row>
    <row r="34" spans="1:10" ht="25.5" x14ac:dyDescent="0.2">
      <c r="A34" s="426"/>
      <c r="B34" s="429" t="s">
        <v>74</v>
      </c>
      <c r="C34" s="32" t="s">
        <v>26</v>
      </c>
      <c r="D34" s="39" t="s">
        <v>75</v>
      </c>
      <c r="E34" s="92">
        <v>1</v>
      </c>
      <c r="F34" s="92">
        <v>1</v>
      </c>
      <c r="G34" s="44">
        <f>F34/E34</f>
        <v>1</v>
      </c>
      <c r="H34" s="92">
        <v>1</v>
      </c>
      <c r="I34" s="92">
        <v>1</v>
      </c>
      <c r="J34" s="49">
        <f>I34/H34</f>
        <v>1</v>
      </c>
    </row>
    <row r="35" spans="1:10" x14ac:dyDescent="0.2">
      <c r="A35" s="427"/>
      <c r="B35" s="430"/>
      <c r="C35" s="79" t="s">
        <v>27</v>
      </c>
      <c r="D35" s="80" t="s">
        <v>76</v>
      </c>
      <c r="E35" s="69" t="s">
        <v>83</v>
      </c>
      <c r="F35" s="70" t="s">
        <v>83</v>
      </c>
      <c r="G35" s="71" t="str">
        <f t="shared" si="3"/>
        <v>WIP</v>
      </c>
      <c r="H35" s="69" t="s">
        <v>83</v>
      </c>
      <c r="I35" s="70" t="s">
        <v>83</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2024-06-14T07:20:16Z</dcterms:modified>
</cp:coreProperties>
</file>