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Z:\SISTEM MANAJEMEN\7. BSC\2. TAHUN 2024\03. PENCAPAIAN BSC TAHUN 2024\04. April\"/>
    </mc:Choice>
  </mc:AlternateContent>
  <xr:revisionPtr revIDLastSave="0" documentId="8_{9CE485AE-F530-419A-BC36-34C7056B76D8}" xr6:coauthVersionLast="47" xr6:coauthVersionMax="47" xr10:uidLastSave="{00000000-0000-0000-0000-000000000000}"/>
  <bookViews>
    <workbookView xWindow="-120" yWindow="-120" windowWidth="20730" windowHeight="11160" tabRatio="879" activeTab="1"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BSC'!$B$14:$N$40</definedName>
    <definedName name="_xlnm._FilterDatabase" localSheetId="3" hidden="1">'BSC Corporate1'!$A$8:$J$35</definedName>
    <definedName name="_xlnm.Print_Area" localSheetId="1">'Achievement BSC'!$A$1:$O$72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2" i="8" l="1"/>
  <c r="C29" i="8"/>
  <c r="M103" i="8" l="1"/>
  <c r="M104" i="8" s="1"/>
  <c r="M105" i="8" s="1"/>
  <c r="L103" i="8"/>
  <c r="L104" i="8" s="1"/>
  <c r="L105" i="8" s="1"/>
  <c r="K103" i="8"/>
  <c r="K104" i="8" s="1"/>
  <c r="K105" i="8" s="1"/>
  <c r="J103" i="8"/>
  <c r="J104" i="8" s="1"/>
  <c r="J105" i="8" s="1"/>
  <c r="I103" i="8"/>
  <c r="I104" i="8" s="1"/>
  <c r="I105" i="8" s="1"/>
  <c r="H103" i="8"/>
  <c r="H104" i="8" s="1"/>
  <c r="H105" i="8" s="1"/>
  <c r="G103" i="8"/>
  <c r="G104" i="8" s="1"/>
  <c r="G105" i="8" s="1"/>
  <c r="F103" i="8"/>
  <c r="F104" i="8" s="1"/>
  <c r="F105" i="8" s="1"/>
  <c r="E103" i="8"/>
  <c r="E104" i="8" s="1"/>
  <c r="E105" i="8" s="1"/>
  <c r="D103" i="8"/>
  <c r="D104" i="8" s="1"/>
  <c r="D105" i="8" s="1"/>
  <c r="C103" i="8"/>
  <c r="C104" i="8" s="1"/>
  <c r="C105" i="8" s="1"/>
  <c r="B103" i="8"/>
  <c r="B104" i="8" s="1"/>
  <c r="N102" i="8"/>
  <c r="N103" i="8" s="1"/>
  <c r="N104" i="8" s="1"/>
  <c r="N100" i="8"/>
  <c r="N99" i="8" s="1"/>
  <c r="M99" i="8"/>
  <c r="M101" i="8" s="1"/>
  <c r="L99" i="8"/>
  <c r="L101" i="8" s="1"/>
  <c r="K99" i="8"/>
  <c r="K101" i="8" s="1"/>
  <c r="J99" i="8"/>
  <c r="J101" i="8" s="1"/>
  <c r="I99" i="8"/>
  <c r="I101" i="8" s="1"/>
  <c r="H99" i="8"/>
  <c r="H101" i="8" s="1"/>
  <c r="G99" i="8"/>
  <c r="G101" i="8" s="1"/>
  <c r="F99" i="8"/>
  <c r="F101" i="8" s="1"/>
  <c r="E99" i="8"/>
  <c r="E101" i="8" s="1"/>
  <c r="D99" i="8"/>
  <c r="D101" i="8" s="1"/>
  <c r="C99" i="8"/>
  <c r="C101" i="8" s="1"/>
  <c r="B99" i="8"/>
  <c r="B96" i="8" s="1"/>
  <c r="J35" i="10" s="1"/>
  <c r="M96" i="8"/>
  <c r="L96" i="8"/>
  <c r="K96" i="8"/>
  <c r="J96" i="8"/>
  <c r="I96" i="8"/>
  <c r="H96" i="8"/>
  <c r="G96" i="8"/>
  <c r="F96" i="8"/>
  <c r="E96" i="8"/>
  <c r="D96" i="8"/>
  <c r="C96" i="8"/>
  <c r="N133" i="8"/>
  <c r="M132" i="8"/>
  <c r="M134" i="8" s="1"/>
  <c r="L132" i="8"/>
  <c r="L134" i="8" s="1"/>
  <c r="K132" i="8"/>
  <c r="K134" i="8" s="1"/>
  <c r="J132" i="8"/>
  <c r="J134" i="8" s="1"/>
  <c r="I132" i="8"/>
  <c r="I134" i="8" s="1"/>
  <c r="H132" i="8"/>
  <c r="H134" i="8" s="1"/>
  <c r="G132" i="8"/>
  <c r="G134" i="8" s="1"/>
  <c r="F132" i="8"/>
  <c r="F134" i="8" s="1"/>
  <c r="E132" i="8"/>
  <c r="E134" i="8" s="1"/>
  <c r="D132" i="8"/>
  <c r="D134" i="8" s="1"/>
  <c r="C134" i="8"/>
  <c r="B132" i="8"/>
  <c r="B134" i="8" s="1"/>
  <c r="K33" i="10" s="1"/>
  <c r="N131" i="8"/>
  <c r="N130" i="8"/>
  <c r="K22" i="10"/>
  <c r="N35" i="8"/>
  <c r="K16" i="10"/>
  <c r="K24" i="10"/>
  <c r="J24" i="10"/>
  <c r="M44" i="8"/>
  <c r="L44" i="8"/>
  <c r="K44" i="8"/>
  <c r="J44" i="8"/>
  <c r="I44" i="8"/>
  <c r="H44" i="8"/>
  <c r="G44" i="8"/>
  <c r="F44" i="8"/>
  <c r="E44" i="8"/>
  <c r="D44" i="8"/>
  <c r="C44" i="8"/>
  <c r="B44" i="8"/>
  <c r="N43" i="8"/>
  <c r="N44" i="8" s="1"/>
  <c r="N42" i="8"/>
  <c r="J37" i="10"/>
  <c r="C123" i="8"/>
  <c r="D123" i="8"/>
  <c r="E123" i="8"/>
  <c r="F123" i="8"/>
  <c r="G123" i="8"/>
  <c r="H123" i="8"/>
  <c r="I123" i="8"/>
  <c r="J123" i="8"/>
  <c r="K123" i="8"/>
  <c r="L123" i="8"/>
  <c r="M123" i="8"/>
  <c r="B123" i="8"/>
  <c r="K37" i="10" s="1"/>
  <c r="M122" i="8"/>
  <c r="M124" i="8" s="1"/>
  <c r="L122" i="8"/>
  <c r="L124" i="8" s="1"/>
  <c r="K122" i="8"/>
  <c r="K124" i="8" s="1"/>
  <c r="J122" i="8"/>
  <c r="J124" i="8" s="1"/>
  <c r="I122" i="8"/>
  <c r="I124" i="8" s="1"/>
  <c r="H122" i="8"/>
  <c r="H124" i="8" s="1"/>
  <c r="G122" i="8"/>
  <c r="G124" i="8" s="1"/>
  <c r="F122" i="8"/>
  <c r="F124" i="8" s="1"/>
  <c r="E122" i="8"/>
  <c r="E124" i="8" s="1"/>
  <c r="D122" i="8"/>
  <c r="D124" i="8" s="1"/>
  <c r="C122" i="8"/>
  <c r="C124" i="8" s="1"/>
  <c r="B122" i="8"/>
  <c r="B124" i="8" s="1"/>
  <c r="C114" i="8"/>
  <c r="D114" i="8"/>
  <c r="E114" i="8"/>
  <c r="F114" i="8"/>
  <c r="G114" i="8"/>
  <c r="H114" i="8"/>
  <c r="I114" i="8"/>
  <c r="J114" i="8"/>
  <c r="K114" i="8"/>
  <c r="L114" i="8"/>
  <c r="M114" i="8"/>
  <c r="B114" i="8"/>
  <c r="C91" i="8"/>
  <c r="D91" i="8"/>
  <c r="E91" i="8"/>
  <c r="F91" i="8"/>
  <c r="G91" i="8"/>
  <c r="H91" i="8"/>
  <c r="I91" i="8"/>
  <c r="J91" i="8"/>
  <c r="K91" i="8"/>
  <c r="L91" i="8"/>
  <c r="M91" i="8"/>
  <c r="B91" i="8"/>
  <c r="C82" i="8"/>
  <c r="D82" i="8"/>
  <c r="E82" i="8"/>
  <c r="F82" i="8"/>
  <c r="G82" i="8"/>
  <c r="H82" i="8"/>
  <c r="I82" i="8"/>
  <c r="J82" i="8"/>
  <c r="K82" i="8"/>
  <c r="L82" i="8"/>
  <c r="M82" i="8"/>
  <c r="B82" i="8"/>
  <c r="C65" i="8"/>
  <c r="D65" i="8"/>
  <c r="E65" i="8"/>
  <c r="F65" i="8"/>
  <c r="G65" i="8"/>
  <c r="H65" i="8"/>
  <c r="I65" i="8"/>
  <c r="J65" i="8"/>
  <c r="K65" i="8"/>
  <c r="L65" i="8"/>
  <c r="M65" i="8"/>
  <c r="B65" i="8"/>
  <c r="C58" i="8"/>
  <c r="D58" i="8"/>
  <c r="E58" i="8"/>
  <c r="F58" i="8"/>
  <c r="G58" i="8"/>
  <c r="H58" i="8"/>
  <c r="I58" i="8"/>
  <c r="J58" i="8"/>
  <c r="K58" i="8"/>
  <c r="L58" i="8"/>
  <c r="M58" i="8"/>
  <c r="B58" i="8"/>
  <c r="D29" i="8"/>
  <c r="E29" i="8"/>
  <c r="F29" i="8"/>
  <c r="G29" i="8"/>
  <c r="H29" i="8"/>
  <c r="I29" i="8"/>
  <c r="J29" i="8"/>
  <c r="K29" i="8"/>
  <c r="L29" i="8"/>
  <c r="M29" i="8"/>
  <c r="B29" i="8"/>
  <c r="N50" i="8"/>
  <c r="N28" i="8"/>
  <c r="N29" i="8" s="1"/>
  <c r="H21" i="10"/>
  <c r="L8" i="10"/>
  <c r="B101" i="8" l="1"/>
  <c r="B105" i="8"/>
  <c r="N101" i="8"/>
  <c r="N105" i="8" s="1"/>
  <c r="N96" i="8"/>
  <c r="N132" i="8"/>
  <c r="N134" i="8" s="1"/>
  <c r="F45" i="8"/>
  <c r="M45" i="8"/>
  <c r="I45" i="8"/>
  <c r="E45" i="8"/>
  <c r="L45" i="8"/>
  <c r="H45" i="8"/>
  <c r="D45" i="8"/>
  <c r="B45" i="8"/>
  <c r="K45" i="8"/>
  <c r="G45" i="8"/>
  <c r="C45" i="8"/>
  <c r="J45" i="8"/>
  <c r="K20" i="10"/>
  <c r="J20" i="10"/>
  <c r="B30" i="8"/>
  <c r="K18" i="10"/>
  <c r="J18" i="10"/>
  <c r="C12" i="8"/>
  <c r="D12" i="8"/>
  <c r="E12" i="8"/>
  <c r="F12" i="8"/>
  <c r="G12" i="8"/>
  <c r="H12" i="8"/>
  <c r="I12" i="8"/>
  <c r="J12" i="8"/>
  <c r="K12" i="8"/>
  <c r="L12" i="8"/>
  <c r="M12" i="8"/>
  <c r="B12" i="8"/>
  <c r="J16" i="10"/>
  <c r="C5" i="8"/>
  <c r="D5" i="8"/>
  <c r="E5" i="8"/>
  <c r="F5" i="8"/>
  <c r="G5" i="8"/>
  <c r="H5" i="8"/>
  <c r="I5" i="8"/>
  <c r="J5" i="8"/>
  <c r="K5" i="8"/>
  <c r="L5" i="8"/>
  <c r="M5" i="8"/>
  <c r="B5" i="8"/>
  <c r="J33" i="10"/>
  <c r="B135" i="8"/>
  <c r="K35" i="10" l="1"/>
  <c r="G106" i="8"/>
  <c r="K106" i="8"/>
  <c r="D106" i="8"/>
  <c r="H106" i="8"/>
  <c r="L106" i="8"/>
  <c r="E106" i="8"/>
  <c r="I106" i="8"/>
  <c r="M106" i="8"/>
  <c r="F106" i="8"/>
  <c r="J106" i="8"/>
  <c r="C106" i="8"/>
  <c r="B106" i="8"/>
  <c r="C30" i="8"/>
  <c r="M30" i="8"/>
  <c r="I30" i="8"/>
  <c r="E30" i="8"/>
  <c r="L30" i="8"/>
  <c r="H30" i="8"/>
  <c r="D30" i="8"/>
  <c r="K30" i="8"/>
  <c r="G30" i="8"/>
  <c r="J30" i="8"/>
  <c r="F30" i="8"/>
  <c r="N4" i="8"/>
  <c r="N5" i="8" s="1"/>
  <c r="H135" i="8"/>
  <c r="L135" i="8"/>
  <c r="K135" i="8"/>
  <c r="G135" i="8"/>
  <c r="D135" i="8"/>
  <c r="J135" i="8"/>
  <c r="C135" i="8"/>
  <c r="F135" i="8"/>
  <c r="M135" i="8"/>
  <c r="I135" i="8"/>
  <c r="E135" i="8"/>
  <c r="H38" i="10" l="1"/>
  <c r="H29" i="10"/>
  <c r="N121" i="8"/>
  <c r="N120" i="8"/>
  <c r="M25" i="10"/>
  <c r="N25" i="10" s="1"/>
  <c r="K27" i="10"/>
  <c r="J27" i="10"/>
  <c r="N57" i="8"/>
  <c r="N58" i="8" s="1"/>
  <c r="N56" i="8"/>
  <c r="L25" i="10"/>
  <c r="N123" i="8" l="1"/>
  <c r="D59" i="8"/>
  <c r="C59" i="8"/>
  <c r="J59" i="8"/>
  <c r="F59" i="8"/>
  <c r="M27" i="10"/>
  <c r="N27" i="10" s="1"/>
  <c r="B59" i="8"/>
  <c r="G59" i="8"/>
  <c r="M59" i="8"/>
  <c r="I59" i="8"/>
  <c r="E59" i="8"/>
  <c r="K59" i="8"/>
  <c r="L59" i="8"/>
  <c r="H59" i="8"/>
  <c r="L27" i="10"/>
  <c r="C36" i="8" l="1"/>
  <c r="D36" i="8"/>
  <c r="E36" i="8"/>
  <c r="F36" i="8"/>
  <c r="G36" i="8"/>
  <c r="H36" i="8"/>
  <c r="I36" i="8"/>
  <c r="J36" i="8"/>
  <c r="K36" i="8"/>
  <c r="L36" i="8"/>
  <c r="M36" i="8"/>
  <c r="J22" i="10"/>
  <c r="M22" i="10" s="1"/>
  <c r="N34" i="8"/>
  <c r="N11" i="8"/>
  <c r="N12" i="8" s="1"/>
  <c r="K36" i="10"/>
  <c r="J36" i="10"/>
  <c r="K34" i="10"/>
  <c r="J34" i="10"/>
  <c r="K31" i="10"/>
  <c r="J31" i="10"/>
  <c r="K28" i="10"/>
  <c r="J28" i="10"/>
  <c r="K26" i="10"/>
  <c r="J26" i="10"/>
  <c r="K19" i="10"/>
  <c r="J19" i="10"/>
  <c r="B66" i="10"/>
  <c r="C67" i="10"/>
  <c r="C21" i="8"/>
  <c r="D21" i="8"/>
  <c r="E21" i="8"/>
  <c r="F21" i="8"/>
  <c r="G21" i="8"/>
  <c r="H21" i="8"/>
  <c r="I21" i="8"/>
  <c r="J21" i="8"/>
  <c r="K21" i="8"/>
  <c r="L21" i="8"/>
  <c r="M21" i="8"/>
  <c r="B21" i="8"/>
  <c r="B51" i="8"/>
  <c r="M90" i="8"/>
  <c r="L90" i="8"/>
  <c r="K90" i="8"/>
  <c r="J90" i="8"/>
  <c r="I90" i="8"/>
  <c r="H90" i="8"/>
  <c r="G90" i="8"/>
  <c r="F90" i="8"/>
  <c r="E90" i="8"/>
  <c r="D90" i="8"/>
  <c r="C90" i="8"/>
  <c r="B90" i="8"/>
  <c r="N89" i="8"/>
  <c r="N91" i="8" s="1"/>
  <c r="N88" i="8"/>
  <c r="N72" i="8"/>
  <c r="C73" i="8"/>
  <c r="D73" i="8"/>
  <c r="E73" i="8"/>
  <c r="F73" i="8"/>
  <c r="G73" i="8"/>
  <c r="H73" i="8"/>
  <c r="I73" i="8"/>
  <c r="J73" i="8"/>
  <c r="K73" i="8"/>
  <c r="L73" i="8"/>
  <c r="M73" i="8"/>
  <c r="B73" i="8"/>
  <c r="N64" i="8"/>
  <c r="N65" i="8" s="1"/>
  <c r="N63" i="8"/>
  <c r="C51" i="8"/>
  <c r="D51" i="8"/>
  <c r="E51" i="8"/>
  <c r="F51" i="8"/>
  <c r="G51" i="8"/>
  <c r="H51" i="8"/>
  <c r="I51" i="8"/>
  <c r="J51" i="8"/>
  <c r="K51" i="8"/>
  <c r="L51" i="8"/>
  <c r="M51" i="8"/>
  <c r="N49" i="8"/>
  <c r="N51" i="8" s="1"/>
  <c r="H17" i="10"/>
  <c r="L22" i="10" l="1"/>
  <c r="M28" i="10"/>
  <c r="B52" i="8"/>
  <c r="G52" i="8"/>
  <c r="K52" i="8"/>
  <c r="D52" i="8"/>
  <c r="H52" i="8"/>
  <c r="L52" i="8"/>
  <c r="F52" i="8"/>
  <c r="C52" i="8"/>
  <c r="E52" i="8"/>
  <c r="I52" i="8"/>
  <c r="M52" i="8"/>
  <c r="J52" i="8"/>
  <c r="F92" i="8"/>
  <c r="J92" i="8"/>
  <c r="C92" i="8"/>
  <c r="G92" i="8"/>
  <c r="K92" i="8"/>
  <c r="I92" i="8"/>
  <c r="D92" i="8"/>
  <c r="H92" i="8"/>
  <c r="L92" i="8"/>
  <c r="E92" i="8"/>
  <c r="M92" i="8"/>
  <c r="M26" i="10"/>
  <c r="B66" i="8"/>
  <c r="N36" i="8"/>
  <c r="B36" i="8"/>
  <c r="B37" i="8" s="1"/>
  <c r="D13" i="8"/>
  <c r="B13" i="8"/>
  <c r="K13" i="8"/>
  <c r="G13" i="8"/>
  <c r="C13" i="8"/>
  <c r="J13" i="8"/>
  <c r="F13" i="8"/>
  <c r="M13" i="8"/>
  <c r="I13" i="8"/>
  <c r="E13" i="8"/>
  <c r="L13" i="8"/>
  <c r="H13" i="8"/>
  <c r="D66" i="8"/>
  <c r="M16" i="10"/>
  <c r="N16" i="10" s="1"/>
  <c r="I66" i="8"/>
  <c r="M66" i="8"/>
  <c r="E66" i="8"/>
  <c r="L66" i="8"/>
  <c r="H66" i="8"/>
  <c r="K66" i="8"/>
  <c r="G66" i="8"/>
  <c r="C66" i="8"/>
  <c r="J66" i="8"/>
  <c r="F66" i="8"/>
  <c r="L16" i="10"/>
  <c r="N22" i="10" l="1"/>
  <c r="M37" i="8"/>
  <c r="D37" i="8"/>
  <c r="K37" i="8"/>
  <c r="I37" i="8"/>
  <c r="G37" i="8"/>
  <c r="J37" i="8"/>
  <c r="E37" i="8"/>
  <c r="H37" i="8"/>
  <c r="F37" i="8"/>
  <c r="L37" i="8"/>
  <c r="C37" i="8"/>
  <c r="M34" i="10"/>
  <c r="N34" i="10" s="1"/>
  <c r="L34" i="10"/>
  <c r="N17" i="10" l="1"/>
  <c r="L113" i="8" l="1"/>
  <c r="K113" i="8"/>
  <c r="J113" i="8"/>
  <c r="I113" i="8"/>
  <c r="H113" i="8"/>
  <c r="G113" i="8"/>
  <c r="F113" i="8"/>
  <c r="E113" i="8"/>
  <c r="D113" i="8"/>
  <c r="C113" i="8"/>
  <c r="B67" i="10"/>
  <c r="N79" i="8"/>
  <c r="J32" i="10" s="1"/>
  <c r="N71" i="8"/>
  <c r="M113" i="8"/>
  <c r="B113" i="8"/>
  <c r="M33" i="10"/>
  <c r="N33" i="10" s="1"/>
  <c r="L33" i="10"/>
  <c r="N26" i="10"/>
  <c r="L26" i="10"/>
  <c r="N28" i="10"/>
  <c r="L28" i="10"/>
  <c r="N112" i="8"/>
  <c r="N114" i="8" s="1"/>
  <c r="N111" i="8"/>
  <c r="N60" i="10"/>
  <c r="C52" i="10"/>
  <c r="M47" i="10"/>
  <c r="N47" i="10" s="1"/>
  <c r="M46" i="10"/>
  <c r="N46" i="10" s="1"/>
  <c r="M45" i="10"/>
  <c r="N45" i="10" s="1"/>
  <c r="M37" i="10"/>
  <c r="N37" i="10" s="1"/>
  <c r="L37" i="10"/>
  <c r="M36" i="10"/>
  <c r="N36" i="10" s="1"/>
  <c r="L36" i="10"/>
  <c r="M35" i="10"/>
  <c r="N35" i="10" s="1"/>
  <c r="L35" i="10"/>
  <c r="M30" i="10"/>
  <c r="N30" i="10" s="1"/>
  <c r="L30" i="10"/>
  <c r="M24" i="10"/>
  <c r="N24" i="10" s="1"/>
  <c r="L24" i="10"/>
  <c r="M23" i="10"/>
  <c r="N23" i="10" s="1"/>
  <c r="L23" i="10"/>
  <c r="M18" i="10"/>
  <c r="N18" i="10" s="1"/>
  <c r="L18" i="10"/>
  <c r="F115" i="8" l="1"/>
  <c r="J115" i="8"/>
  <c r="C115" i="8"/>
  <c r="M115" i="8"/>
  <c r="G115" i="8"/>
  <c r="K115" i="8"/>
  <c r="E115" i="8"/>
  <c r="D115" i="8"/>
  <c r="H115" i="8"/>
  <c r="L115" i="8"/>
  <c r="I115" i="8"/>
  <c r="H39" i="10"/>
  <c r="M81" i="8"/>
  <c r="N29" i="10"/>
  <c r="J81" i="8" l="1"/>
  <c r="K81" i="8"/>
  <c r="F13" i="1"/>
  <c r="G81" i="8"/>
  <c r="C81" i="8"/>
  <c r="N80" i="8"/>
  <c r="N82" i="8" s="1"/>
  <c r="H81" i="8"/>
  <c r="E81" i="8"/>
  <c r="B81" i="8"/>
  <c r="L81" i="8"/>
  <c r="D81" i="8"/>
  <c r="F81" i="8"/>
  <c r="I81" i="8"/>
  <c r="N73" i="8"/>
  <c r="B74" i="8"/>
  <c r="D74" i="8"/>
  <c r="H74" i="8"/>
  <c r="L74" i="8"/>
  <c r="E74" i="8"/>
  <c r="I74" i="8"/>
  <c r="M74" i="8"/>
  <c r="F74" i="8"/>
  <c r="J74" i="8"/>
  <c r="C74" i="8"/>
  <c r="G74" i="8"/>
  <c r="K74" i="8"/>
  <c r="M20" i="8"/>
  <c r="L20" i="8"/>
  <c r="K20" i="8"/>
  <c r="J20" i="8"/>
  <c r="I20" i="8"/>
  <c r="H20" i="8"/>
  <c r="G20" i="8"/>
  <c r="F20" i="8"/>
  <c r="E20" i="8"/>
  <c r="D20" i="8"/>
  <c r="C20" i="8"/>
  <c r="B20" i="8"/>
  <c r="N19" i="8"/>
  <c r="N18"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M20" i="10" l="1"/>
  <c r="N20" i="10" s="1"/>
  <c r="L20" i="10"/>
  <c r="B92" i="8"/>
  <c r="J16" i="1"/>
  <c r="K32" i="10"/>
  <c r="B83" i="8"/>
  <c r="K83" i="8"/>
  <c r="C83" i="8"/>
  <c r="F83" i="8"/>
  <c r="I83" i="8"/>
  <c r="G83" i="8"/>
  <c r="J83" i="8"/>
  <c r="L83" i="8"/>
  <c r="M83" i="8"/>
  <c r="D83" i="8"/>
  <c r="E83" i="8"/>
  <c r="H83" i="8"/>
  <c r="J21" i="1"/>
  <c r="M31" i="10"/>
  <c r="N31" i="10" s="1"/>
  <c r="L31" i="10"/>
  <c r="I20" i="1"/>
  <c r="G21" i="1"/>
  <c r="I12" i="1"/>
  <c r="I14" i="1"/>
  <c r="E14" i="1"/>
  <c r="N21" i="8"/>
  <c r="B115" i="8"/>
  <c r="L22" i="8"/>
  <c r="E22" i="8"/>
  <c r="I22" i="8"/>
  <c r="M22" i="8"/>
  <c r="B22" i="8"/>
  <c r="F22" i="8"/>
  <c r="J22" i="8"/>
  <c r="C22" i="8"/>
  <c r="G22" i="8"/>
  <c r="K22" i="8"/>
  <c r="D22" i="8"/>
  <c r="H22" i="8"/>
  <c r="G16" i="1"/>
  <c r="G12" i="1"/>
  <c r="J20" i="1"/>
  <c r="L32" i="10" l="1"/>
  <c r="M32" i="10"/>
  <c r="N32" i="10" s="1"/>
  <c r="N38" i="10" s="1"/>
  <c r="H16" i="1"/>
  <c r="M19" i="10"/>
  <c r="N19" i="10" s="1"/>
  <c r="N21" i="10" s="1"/>
  <c r="L19" i="10"/>
  <c r="H14" i="1"/>
  <c r="J14" i="1" s="1"/>
  <c r="N39" i="10" l="1"/>
  <c r="E10" i="1"/>
  <c r="E11" i="1" l="1"/>
  <c r="E12" i="1"/>
  <c r="F9" i="1"/>
  <c r="E9" i="1"/>
  <c r="G9" i="1"/>
  <c r="J11" i="1"/>
  <c r="H9" i="1" l="1"/>
  <c r="H10" i="1"/>
  <c r="H11" i="1"/>
  <c r="I9" i="1"/>
  <c r="J9" i="1"/>
  <c r="H8" i="10"/>
  <c r="H12" i="1"/>
  <c r="J12" i="1" s="1"/>
  <c r="J13" i="1"/>
  <c r="I13" i="1"/>
  <c r="F10" i="1"/>
  <c r="G10" i="1"/>
  <c r="G11" i="1"/>
  <c r="I10" i="1" l="1"/>
  <c r="J10" i="1" s="1"/>
  <c r="N40" i="10"/>
  <c r="H10" i="10" s="1"/>
  <c r="N48" i="10"/>
  <c r="N4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30" authorId="0" shapeId="0" xr:uid="{CF3AD8D9-51F3-4758-AB7D-0C20F4FBF855}">
      <text>
        <r>
          <rPr>
            <b/>
            <sz val="9"/>
            <color indexed="81"/>
            <rFont val="Tahoma"/>
            <family val="2"/>
          </rPr>
          <t>MT05:</t>
        </r>
        <r>
          <rPr>
            <sz val="9"/>
            <color indexed="81"/>
            <rFont val="Tahoma"/>
            <family val="2"/>
          </rPr>
          <t xml:space="preserve">
1 per Dept under Direktorat Adm</t>
        </r>
      </text>
    </comment>
    <comment ref="J36" authorId="0" shapeId="0" xr:uid="{ACE12771-AAA4-4A72-B8DF-36764327919E}">
      <text>
        <r>
          <rPr>
            <b/>
            <sz val="9"/>
            <color indexed="81"/>
            <rFont val="Tahoma"/>
            <family val="2"/>
          </rPr>
          <t>MT05:</t>
        </r>
        <r>
          <rPr>
            <sz val="9"/>
            <color indexed="81"/>
            <rFont val="Tahoma"/>
            <family val="2"/>
          </rPr>
          <t xml:space="preserve">
Sanksi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B120" authorId="0" shapeId="0" xr:uid="{24CADD16-6F67-4AC3-8B32-A0E4CD06E8F4}">
      <text>
        <r>
          <rPr>
            <b/>
            <sz val="9"/>
            <color indexed="81"/>
            <rFont val="Tahoma"/>
            <family val="2"/>
          </rPr>
          <t>MT05:</t>
        </r>
        <r>
          <rPr>
            <sz val="9"/>
            <color indexed="81"/>
            <rFont val="Tahoma"/>
            <family val="2"/>
          </rPr>
          <t xml:space="preserve">
Quality &amp; Inspection Label Lokal &amp; Export</t>
        </r>
      </text>
    </comment>
    <comment ref="G120" authorId="0" shapeId="0" xr:uid="{1DDBB1DD-4F0F-4A87-8238-BF6E54EF19AC}">
      <text>
        <r>
          <rPr>
            <b/>
            <sz val="9"/>
            <color indexed="81"/>
            <rFont val="Tahoma"/>
            <family val="2"/>
          </rPr>
          <t>MT05:</t>
        </r>
        <r>
          <rPr>
            <sz val="9"/>
            <color indexed="81"/>
            <rFont val="Tahoma"/>
            <family val="2"/>
          </rPr>
          <t xml:space="preserve">
Aplikasi Pelaporan G2 by Smartphone</t>
        </r>
      </text>
    </comment>
    <comment ref="N129" authorId="0" shapeId="0" xr:uid="{7FB45AB5-80B6-4996-BD78-36BA0005F232}">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<sst xmlns="http://schemas.openxmlformats.org/spreadsheetml/2006/main" count="963" uniqueCount="311">
  <si>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</si>
  <si>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</si>
  <si>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</si>
  <si>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</si>
  <si>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</si>
  <si>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</si>
  <si>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</si>
  <si>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</si>
  <si>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</si>
  <si>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</si>
  <si>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</si>
  <si>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</si>
  <si>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</si>
  <si>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</si>
  <si>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</si>
  <si>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</si>
  <si>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</si>
  <si>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</si>
  <si>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</si>
  <si>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</si>
  <si>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</si>
  <si>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</si>
  <si>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</si>
  <si>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</si>
  <si>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</si>
  <si>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</si>
  <si>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</si>
  <si>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</si>
  <si>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</si>
  <si>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</si>
  <si>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</si>
  <si>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</si>
  <si>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</si>
  <si>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</si>
  <si>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</si>
  <si>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</si>
  <si>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</si>
  <si>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</si>
  <si>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</si>
  <si>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</si>
  <si>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</si>
  <si>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</si>
  <si>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</si>
  <si>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</si>
  <si>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</si>
  <si>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</si>
  <si>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</si>
  <si>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</si>
  <si>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</si>
  <si>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</si>
  <si>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</si>
  <si>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</si>
  <si>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</si>
  <si>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</si>
  <si>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</si>
  <si>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</si>
  <si>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</si>
  <si>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</si>
  <si>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</si>
  <si>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</si>
  <si>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</si>
  <si>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</si>
  <si>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</si>
  <si>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</si>
  <si>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</si>
  <si>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</si>
  <si>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</si>
  <si>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</si>
  <si>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</si>
  <si>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</si>
  <si>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</si>
  <si>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</si>
  <si>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</si>
  <si>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</si>
  <si>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</si>
  <si>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</si>
  <si>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</si>
  <si>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</si>
  <si>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</si>
  <si>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</si>
  <si>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</si>
  <si>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</si>
  <si>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</si>
  <si>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</si>
  <si>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</si>
  <si>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</si>
  <si>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</si>
  <si>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</si>
  <si>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</si>
  <si>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</si>
  <si>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</si>
  <si>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</si>
  <si>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</si>
  <si>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</si>
  <si>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</si>
  <si>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</si>
  <si>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</si>
  <si>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</si>
  <si>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</si>
  <si>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</si>
  <si>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</si>
  <si>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</si>
  <si>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</si>
  <si>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</si>
  <si>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</si>
  <si>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</si>
  <si>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</si>
  <si>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</si>
  <si>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</si>
  <si>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</si>
  <si>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</si>
  <si>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</si>
  <si>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</si>
  <si>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</si>
  <si>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</si>
  <si>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</si>
  <si>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</si>
  <si>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</si>
  <si>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</si>
  <si>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</si>
  <si>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</si>
  <si>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</si>
  <si>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</si>
  <si>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</si>
  <si>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</si>
  <si>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</si>
  <si>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</si>
  <si>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</si>
  <si>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</si>
  <si>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</si>
  <si>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</si>
  <si>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</si>
  <si>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</si>
  <si>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</si>
  <si>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</si>
  <si>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</si>
  <si>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</si>
  <si>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</si>
  <si>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</si>
  <si>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</si>
  <si>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</si>
  <si>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</si>
  <si>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</si>
  <si>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</si>
  <si>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</si>
  <si>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</si>
  <si>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</si>
  <si>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</si>
  <si>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</si>
  <si>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</si>
  <si>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</si>
  <si>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</si>
  <si>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</si>
  <si>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</si>
  <si>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</si>
  <si>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</si>
  <si>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</si>
  <si>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</si>
  <si>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</si>
  <si>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</si>
  <si>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</si>
  <si>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</si>
  <si>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</si>
  <si>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</si>
  <si>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</si>
  <si>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</si>
  <si>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</si>
  <si>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</si>
  <si>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</si>
  <si>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</si>
  <si>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</si>
  <si>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</si>
  <si>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</si>
  <si>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</si>
  <si>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</si>
  <si>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</si>
  <si>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</si>
  <si>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</si>
  <si>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</si>
  <si>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</si>
  <si>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</si>
  <si>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</si>
  <si>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</si>
  <si>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</si>
  <si>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</si>
  <si>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</si>
  <si>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</si>
  <si>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</si>
  <si>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</si>
  <si>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</si>
  <si>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</si>
  <si>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</si>
  <si>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</si>
  <si>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</si>
  <si>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</si>
  <si>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</si>
  <si>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</si>
  <si>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</si>
  <si>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</si>
  <si>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</si>
  <si>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</si>
  <si>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</si>
  <si>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</si>
  <si>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</si>
  <si>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</si>
  <si>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</si>
  <si>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</si>
  <si>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</si>
  <si>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</si>
  <si>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</si>
  <si>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</si>
  <si>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</si>
  <si>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</si>
  <si>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</si>
  <si>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</si>
  <si>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</si>
  <si>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</si>
  <si>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</si>
  <si>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</si>
  <si>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</si>
  <si>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</si>
  <si>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</si>
  <si>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</si>
  <si>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</si>
  <si>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</si>
  <si>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</si>
  <si>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I.1. Production Quality</t>
  </si>
  <si>
    <t>% kegagalan</t>
  </si>
  <si>
    <t>Penggunaan Material Ramah Lingkungan Tersertifikasi</t>
  </si>
  <si>
    <t>Material/Th</t>
  </si>
  <si>
    <t>Kepatuhan Penggunaan APD Internal &amp; Vendor</t>
  </si>
  <si>
    <t>Kejadian</t>
  </si>
  <si>
    <t>% TNA &amp; KMS</t>
  </si>
  <si>
    <t>Target TNA</t>
  </si>
  <si>
    <t>Target KMS</t>
  </si>
  <si>
    <t>Shanty Munarti</t>
  </si>
  <si>
    <t>Quality Control</t>
  </si>
  <si>
    <t>Ade Arifin</t>
  </si>
  <si>
    <t>G2 Subkon dari PO</t>
  </si>
  <si>
    <t>In %</t>
  </si>
  <si>
    <t>Komplain Produk/bulan</t>
  </si>
  <si>
    <t>Total Komplain</t>
  </si>
  <si>
    <t>C.2. Innovative Product</t>
  </si>
  <si>
    <t>Pengujian Sample Produk</t>
  </si>
  <si>
    <t>Days</t>
  </si>
  <si>
    <t>In Average Days; Maks 1 Minggu</t>
  </si>
  <si>
    <t xml:space="preserve">Kegagalan G2 </t>
  </si>
  <si>
    <t>Kepatuhan Penggunaan APD</t>
  </si>
  <si>
    <t>Jan &amp; Juni 2024</t>
  </si>
  <si>
    <t>Realisasi</t>
  </si>
  <si>
    <t>Optimalisasi Program Digitalisasi
- Quality &amp; Inspection Label Lokal &amp; Export
- Aplikasi Pelaporan G2 by Smartphone</t>
  </si>
  <si>
    <t>Target ISO</t>
  </si>
  <si>
    <t xml:space="preserve">Optimalisasi Program Digitalisasi </t>
  </si>
  <si>
    <t>Min to Zero</t>
  </si>
  <si>
    <t>Program Penurunan  Intensitas Energi</t>
  </si>
  <si>
    <t xml:space="preserve">Penurunan Domestic Waste </t>
  </si>
  <si>
    <t>Program/Tahun</t>
  </si>
  <si>
    <t>Temuan 5S</t>
  </si>
  <si>
    <t>1. Training Knowledge Kualitas ke Subkon
2. Audit Kualitas Subkon per bulan (QC,SCM,ENG)
3. Evaluasi Kualitas Subkon per bulan (Record Ketidaksesuaian)</t>
  </si>
  <si>
    <t>1. Improve System QC dengan penerapan QCC 
2. Improve System Packing terhadap Kualitas Dus &amp; Metode Packing (R&amp;D)</t>
  </si>
  <si>
    <t>1. Merealisasikan standar keberterimaan mengenai keluhan pelanggan dan pengujian tepat waktu
2. Penerapan 5S dan K3 , termasuk perawatan sarana dan prasarana lingkungan termasuk APD</t>
  </si>
  <si>
    <t>1. Improve Standar &amp; Metode Pengujian untuk percepatan uji
2. Upgrade  Tools &amp; Mesin Uji ( Brightness Meter, Compression Test Airmate )</t>
  </si>
  <si>
    <t>1. Penerapan QCC (Produksi &amp; QC)
2. Training Knowledge Kualitas (Produksi &amp; QC)
3. Audit SOP internal
4. Meeting Kualitas Mingguan</t>
  </si>
  <si>
    <t>1. Evaluasi tingkat kehadiran per bulan
2. Melakukan Coaching/Conseling</t>
  </si>
  <si>
    <t>Mematikan Lampu , AC, Mematikan Alat ukur Digital saat tidak digunakan.</t>
  </si>
  <si>
    <t>1. Meminimalisir sampah domestik efek proses di Dept. QC
2. Meningkatkan partisipasi AOC dalam pelaksanaan 5S</t>
  </si>
  <si>
    <t>Konversi pengujian welding, dari material kimia menjadi proses mesin</t>
  </si>
  <si>
    <t>1. Sosialisasi berkala mengenai penggunaan APD
2. Pengawasan terhadap konsistensi pemakaian APD</t>
  </si>
  <si>
    <t>1. Evaluasi HIRADC QC per semester
2. Evaluasi Infrastruktur &amp; Pedoman K3 per semester</t>
  </si>
  <si>
    <t>Tingkat Kecelakaan Kerja Internal</t>
  </si>
  <si>
    <t>Membuat Kaizen Strategis yang dapat diikutsertakan WOW Award</t>
  </si>
  <si>
    <t>Membuat A3 report setiap bulan melalui email Tim Kaizen</t>
  </si>
  <si>
    <t xml:space="preserve">1. Mengimplementasikan jadwal piket kebersihan
2. Program pemilahan sampah
3. Program penghematan energi di Dept. QC
4. Training Konsep 5S dan K3
5. Pengawasan implementasi 5S dan K3 di Dept. QC secara berkala </t>
  </si>
  <si>
    <t>Mereview Jobdes dan SOP sesuai dengan Kode Etik, GCG, dan peraturan perundang-undangan yang berlaku</t>
  </si>
  <si>
    <t>Pengawasan terhadap kepatuhan  pada Kode Etik, GCG, Peraturan, dan perundangan yang berlaku</t>
  </si>
  <si>
    <t>1. Melakukan Program pengembangan kompetensi sesuai panduan HC
2. Sosialisasi Akses Knowledge Management System (KMS)
3. Monitoring keterlibatan personil QC dalam akses KMS</t>
  </si>
  <si>
    <t>1. Review dan Update Prosedur/IK/SOP di Dept. QC
2. Memastikan Dept. QC melakukan proses sesuai dengan Prosedur/IK/SOP yang telah ditetapkan
3. Melaksanakan tindakan perbaikan atas hasil temuan Internal Audit sesuai due date yang telah dijanjikan</t>
  </si>
  <si>
    <t>Konversi dari manual (stamping) menjadi printing.
Pelaporan Gagal QC melalui aplikasi By Handphone link ke CIS</t>
  </si>
  <si>
    <t>Startegic Initiative</t>
  </si>
  <si>
    <t>Actual Temuan (Eksternal)</t>
  </si>
  <si>
    <t>Actual Tepat Waktu  (Internal - hari)</t>
  </si>
  <si>
    <t>Undangan Training</t>
  </si>
  <si>
    <t>Kehadiran Training</t>
  </si>
  <si>
    <t>% TNA</t>
  </si>
  <si>
    <t>% Actual KMS</t>
  </si>
  <si>
    <r>
      <t>Isi pencapaian disesuaikan periode BSC yang akan diupdate pada "</t>
    </r>
    <r>
      <rPr>
        <b/>
        <sz val="11"/>
        <rFont val="Calibri"/>
        <family val="2"/>
        <scheme val="minor"/>
      </rPr>
      <t>baris yang berisi kata Actual" atau baris berwarna Kuning</t>
    </r>
  </si>
  <si>
    <t xml:space="preserve">Isi keterangan pencapaian pada kolom yang sudah disediakan
</t>
  </si>
  <si>
    <t>Note</t>
  </si>
  <si>
    <t>Pencapaian Temuan Eksternal</t>
  </si>
  <si>
    <t>% Pencapaian Tepat Waktu</t>
  </si>
  <si>
    <t>Jumlah Kegagalan G2 Internal</t>
  </si>
  <si>
    <t>Banyak gagal chrome sebanyak 0,78%</t>
  </si>
  <si>
    <t>Kaizen yang masuk ke portal chitose yaitu Printing inspection label lokal ( Personil yang terlibat : 13 org dari 22 org (59%))</t>
  </si>
  <si>
    <t xml:space="preserve">6x komplain terdiri dari :
3x complain kualitas internal, 1x complain kualitas vendor, 1x complain salah komponen, 1x complain cacat akibat handling
</t>
  </si>
  <si>
    <t xml:space="preserve">10x komplain terdiri dari :
2x complain kualitas internal, 2x complain kualitas vendor, 1x complain salah komponen, 3x complain cacat akibat handling, 2x complain kurang komponen
</t>
  </si>
  <si>
    <t>Banyak gagal chrome sebanyak 1,2%</t>
  </si>
  <si>
    <t>Banyak personil QC yang sakit ( 7 org)</t>
  </si>
  <si>
    <t>Program printing label lokal dan export sudah diimplementasikan di januari 2024 100%</t>
  </si>
  <si>
    <t>Program pelaporan gagal via HP baru akan dibuat oleh IT bulan April 2024 dan target selesai Juni 2024, jadi untuk februari 2024 actual masih 0%</t>
  </si>
  <si>
    <t>3x Complain terdiri dari : 
Table Top Manabu Lapisan Crack /Lepas
Table Top TU 6012 Cacat Handling
Memo Table Patah</t>
  </si>
  <si>
    <t xml:space="preserve">Kaizen yang masuk [ada portal adalah mengenai simplifikasi area penyimpanan alat ukur </t>
  </si>
  <si>
    <t>Banyak gagal proses di CV. Hinani sebanyak 0,75% (Main seat flora, joint leg yamato, joint metal yamato)</t>
  </si>
  <si>
    <t>Banyak gagal proses di CV. Trison sebanyak 0,64% (Back Cushion YMT, Seat Cushion Caesar,Back Cushion Cozy)</t>
  </si>
  <si>
    <t>Banyak gagal proses di PT.HMS sebanyak 0,40% (Main Seat Yamato)</t>
  </si>
  <si>
    <t>Banyak gagal proses di CV. Trison sebanyak 0,95% (Back Cushion YMT, Seat Cushion Yamato)</t>
  </si>
  <si>
    <t xml:space="preserve">1x Complain terdiri dari :
Fitto cacat pada leg
</t>
  </si>
  <si>
    <t>Banyak gagal chrome sebanyak 0,80%</t>
  </si>
  <si>
    <t>Banyak gagal chrome sebanyak 1,94%</t>
  </si>
  <si>
    <t>Tidak ada personil QC yang mengusulkan Kaizen ke portal chitose</t>
  </si>
  <si>
    <t>Program pelaporan gagal via HP baru akan dibuat oleh IT bulan April 2024 dan target selesai Juni 2024, jadi untuk maret 2024 actual masih 0%</t>
  </si>
  <si>
    <t>Program pelaporan gagal via HP baru akan dibuat oleh IT bulan April 2024 dan target selesai Juni 2024, jadi untuk april 2024 actual masih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</si>
</sst>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0.00_-;\-* #,##0.00_-;_-* &quot;-&quot;??_-;_-@_-"/>
    <numFmt numFmtId="165" formatCode="0.0%"/>
    <numFmt numFmtId="166" formatCode="0.000"/>
    <numFmt numFmtId="167" formatCode="&quot;&gt; &quot;0%"/>
    <numFmt numFmtId="168" formatCode="&quot;Max &quot;0%"/>
    <numFmt numFmtId="169" formatCode="&quot;&lt;= &quot;0%"/>
    <numFmt numFmtId="170" formatCode="&quot;&gt;= &quot;0%"/>
    <numFmt numFmtId="171" formatCode="&quot;&lt; &quot;0%"/>
    <numFmt numFmtId="172" formatCode="&quot;Finance - How should we look to our shareholders? (&quot;General&quot;%)&quot;"/>
    <numFmt numFmtId="173" formatCode="#,##0.000_);\(#,##0.000\)"/>
    <numFmt numFmtId="174" formatCode="&quot;Finance - How should we look to our shareholders? - &quot;0%"/>
    <numFmt numFmtId="175" formatCode="0.0000"/>
    <numFmt numFmtId="176" formatCode="&quot;Total Perspectives Weight - &quot;0%"/>
    <numFmt numFmtId="177" formatCode="_(* #,##0_);_(* \(#,##0\);_(* &quot;-&quot;??_);_(@_)"/>
    <numFmt numFmtId="178" formatCode="_(* #,##0.000_);_(* \(#,##0.000\);_(* &quot;-&quot;??_);_(@_)"/>
  </numFmts>
  <fonts count="31"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s>
  <fills count="17">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59999389629810485"/>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04">
    <xf numFmtId="0" fontId="0" fillId="0" borderId="0" xfId="0"/>
    <xf numFmtId="9" fontId="0" fillId="0" borderId="1" xfId="2" applyFont="1" applyBorder="1"/>
    <xf numFmtId="0" fontId="2" fillId="2" borderId="1" xfId="0" applyFont="1" applyFill="1" applyBorder="1"/>
    <xf numFmtId="0" fontId="2" fillId="2" borderId="0" xfId="0" applyFont="1" applyFill="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6"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6"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4"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167" fontId="17" fillId="5" borderId="1" xfId="7" applyNumberFormat="1" applyFont="1" applyFill="1" applyBorder="1" applyAlignment="1">
      <alignment horizontal="center" vertical="center"/>
    </xf>
    <xf numFmtId="168" fontId="17" fillId="5" borderId="1" xfId="7" applyNumberFormat="1" applyFont="1" applyFill="1" applyBorder="1" applyAlignment="1">
      <alignment horizontal="center" vertical="center"/>
    </xf>
    <xf numFmtId="167" fontId="17" fillId="6" borderId="1" xfId="7" applyNumberFormat="1" applyFont="1" applyFill="1" applyBorder="1" applyAlignment="1">
      <alignment horizontal="center" vertical="center"/>
    </xf>
    <xf numFmtId="169" fontId="17" fillId="6" borderId="1" xfId="7" applyNumberFormat="1" applyFont="1" applyFill="1" applyBorder="1" applyAlignment="1">
      <alignment horizontal="center" vertical="center"/>
    </xf>
    <xf numFmtId="0" fontId="15" fillId="0" borderId="0" xfId="7" applyFont="1" applyAlignment="1">
      <alignment vertical="center" wrapText="1"/>
    </xf>
    <xf numFmtId="170" fontId="17" fillId="7" borderId="1" xfId="7" applyNumberFormat="1" applyFont="1" applyFill="1" applyBorder="1" applyAlignment="1">
      <alignment horizontal="center" vertical="center"/>
    </xf>
    <xf numFmtId="169" fontId="17" fillId="7" borderId="1" xfId="7" applyNumberFormat="1" applyFont="1" applyFill="1" applyBorder="1" applyAlignment="1">
      <alignment horizontal="center" vertical="center"/>
    </xf>
    <xf numFmtId="170" fontId="16" fillId="8" borderId="1" xfId="7" applyNumberFormat="1" applyFont="1" applyFill="1" applyBorder="1" applyAlignment="1">
      <alignment horizontal="center" vertical="center"/>
    </xf>
    <xf numFmtId="171" fontId="16" fillId="8" borderId="1" xfId="7" applyNumberFormat="1" applyFont="1" applyFill="1" applyBorder="1" applyAlignment="1">
      <alignment horizontal="center" vertical="center"/>
    </xf>
    <xf numFmtId="170" fontId="17" fillId="9" borderId="1" xfId="8" applyNumberFormat="1" applyFont="1" applyFill="1" applyBorder="1" applyAlignment="1" applyProtection="1">
      <alignment horizontal="center" vertical="center"/>
    </xf>
    <xf numFmtId="171" fontId="17" fillId="9" borderId="1" xfId="8" applyNumberFormat="1" applyFont="1" applyFill="1" applyBorder="1" applyAlignment="1" applyProtection="1">
      <alignment horizontal="center" vertical="center"/>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2"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3"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0" fontId="15" fillId="11" borderId="11" xfId="8" applyNumberFormat="1" applyFont="1" applyFill="1" applyBorder="1" applyAlignment="1" applyProtection="1"/>
    <xf numFmtId="165" fontId="14" fillId="0" borderId="19" xfId="7" applyNumberFormat="1" applyFont="1" applyBorder="1" applyAlignment="1">
      <alignment horizontal="center" vertical="center"/>
    </xf>
    <xf numFmtId="175" fontId="14" fillId="0" borderId="19" xfId="7" applyNumberFormat="1" applyFont="1" applyBorder="1" applyAlignment="1">
      <alignment horizontal="center" vertic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6"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165"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0" fontId="17" fillId="0" borderId="0" xfId="8" applyNumberFormat="1" applyFont="1" applyFill="1" applyBorder="1" applyAlignment="1" applyProtection="1">
      <alignment horizontal="center" vertical="center"/>
    </xf>
    <xf numFmtId="171"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2"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165" fontId="0" fillId="0" borderId="1" xfId="1" applyNumberFormat="1" applyFont="1" applyBorder="1"/>
    <xf numFmtId="177" fontId="0" fillId="0" borderId="1" xfId="1" applyNumberFormat="1" applyFont="1" applyBorder="1"/>
    <xf numFmtId="165" fontId="0" fillId="0" borderId="1" xfId="2" applyNumberFormat="1" applyFont="1" applyBorder="1"/>
    <xf numFmtId="165" fontId="14" fillId="0" borderId="19" xfId="2" applyNumberFormat="1" applyFont="1" applyBorder="1" applyAlignment="1">
      <alignment horizontal="center" vertical="center"/>
    </xf>
    <xf numFmtId="165" fontId="14" fillId="0" borderId="21" xfId="2" applyNumberFormat="1" applyFont="1" applyBorder="1" applyAlignment="1">
      <alignment horizontal="center" vertical="center"/>
    </xf>
    <xf numFmtId="165" fontId="14" fillId="0" borderId="21" xfId="2" applyNumberFormat="1" applyFont="1" applyFill="1" applyBorder="1" applyAlignment="1">
      <alignment horizontal="center" vertical="center"/>
    </xf>
    <xf numFmtId="2" fontId="14" fillId="0" borderId="19" xfId="2" applyNumberFormat="1" applyFont="1" applyBorder="1" applyAlignment="1">
      <alignment horizontal="center" vertical="center"/>
    </xf>
    <xf numFmtId="0" fontId="2" fillId="0" borderId="8" xfId="0" applyFont="1" applyBorder="1"/>
    <xf numFmtId="0" fontId="2" fillId="2" borderId="12" xfId="0" applyFont="1" applyFill="1" applyBorder="1" applyAlignment="1">
      <alignment horizontal="center" vertical="center"/>
    </xf>
    <xf numFmtId="0" fontId="29" fillId="0" borderId="8" xfId="0" applyFont="1" applyBorder="1"/>
    <xf numFmtId="165" fontId="14" fillId="0" borderId="20" xfId="8" applyNumberFormat="1" applyFont="1" applyBorder="1" applyAlignment="1" applyProtection="1">
      <alignment horizontal="center" vertical="center"/>
    </xf>
    <xf numFmtId="10" fontId="14" fillId="0" borderId="20" xfId="8" applyNumberFormat="1" applyFont="1" applyBorder="1" applyAlignment="1" applyProtection="1">
      <alignment horizontal="center" vertical="center"/>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xf>
    <xf numFmtId="165" fontId="14" fillId="0" borderId="19" xfId="8" applyNumberFormat="1" applyFont="1" applyBorder="1" applyAlignment="1" applyProtection="1">
      <alignment horizontal="center" vertical="center"/>
    </xf>
    <xf numFmtId="165" fontId="15" fillId="11" borderId="11" xfId="8" applyNumberFormat="1" applyFont="1" applyFill="1" applyBorder="1" applyAlignment="1" applyProtection="1">
      <alignment horizontal="center"/>
    </xf>
    <xf numFmtId="165" fontId="15" fillId="12" borderId="11" xfId="8" applyNumberFormat="1" applyFont="1" applyFill="1" applyBorder="1" applyAlignment="1" applyProtection="1">
      <alignment horizontal="center"/>
    </xf>
    <xf numFmtId="10" fontId="17" fillId="2" borderId="22" xfId="8" applyNumberFormat="1" applyFont="1" applyFill="1" applyBorder="1" applyAlignment="1" applyProtection="1">
      <alignment horizontal="center" vertical="center"/>
    </xf>
    <xf numFmtId="0" fontId="14" fillId="0" borderId="51" xfId="0" applyFont="1" applyBorder="1" applyAlignment="1">
      <alignment horizontal="left" vertical="center"/>
    </xf>
    <xf numFmtId="0" fontId="14" fillId="0" borderId="0" xfId="7" applyFont="1" applyAlignment="1">
      <alignment horizontal="left" vertical="center"/>
    </xf>
    <xf numFmtId="1" fontId="0" fillId="0" borderId="1" xfId="1" applyNumberFormat="1" applyFont="1" applyBorder="1"/>
    <xf numFmtId="2" fontId="14" fillId="0" borderId="19" xfId="8" applyNumberFormat="1" applyFont="1" applyBorder="1" applyAlignment="1">
      <alignment horizontal="center" vertical="center"/>
    </xf>
    <xf numFmtId="0" fontId="14" fillId="0" borderId="0" xfId="7" applyFont="1" applyAlignment="1">
      <alignment horizontal="left" vertical="center" wrapText="1"/>
    </xf>
    <xf numFmtId="174" fontId="14" fillId="0" borderId="3" xfId="8" applyNumberFormat="1" applyFont="1" applyFill="1" applyBorder="1" applyAlignment="1" applyProtection="1">
      <alignment horizontal="left" vertical="center"/>
    </xf>
    <xf numFmtId="165" fontId="15" fillId="13" borderId="50" xfId="8" applyNumberFormat="1" applyFont="1" applyFill="1" applyBorder="1" applyAlignment="1" applyProtection="1">
      <alignment horizontal="center" vertical="center"/>
    </xf>
    <xf numFmtId="0" fontId="15" fillId="13" borderId="50" xfId="8" applyNumberFormat="1" applyFont="1" applyFill="1" applyBorder="1" applyAlignment="1" applyProtection="1">
      <alignment vertical="center"/>
    </xf>
    <xf numFmtId="1" fontId="0" fillId="8" borderId="1" xfId="1" applyNumberFormat="1" applyFont="1" applyFill="1" applyBorder="1"/>
    <xf numFmtId="43" fontId="0" fillId="8" borderId="1" xfId="1" applyFont="1" applyFill="1" applyBorder="1"/>
    <xf numFmtId="177" fontId="0" fillId="8" borderId="1" xfId="1" applyNumberFormat="1" applyFont="1" applyFill="1" applyBorder="1"/>
    <xf numFmtId="9" fontId="0" fillId="8" borderId="1" xfId="2" applyFont="1" applyFill="1" applyBorder="1"/>
    <xf numFmtId="9" fontId="0" fillId="8" borderId="1" xfId="1" applyNumberFormat="1" applyFont="1" applyFill="1" applyBorder="1"/>
    <xf numFmtId="1" fontId="0" fillId="0" borderId="1" xfId="0" applyNumberFormat="1" applyBorder="1"/>
    <xf numFmtId="9" fontId="1" fillId="0" borderId="1" xfId="2" applyFont="1" applyFill="1" applyBorder="1"/>
    <xf numFmtId="9" fontId="14" fillId="0" borderId="21" xfId="2" applyFont="1" applyBorder="1" applyAlignment="1">
      <alignment horizontal="center" vertical="center"/>
    </xf>
    <xf numFmtId="1" fontId="14" fillId="0" borderId="21" xfId="1" applyNumberFormat="1" applyFont="1" applyFill="1" applyBorder="1" applyAlignment="1">
      <alignment horizontal="center" vertical="center"/>
    </xf>
    <xf numFmtId="178" fontId="0" fillId="0" borderId="1" xfId="1" applyNumberFormat="1" applyFont="1" applyBorder="1"/>
    <xf numFmtId="178" fontId="0" fillId="8" borderId="1" xfId="1" applyNumberFormat="1" applyFont="1" applyFill="1" applyBorder="1"/>
    <xf numFmtId="0" fontId="14" fillId="0" borderId="1" xfId="7" applyFont="1" applyBorder="1" applyAlignment="1">
      <alignment vertical="center"/>
    </xf>
    <xf numFmtId="0" fontId="22" fillId="0" borderId="0" xfId="7" applyFont="1" applyAlignment="1">
      <alignment vertical="center"/>
    </xf>
    <xf numFmtId="0" fontId="22" fillId="0" borderId="0" xfId="7" applyFont="1" applyAlignment="1">
      <alignment horizontal="center" vertical="center"/>
    </xf>
    <xf numFmtId="165" fontId="15" fillId="11" borderId="11" xfId="8" applyNumberFormat="1" applyFont="1" applyFill="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65" fontId="0" fillId="8" borderId="1" xfId="2" applyNumberFormat="1" applyFont="1" applyFill="1" applyBorder="1"/>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 fontId="0" fillId="8" borderId="1" xfId="2" applyNumberFormat="1" applyFont="1" applyFill="1" applyBorder="1"/>
    <xf numFmtId="177" fontId="0" fillId="0" borderId="1" xfId="1" applyNumberFormat="1" applyFont="1" applyFill="1" applyBorder="1"/>
    <xf numFmtId="10" fontId="0" fillId="8" borderId="1" xfId="2" applyNumberFormat="1" applyFont="1" applyFill="1" applyBorder="1"/>
    <xf numFmtId="10" fontId="0" fillId="0" borderId="1" xfId="2" applyNumberFormat="1" applyFont="1" applyBorder="1"/>
    <xf numFmtId="165" fontId="14" fillId="16" borderId="64" xfId="8" applyNumberFormat="1" applyFont="1" applyFill="1" applyBorder="1" applyAlignment="1" applyProtection="1">
      <alignment horizontal="left" vertical="center" wrapText="1"/>
    </xf>
    <xf numFmtId="165" fontId="14" fillId="16" borderId="56" xfId="8" applyNumberFormat="1" applyFont="1" applyFill="1" applyBorder="1" applyAlignment="1" applyProtection="1">
      <alignment horizontal="left" vertical="center" wrapText="1"/>
    </xf>
    <xf numFmtId="165" fontId="14" fillId="16" borderId="65" xfId="8" applyNumberFormat="1" applyFont="1" applyFill="1" applyBorder="1" applyAlignment="1" applyProtection="1">
      <alignment horizontal="left" vertical="center" wrapText="1"/>
    </xf>
    <xf numFmtId="165" fontId="14" fillId="16" borderId="58" xfId="8" applyNumberFormat="1" applyFont="1" applyFill="1" applyBorder="1" applyAlignment="1" applyProtection="1">
      <alignment horizontal="left" vertical="center" wrapText="1"/>
    </xf>
    <xf numFmtId="165" fontId="14" fillId="16" borderId="59" xfId="8" applyNumberFormat="1" applyFont="1" applyFill="1" applyBorder="1" applyAlignment="1" applyProtection="1">
      <alignment horizontal="left" vertical="center" wrapText="1"/>
    </xf>
    <xf numFmtId="165" fontId="14" fillId="16" borderId="60" xfId="8" applyNumberFormat="1" applyFont="1" applyFill="1" applyBorder="1" applyAlignment="1" applyProtection="1">
      <alignment horizontal="left" vertical="center" wrapText="1"/>
    </xf>
    <xf numFmtId="0" fontId="17" fillId="2" borderId="14" xfId="7" applyFont="1" applyFill="1" applyBorder="1" applyAlignment="1">
      <alignment horizontal="center" vertical="center"/>
    </xf>
    <xf numFmtId="0" fontId="17" fillId="2" borderId="24" xfId="7" applyFont="1" applyFill="1" applyBorder="1" applyAlignment="1">
      <alignment horizontal="center" vertical="center"/>
    </xf>
    <xf numFmtId="0" fontId="17" fillId="2" borderId="25"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36" xfId="7" applyFont="1" applyFill="1" applyBorder="1" applyAlignment="1">
      <alignment horizontal="center" vertical="center"/>
    </xf>
    <xf numFmtId="0" fontId="17" fillId="2" borderId="37" xfId="7" applyFont="1" applyFill="1" applyBorder="1" applyAlignment="1">
      <alignment horizontal="center" vertical="center"/>
    </xf>
    <xf numFmtId="165" fontId="14" fillId="16" borderId="66" xfId="8" applyNumberFormat="1" applyFont="1" applyFill="1" applyBorder="1" applyAlignment="1" applyProtection="1">
      <alignment horizontal="left" vertical="center" wrapText="1"/>
    </xf>
    <xf numFmtId="165" fontId="14" fillId="16" borderId="61" xfId="8" applyNumberFormat="1" applyFont="1" applyFill="1" applyBorder="1" applyAlignment="1" applyProtection="1">
      <alignment horizontal="left" vertical="center" wrapText="1"/>
    </xf>
    <xf numFmtId="165" fontId="14" fillId="16" borderId="67" xfId="8" applyNumberFormat="1" applyFont="1" applyFill="1" applyBorder="1" applyAlignment="1" applyProtection="1">
      <alignment horizontal="left" vertical="center" wrapText="1"/>
    </xf>
    <xf numFmtId="165" fontId="14" fillId="16" borderId="62" xfId="8" applyNumberFormat="1" applyFont="1" applyFill="1" applyBorder="1" applyAlignment="1" applyProtection="1">
      <alignment horizontal="left" vertical="center" wrapText="1"/>
    </xf>
    <xf numFmtId="165" fontId="14" fillId="16" borderId="57" xfId="8" applyNumberFormat="1" applyFont="1" applyFill="1" applyBorder="1" applyAlignment="1" applyProtection="1">
      <alignment horizontal="left" vertical="center" wrapText="1"/>
    </xf>
    <xf numFmtId="165" fontId="14" fillId="16" borderId="63" xfId="8" applyNumberFormat="1" applyFont="1" applyFill="1" applyBorder="1" applyAlignment="1" applyProtection="1">
      <alignment horizontal="lef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4" fillId="0" borderId="1" xfId="7" applyFont="1" applyBorder="1" applyAlignment="1">
      <alignment horizontal="left" vertical="center"/>
    </xf>
    <xf numFmtId="0" fontId="13" fillId="0" borderId="0" xfId="7" applyFont="1" applyAlignment="1">
      <alignment horizontal="center"/>
    </xf>
    <xf numFmtId="0" fontId="15" fillId="0" borderId="0" xfId="7" applyFont="1" applyAlignment="1">
      <alignment vertical="center"/>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7" fillId="2" borderId="22" xfId="7" applyFont="1" applyFill="1" applyBorder="1" applyAlignment="1">
      <alignment horizontal="right"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176"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172" fontId="15" fillId="13" borderId="44" xfId="7" applyNumberFormat="1" applyFont="1" applyFill="1" applyBorder="1" applyAlignment="1">
      <alignment horizontal="center" vertical="center" wrapText="1"/>
    </xf>
    <xf numFmtId="172" fontId="15" fillId="13" borderId="49"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20" xfId="7" applyFont="1" applyBorder="1" applyAlignment="1">
      <alignment horizontal="left" vertical="center"/>
    </xf>
    <xf numFmtId="0" fontId="14" fillId="0" borderId="19" xfId="7" applyFont="1" applyBorder="1" applyAlignment="1">
      <alignment horizontal="left" vertical="center"/>
    </xf>
    <xf numFmtId="174" fontId="15" fillId="13" borderId="50" xfId="8" applyNumberFormat="1" applyFont="1" applyFill="1" applyBorder="1" applyAlignment="1" applyProtection="1">
      <alignment horizontal="center" vertical="center"/>
    </xf>
    <xf numFmtId="172" fontId="15" fillId="12" borderId="53" xfId="7" applyNumberFormat="1" applyFont="1" applyFill="1" applyBorder="1" applyAlignment="1">
      <alignment horizontal="center" vertical="center" wrapText="1"/>
    </xf>
    <xf numFmtId="172" fontId="15" fillId="12" borderId="54" xfId="7" applyNumberFormat="1" applyFont="1" applyFill="1" applyBorder="1" applyAlignment="1">
      <alignment horizontal="center" vertical="center" wrapText="1"/>
    </xf>
    <xf numFmtId="172" fontId="15" fillId="12" borderId="55" xfId="7" applyNumberFormat="1" applyFont="1" applyFill="1" applyBorder="1" applyAlignment="1">
      <alignment horizontal="center" vertical="center" wrapText="1"/>
    </xf>
    <xf numFmtId="174" fontId="15" fillId="10" borderId="11" xfId="8" applyNumberFormat="1" applyFont="1" applyFill="1" applyBorder="1" applyAlignment="1" applyProtection="1">
      <alignment horizontal="center"/>
    </xf>
    <xf numFmtId="172" fontId="15" fillId="11" borderId="44" xfId="7" applyNumberFormat="1" applyFont="1" applyFill="1" applyBorder="1" applyAlignment="1">
      <alignment horizontal="center" vertical="center" wrapText="1"/>
    </xf>
    <xf numFmtId="174" fontId="15" fillId="11" borderId="11" xfId="8" applyNumberFormat="1" applyFont="1" applyFill="1" applyBorder="1" applyAlignment="1" applyProtection="1">
      <alignment horizont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0" fontId="14" fillId="0" borderId="52"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4" fontId="15" fillId="12" borderId="11" xfId="8" applyNumberFormat="1" applyFont="1" applyFill="1" applyBorder="1" applyAlignment="1" applyProtection="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0">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9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166D80CE-233B-4E65-A9D4-2F40406B5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67F85664-EDF5-4A8D-BF9F-3701D65014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295277</xdr:rowOff>
    </xdr:from>
    <xdr:to>
      <xdr:col>1</xdr:col>
      <xdr:colOff>4267200</xdr:colOff>
      <xdr:row>7</xdr:row>
      <xdr:rowOff>1085851</xdr:rowOff>
    </xdr:to>
    <xdr:pic>
      <xdr:nvPicPr>
        <xdr:cNvPr id="5" name="Picture 4">
          <a:extLst>
            <a:ext uri="{FF2B5EF4-FFF2-40B4-BE49-F238E27FC236}">
              <a16:creationId xmlns:a16="http://schemas.microsoft.com/office/drawing/2014/main" id="{AD18F418-9593-423A-8D76-F00136C7E1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2"/>
          <a:ext cx="4162425" cy="790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3" sqref="B3"/>
    </sheetView>
  </sheetViews>
  <sheetFormatPr defaultRowHeight="15" x14ac:dyDescent="0.25"/>
  <cols>
    <col min="1" max="1" width="6.5703125" style="235" customWidth="1"/>
    <col min="2" max="2" width="125" customWidth="1"/>
  </cols>
  <sheetData>
    <row r="1" spans="1:2" s="235" customFormat="1" x14ac:dyDescent="0.25">
      <c r="A1" s="237" t="s">
        <v>210</v>
      </c>
      <c r="B1" s="237" t="s">
        <v>211</v>
      </c>
    </row>
    <row r="2" spans="1:2" s="235" customFormat="1" x14ac:dyDescent="0.25">
      <c r="A2" s="235">
        <v>1</v>
      </c>
      <c r="B2" s="246" t="s">
        <v>224</v>
      </c>
    </row>
    <row r="3" spans="1:2" x14ac:dyDescent="0.25">
      <c r="A3" s="235">
        <v>2</v>
      </c>
      <c r="B3" s="247" t="s">
        <v>223</v>
      </c>
    </row>
    <row r="4" spans="1:2" x14ac:dyDescent="0.25">
      <c r="A4" s="235">
        <v>3</v>
      </c>
      <c r="B4" s="248" t="s">
        <v>285</v>
      </c>
    </row>
    <row r="5" spans="1:2" x14ac:dyDescent="0.25">
      <c r="A5" s="235">
        <v>4</v>
      </c>
      <c r="B5" s="247" t="s">
        <v>212</v>
      </c>
    </row>
    <row r="6" spans="1:2" ht="51.75" customHeight="1" x14ac:dyDescent="0.25">
      <c r="A6" s="235">
        <v>5</v>
      </c>
      <c r="B6" s="248" t="s">
        <v>215</v>
      </c>
    </row>
    <row r="7" spans="1:2" ht="30" x14ac:dyDescent="0.25">
      <c r="A7" s="235">
        <v>6</v>
      </c>
      <c r="B7" s="248" t="s">
        <v>225</v>
      </c>
    </row>
    <row r="8" spans="1:2" ht="90" x14ac:dyDescent="0.25">
      <c r="A8" s="235">
        <v>7</v>
      </c>
      <c r="B8" s="297" t="s">
        <v>286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73"/>
  <sheetViews>
    <sheetView showGridLines="0" tabSelected="1" zoomScale="70" zoomScaleNormal="70" zoomScaleSheetLayoutView="85" workbookViewId="0">
      <selection activeCell="K20" sqref="K20"/>
    </sheetView>
  </sheetViews>
  <sheetFormatPr defaultColWidth="7.85546875" defaultRowHeight="15.75" x14ac:dyDescent="0.25"/>
  <cols>
    <col min="1" max="1" width="1.7109375" style="92" customWidth="1"/>
    <col min="2" max="2" width="32.140625" style="96" customWidth="1"/>
    <col min="3" max="3" width="27.5703125" style="92" customWidth="1"/>
    <col min="4" max="4" width="45.140625" style="92" customWidth="1"/>
    <col min="5" max="5" width="19.140625" style="92" bestFit="1" customWidth="1"/>
    <col min="6" max="6" width="18.7109375" style="108" bestFit="1" customWidth="1"/>
    <col min="7" max="7" width="9.140625" style="108" customWidth="1"/>
    <col min="8" max="8" width="12.7109375" style="92" customWidth="1"/>
    <col min="9" max="10" width="16" style="92" customWidth="1"/>
    <col min="11" max="12" width="16.140625" style="92" customWidth="1"/>
    <col min="13" max="14" width="15.42578125" style="92" customWidth="1"/>
    <col min="15" max="15" width="27" style="120" customWidth="1"/>
    <col min="16" max="16" width="26.7109375" style="120" customWidth="1"/>
    <col min="17" max="17" width="18.5703125" style="120" customWidth="1"/>
    <col min="18" max="19" width="18.5703125" style="93" customWidth="1"/>
    <col min="20" max="20" width="18.140625" style="94" hidden="1" customWidth="1"/>
    <col min="21" max="21" width="18.28515625" style="93" hidden="1" customWidth="1"/>
    <col min="22" max="22" width="7.85546875" style="92" hidden="1" customWidth="1"/>
    <col min="23" max="16384" width="7.85546875" style="92"/>
  </cols>
  <sheetData>
    <row r="1" spans="1:23" x14ac:dyDescent="0.25">
      <c r="P1" s="288" t="s">
        <v>207</v>
      </c>
      <c r="Q1" s="326" t="s">
        <v>208</v>
      </c>
      <c r="R1" s="326"/>
    </row>
    <row r="2" spans="1:23" x14ac:dyDescent="0.25">
      <c r="P2" s="288" t="s">
        <v>209</v>
      </c>
      <c r="Q2" s="326">
        <v>0</v>
      </c>
      <c r="R2" s="326"/>
    </row>
    <row r="3" spans="1:23" ht="28.5" x14ac:dyDescent="0.45">
      <c r="A3" s="327" t="s">
        <v>204</v>
      </c>
      <c r="B3" s="327"/>
      <c r="C3" s="327"/>
      <c r="D3" s="327"/>
      <c r="E3" s="327"/>
      <c r="F3" s="327"/>
      <c r="G3" s="327"/>
      <c r="H3" s="327"/>
      <c r="I3" s="327"/>
      <c r="J3" s="327"/>
      <c r="K3" s="327"/>
      <c r="L3" s="327"/>
      <c r="M3" s="327"/>
      <c r="N3" s="327"/>
    </row>
    <row r="4" spans="1:23" ht="28.5" x14ac:dyDescent="0.45">
      <c r="A4" s="327" t="s">
        <v>205</v>
      </c>
      <c r="B4" s="327"/>
      <c r="C4" s="327"/>
      <c r="D4" s="327"/>
      <c r="E4" s="327"/>
      <c r="F4" s="327"/>
      <c r="G4" s="327"/>
      <c r="H4" s="327"/>
      <c r="I4" s="327"/>
      <c r="J4" s="327"/>
      <c r="K4" s="327"/>
      <c r="L4" s="327"/>
      <c r="M4" s="327"/>
      <c r="N4" s="327"/>
    </row>
    <row r="5" spans="1:23" x14ac:dyDescent="0.25">
      <c r="B5" s="95"/>
      <c r="C5" s="95"/>
      <c r="D5" s="95"/>
      <c r="E5" s="95"/>
      <c r="F5" s="95"/>
      <c r="G5" s="95"/>
      <c r="H5" s="95"/>
      <c r="I5" s="95"/>
      <c r="J5" s="95"/>
      <c r="O5" s="328" t="s">
        <v>107</v>
      </c>
      <c r="P5" s="328"/>
      <c r="Q5" s="328"/>
      <c r="R5" s="328"/>
    </row>
    <row r="6" spans="1:23" ht="33.6" customHeight="1" x14ac:dyDescent="0.25">
      <c r="B6" s="236" t="s">
        <v>108</v>
      </c>
      <c r="C6" s="322" t="s">
        <v>109</v>
      </c>
      <c r="D6" s="322"/>
      <c r="E6" s="323" t="s">
        <v>110</v>
      </c>
      <c r="F6" s="323"/>
      <c r="G6" s="323"/>
      <c r="H6" s="323" t="s">
        <v>111</v>
      </c>
      <c r="I6" s="323"/>
      <c r="J6" s="323"/>
      <c r="K6" s="323"/>
      <c r="L6" s="320" t="s">
        <v>112</v>
      </c>
      <c r="M6" s="320"/>
      <c r="N6" s="320"/>
      <c r="O6" s="329" t="s">
        <v>173</v>
      </c>
      <c r="P6" s="329"/>
      <c r="Q6" s="97">
        <v>1.25</v>
      </c>
      <c r="R6" s="98">
        <v>1.5</v>
      </c>
      <c r="T6" s="202" t="s">
        <v>111</v>
      </c>
      <c r="U6" s="202"/>
      <c r="V6" s="202"/>
      <c r="W6" s="202"/>
    </row>
    <row r="7" spans="1:23" ht="33.6" customHeight="1" x14ac:dyDescent="0.25">
      <c r="B7" s="236" t="s">
        <v>113</v>
      </c>
      <c r="C7" s="322" t="s">
        <v>237</v>
      </c>
      <c r="D7" s="322"/>
      <c r="E7" s="323"/>
      <c r="F7" s="323"/>
      <c r="G7" s="323"/>
      <c r="H7" s="323"/>
      <c r="I7" s="323"/>
      <c r="J7" s="323"/>
      <c r="K7" s="323"/>
      <c r="L7" s="320"/>
      <c r="M7" s="320"/>
      <c r="N7" s="320"/>
      <c r="O7" s="330" t="s">
        <v>174</v>
      </c>
      <c r="P7" s="331"/>
      <c r="Q7" s="99">
        <v>1.05</v>
      </c>
      <c r="R7" s="100">
        <v>1.25</v>
      </c>
      <c r="S7" s="101"/>
      <c r="T7" s="202" t="s">
        <v>171</v>
      </c>
      <c r="U7" s="202"/>
      <c r="V7" s="202"/>
      <c r="W7" s="202"/>
    </row>
    <row r="8" spans="1:23" ht="33.6" customHeight="1" x14ac:dyDescent="0.25">
      <c r="B8" s="225" t="s">
        <v>196</v>
      </c>
      <c r="C8" s="322" t="s">
        <v>235</v>
      </c>
      <c r="D8" s="322"/>
      <c r="E8" s="323" t="s">
        <v>114</v>
      </c>
      <c r="F8" s="323"/>
      <c r="G8" s="323"/>
      <c r="H8" s="324">
        <f>N39</f>
        <v>0.33022959183673462</v>
      </c>
      <c r="I8" s="324"/>
      <c r="J8" s="324"/>
      <c r="K8" s="324"/>
      <c r="L8" s="321">
        <f>COUNTA(F16:F37)</f>
        <v>19</v>
      </c>
      <c r="M8" s="321"/>
      <c r="N8" s="321"/>
      <c r="O8" s="332" t="s">
        <v>175</v>
      </c>
      <c r="P8" s="333"/>
      <c r="Q8" s="102">
        <v>0.95</v>
      </c>
      <c r="R8" s="103">
        <v>1.05</v>
      </c>
      <c r="S8" s="101"/>
      <c r="T8" s="205" t="s">
        <v>28</v>
      </c>
    </row>
    <row r="9" spans="1:23" ht="33.6" customHeight="1" x14ac:dyDescent="0.25">
      <c r="B9" s="225" t="s">
        <v>88</v>
      </c>
      <c r="C9" s="322" t="s">
        <v>236</v>
      </c>
      <c r="D9" s="322"/>
      <c r="E9" s="323"/>
      <c r="F9" s="323"/>
      <c r="G9" s="323"/>
      <c r="H9" s="324"/>
      <c r="I9" s="324"/>
      <c r="J9" s="324"/>
      <c r="K9" s="324"/>
      <c r="L9" s="321"/>
      <c r="M9" s="321"/>
      <c r="N9" s="321"/>
      <c r="O9" s="334" t="s">
        <v>176</v>
      </c>
      <c r="P9" s="335"/>
      <c r="Q9" s="104">
        <v>0.8</v>
      </c>
      <c r="R9" s="105">
        <v>0.95</v>
      </c>
      <c r="T9" s="94" t="s">
        <v>29</v>
      </c>
    </row>
    <row r="10" spans="1:23" ht="33.6" customHeight="1" x14ac:dyDescent="0.25">
      <c r="B10" s="225" t="s">
        <v>86</v>
      </c>
      <c r="C10" s="322" t="s">
        <v>115</v>
      </c>
      <c r="D10" s="322"/>
      <c r="E10" s="323" t="s">
        <v>116</v>
      </c>
      <c r="F10" s="323"/>
      <c r="G10" s="323"/>
      <c r="H10" s="325" t="str">
        <f>N40</f>
        <v>U</v>
      </c>
      <c r="I10" s="325"/>
      <c r="J10" s="325"/>
      <c r="K10" s="325"/>
      <c r="L10" s="321"/>
      <c r="M10" s="321"/>
      <c r="N10" s="321"/>
      <c r="O10" s="336" t="s">
        <v>177</v>
      </c>
      <c r="P10" s="337"/>
      <c r="Q10" s="106">
        <v>0</v>
      </c>
      <c r="R10" s="107">
        <v>0.8</v>
      </c>
      <c r="T10" s="94" t="s">
        <v>30</v>
      </c>
      <c r="U10" s="93" t="s">
        <v>133</v>
      </c>
      <c r="V10" s="92" t="s">
        <v>134</v>
      </c>
    </row>
    <row r="11" spans="1:23" ht="33" customHeight="1" x14ac:dyDescent="0.25">
      <c r="B11" s="202"/>
      <c r="C11" s="202"/>
      <c r="D11" s="203"/>
      <c r="E11" s="204"/>
      <c r="F11" s="204"/>
      <c r="G11" s="204"/>
      <c r="H11" s="204"/>
      <c r="I11" s="206"/>
      <c r="J11" s="206"/>
      <c r="K11" s="207"/>
      <c r="L11" s="208"/>
      <c r="M11" s="209"/>
      <c r="N11" s="210"/>
      <c r="T11" s="94" t="s">
        <v>31</v>
      </c>
      <c r="U11" s="93" t="s">
        <v>137</v>
      </c>
      <c r="V11" s="92" t="s">
        <v>178</v>
      </c>
    </row>
    <row r="12" spans="1:23" ht="21" customHeight="1" x14ac:dyDescent="0.25">
      <c r="B12" s="212" t="s">
        <v>31</v>
      </c>
      <c r="C12" s="202" t="s">
        <v>172</v>
      </c>
      <c r="D12" s="203"/>
      <c r="E12" s="204"/>
      <c r="F12" s="204"/>
      <c r="G12" s="204"/>
      <c r="H12" s="204"/>
      <c r="I12" s="206"/>
      <c r="J12" s="206"/>
      <c r="K12" s="207"/>
      <c r="L12" s="208"/>
      <c r="M12" s="209"/>
      <c r="N12" s="210"/>
      <c r="T12" s="94" t="s">
        <v>32</v>
      </c>
      <c r="U12" s="93" t="s">
        <v>253</v>
      </c>
    </row>
    <row r="13" spans="1:23" ht="21" customHeight="1" thickBot="1" x14ac:dyDescent="0.3">
      <c r="B13" s="213"/>
      <c r="C13" s="202"/>
      <c r="D13" s="203"/>
      <c r="E13" s="204"/>
      <c r="F13" s="204"/>
      <c r="G13" s="204"/>
      <c r="H13" s="204"/>
      <c r="I13" s="206"/>
      <c r="J13" s="206"/>
      <c r="K13" s="207"/>
      <c r="L13" s="208"/>
      <c r="M13" s="209"/>
      <c r="N13" s="210"/>
      <c r="T13" s="94" t="s">
        <v>33</v>
      </c>
    </row>
    <row r="14" spans="1:23" s="93" customFormat="1" x14ac:dyDescent="0.25">
      <c r="B14" s="308" t="s">
        <v>117</v>
      </c>
      <c r="C14" s="385" t="s">
        <v>118</v>
      </c>
      <c r="D14" s="385" t="s">
        <v>119</v>
      </c>
      <c r="E14" s="385" t="s">
        <v>120</v>
      </c>
      <c r="F14" s="385" t="s">
        <v>121</v>
      </c>
      <c r="G14" s="385" t="s">
        <v>122</v>
      </c>
      <c r="H14" s="110" t="s">
        <v>123</v>
      </c>
      <c r="I14" s="363" t="s">
        <v>216</v>
      </c>
      <c r="J14" s="109" t="s">
        <v>40</v>
      </c>
      <c r="K14" s="110" t="s">
        <v>41</v>
      </c>
      <c r="L14" s="110" t="s">
        <v>124</v>
      </c>
      <c r="M14" s="110" t="s">
        <v>125</v>
      </c>
      <c r="N14" s="110" t="s">
        <v>126</v>
      </c>
      <c r="O14" s="308" t="s">
        <v>278</v>
      </c>
      <c r="P14" s="309"/>
      <c r="Q14" s="309"/>
      <c r="R14" s="310"/>
      <c r="T14" s="94" t="s">
        <v>34</v>
      </c>
    </row>
    <row r="15" spans="1:23" s="93" customFormat="1" ht="35.25" customHeight="1" thickBot="1" x14ac:dyDescent="0.3">
      <c r="B15" s="384"/>
      <c r="C15" s="386"/>
      <c r="D15" s="386"/>
      <c r="E15" s="386"/>
      <c r="F15" s="386"/>
      <c r="G15" s="386"/>
      <c r="H15" s="111" t="s">
        <v>127</v>
      </c>
      <c r="I15" s="364"/>
      <c r="J15" s="112" t="s">
        <v>128</v>
      </c>
      <c r="K15" s="111" t="s">
        <v>129</v>
      </c>
      <c r="L15" s="111" t="s">
        <v>130</v>
      </c>
      <c r="M15" s="111" t="s">
        <v>131</v>
      </c>
      <c r="N15" s="111" t="s">
        <v>132</v>
      </c>
      <c r="O15" s="311"/>
      <c r="P15" s="312"/>
      <c r="Q15" s="312"/>
      <c r="R15" s="313"/>
      <c r="S15" s="113"/>
      <c r="T15" s="114" t="s">
        <v>35</v>
      </c>
    </row>
    <row r="16" spans="1:23" s="226" customFormat="1" ht="61.5" customHeight="1" x14ac:dyDescent="0.25">
      <c r="B16" s="387" t="s">
        <v>213</v>
      </c>
      <c r="C16" s="269" t="s">
        <v>135</v>
      </c>
      <c r="D16" s="227" t="s">
        <v>238</v>
      </c>
      <c r="E16" s="228" t="s">
        <v>91</v>
      </c>
      <c r="F16" s="118" t="s">
        <v>137</v>
      </c>
      <c r="G16" s="229" t="s">
        <v>134</v>
      </c>
      <c r="H16" s="263">
        <v>0.15</v>
      </c>
      <c r="I16" s="125" t="s">
        <v>227</v>
      </c>
      <c r="J16" s="255">
        <f>HLOOKUP(B12,'Update KPI'!B2:N3,2,0)</f>
        <v>2E-3</v>
      </c>
      <c r="K16" s="255">
        <f>HLOOKUP(B12,'Update KPI'!B2:N4,3,0)</f>
        <v>5.7999999999999996E-3</v>
      </c>
      <c r="L16" s="255">
        <f>IF(F16="Maximize",K16-J16,IF(F16="Minimize",J16-K16,K16-J16))</f>
        <v>-3.7999999999999996E-3</v>
      </c>
      <c r="M16" s="119">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0</v>
      </c>
      <c r="N16" s="263">
        <f>M16*H16</f>
        <v>0</v>
      </c>
      <c r="O16" s="314" t="s">
        <v>258</v>
      </c>
      <c r="P16" s="315"/>
      <c r="Q16" s="315"/>
      <c r="R16" s="316"/>
      <c r="S16" s="94"/>
      <c r="T16" s="122" t="s">
        <v>36</v>
      </c>
      <c r="U16" s="122"/>
    </row>
    <row r="17" spans="1:21" x14ac:dyDescent="0.25">
      <c r="B17" s="387"/>
      <c r="C17" s="381" t="s">
        <v>138</v>
      </c>
      <c r="D17" s="381"/>
      <c r="E17" s="381"/>
      <c r="F17" s="381"/>
      <c r="G17" s="381"/>
      <c r="H17" s="264">
        <f>SUM(H16:H16)</f>
        <v>0.15</v>
      </c>
      <c r="I17" s="128"/>
      <c r="J17" s="128"/>
      <c r="K17" s="128"/>
      <c r="L17" s="128"/>
      <c r="M17" s="128"/>
      <c r="N17" s="264">
        <f>SUM(N16:N16)</f>
        <v>0</v>
      </c>
      <c r="O17" s="305"/>
      <c r="P17" s="306"/>
      <c r="Q17" s="306"/>
      <c r="R17" s="307"/>
      <c r="S17" s="121"/>
      <c r="T17" s="122" t="s">
        <v>38</v>
      </c>
    </row>
    <row r="18" spans="1:21" ht="39.75" customHeight="1" x14ac:dyDescent="0.25">
      <c r="B18" s="382" t="s">
        <v>190</v>
      </c>
      <c r="C18" s="374" t="s">
        <v>139</v>
      </c>
      <c r="D18" s="116" t="s">
        <v>240</v>
      </c>
      <c r="E18" s="117" t="s">
        <v>91</v>
      </c>
      <c r="F18" s="118" t="s">
        <v>253</v>
      </c>
      <c r="G18" s="229" t="s">
        <v>134</v>
      </c>
      <c r="H18" s="265">
        <v>0.15</v>
      </c>
      <c r="I18" s="211" t="s">
        <v>217</v>
      </c>
      <c r="J18" s="257">
        <f>HLOOKUP(B12,'Update KPI'!B9:N10,2,0)</f>
        <v>0</v>
      </c>
      <c r="K18" s="257">
        <f>HLOOKUP(B12,'Update KPI'!B9:N11,3,0)</f>
        <v>1</v>
      </c>
      <c r="L18" s="272">
        <f>IF(F18="Maximize",K18-J18,IF(F18="Minimize",J18-K18,K18-J18))</f>
        <v>1</v>
      </c>
      <c r="M18" s="130">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0</v>
      </c>
      <c r="N18" s="265">
        <f>M18*H18</f>
        <v>0</v>
      </c>
      <c r="O18" s="317" t="s">
        <v>259</v>
      </c>
      <c r="P18" s="318"/>
      <c r="Q18" s="318"/>
      <c r="R18" s="319"/>
      <c r="T18" s="122" t="s">
        <v>39</v>
      </c>
    </row>
    <row r="19" spans="1:21" ht="75.75" customHeight="1" x14ac:dyDescent="0.25">
      <c r="B19" s="382"/>
      <c r="C19" s="376"/>
      <c r="D19" s="124" t="s">
        <v>181</v>
      </c>
      <c r="E19" s="117" t="s">
        <v>91</v>
      </c>
      <c r="F19" s="118" t="s">
        <v>253</v>
      </c>
      <c r="G19" s="229" t="s">
        <v>134</v>
      </c>
      <c r="H19" s="263">
        <v>0.05</v>
      </c>
      <c r="I19" s="131" t="s">
        <v>218</v>
      </c>
      <c r="J19" s="131">
        <f>HLOOKUP(B12,'Update KPI'!B17:N18,2,0)</f>
        <v>0</v>
      </c>
      <c r="K19" s="132">
        <f>HLOOKUP(B12,'Update KPI'!B17:N19,3,0)</f>
        <v>0</v>
      </c>
      <c r="L19" s="133">
        <f>IF(F19="Maximize",K19-J19,IF(F19="Minimize",J19-K19,K19-J19))</f>
        <v>0</v>
      </c>
      <c r="M19" s="130">
        <f>IFERROR(IF(AND(F19="Maximize",G19="Unlock"),IF(((K19-J19)/ABS(J19))+1&lt;0,0,((K19-J19)/ABS(J19))+1),IF(AND(F19="Maximize",G19="Lock"),IF(((K19-J19)/ABS(J19))+1&lt;0,0,IF(((K19-J19)/ABS(J19))+1&gt;$R$6,$R$6,((K19-J19)/ABS(J19))+1)),IF(AND(F19="Minimize",G19="Unlock"),IF(((J19-K19)/ABS(J19))+1&lt;0,0,((J19-K19)/ABS(J19))+1),IF(AND(F19="Minimize",G19="Lock"),IF(((J19-K19)/ABS(J19))+1&lt;0,0,IF(((J19-K19)/ABS(J19))+1&gt;$R$6,$R$6,((J19-K19)/ABS(J19))+1)),IF(F19="Min to Zero",IF(K19&gt;J19,0,IF(K19&lt;J19,0,100%)),IF(F19="Stabilize to Target",IF(K19-J19=0,100%,IF(ABS(K19-J19)&gt;=ABS(J19),0,ABS(IF(K19&gt;J19,1-((K19-J19)/J19),IF(K19&lt;J19,1-((J19-ABS(K19))/J19),0))))),IF(F19="Stabilize to Zero",IF(AND(K19&lt;=J19,K19&gt;=-J19),ABS(IF(K19&gt;J19,K19-J19,IF(K19&lt;J19,J19-ABS(K19),0)))/ABS(J19),0)))))))),0)</f>
        <v>1</v>
      </c>
      <c r="N19" s="263">
        <f>M19*H19</f>
        <v>0.05</v>
      </c>
      <c r="O19" s="302" t="s">
        <v>260</v>
      </c>
      <c r="P19" s="303"/>
      <c r="Q19" s="303"/>
      <c r="R19" s="304"/>
      <c r="T19" s="94" t="s">
        <v>82</v>
      </c>
    </row>
    <row r="20" spans="1:21" ht="47.25" customHeight="1" x14ac:dyDescent="0.25">
      <c r="B20" s="382"/>
      <c r="C20" s="270" t="s">
        <v>242</v>
      </c>
      <c r="D20" s="273" t="s">
        <v>243</v>
      </c>
      <c r="E20" s="117" t="s">
        <v>91</v>
      </c>
      <c r="F20" s="118" t="s">
        <v>137</v>
      </c>
      <c r="G20" s="229" t="s">
        <v>134</v>
      </c>
      <c r="H20" s="263">
        <v>0.05</v>
      </c>
      <c r="I20" s="131" t="s">
        <v>244</v>
      </c>
      <c r="J20" s="131">
        <f>HLOOKUP(B12,'Update KPI'!B26:N27,2,0)</f>
        <v>7</v>
      </c>
      <c r="K20" s="132">
        <f>HLOOKUP(B12,'Update KPI'!B26:N28,3,0)</f>
        <v>7</v>
      </c>
      <c r="L20" s="133">
        <f>IF(F20="Maximize",K20-J20,IF(F20="Minimize",J20-K20,K20-J20))</f>
        <v>0</v>
      </c>
      <c r="M20" s="130">
        <f>IFERROR(IF(AND(F20="Maximize",G20="Unlock"),IF(((K20-J20)/ABS(J20))+1&lt;0,0,((K20-J20)/ABS(J20))+1),IF(AND(F20="Maximize",G20="Lock"),IF(((K20-J20)/ABS(J20))+1&lt;0,0,IF(((K20-J20)/ABS(J20))+1&gt;$R$6,$R$6,((K20-J20)/ABS(J20))+1)),IF(AND(F20="Minimize",G20="Unlock"),IF(((J20-K20)/ABS(J20))+1&lt;0,0,((J20-K20)/ABS(J20))+1),IF(AND(F20="Minimize",G20="Lock"),IF(((J20-K20)/ABS(J20))+1&lt;0,0,IF(((J20-K20)/ABS(J20))+1&gt;$R$6,$R$6,((J20-K20)/ABS(J20))+1)),IF(F20="Min to Zero",IF(K20&gt;J20,0,IF(K20&lt;J20,0,100%)),IF(F20="Stabilize to Target",IF(K20-J20=0,100%,IF(ABS(K20-J20)&gt;=ABS(J20),0,ABS(IF(K20&gt;J20,1-((K20-J20)/J20),IF(K20&lt;J20,1-((J20-ABS(K20))/J20),0))))),IF(F20="Stabilize to Zero",IF(AND(K20&lt;=J20,K20&gt;=-J20),ABS(IF(K20&gt;J20,K20-J20,IF(K20&lt;J20,J20-ABS(K20),0)))/ABS(J20),0)))))))),0)</f>
        <v>1</v>
      </c>
      <c r="N20" s="263">
        <f>M20*H20</f>
        <v>0.05</v>
      </c>
      <c r="O20" s="302" t="s">
        <v>261</v>
      </c>
      <c r="P20" s="303"/>
      <c r="Q20" s="303"/>
      <c r="R20" s="304"/>
    </row>
    <row r="21" spans="1:21" x14ac:dyDescent="0.25">
      <c r="B21" s="382"/>
      <c r="C21" s="383" t="s">
        <v>189</v>
      </c>
      <c r="D21" s="383"/>
      <c r="E21" s="383"/>
      <c r="F21" s="383"/>
      <c r="G21" s="383"/>
      <c r="H21" s="266">
        <f>SUM(H18:H20)</f>
        <v>0.25</v>
      </c>
      <c r="I21" s="134"/>
      <c r="J21" s="134"/>
      <c r="K21" s="134"/>
      <c r="L21" s="134"/>
      <c r="M21" s="134"/>
      <c r="N21" s="291">
        <f>SUM(N18:N19)</f>
        <v>0.05</v>
      </c>
      <c r="O21" s="305"/>
      <c r="P21" s="306"/>
      <c r="Q21" s="306"/>
      <c r="R21" s="307"/>
    </row>
    <row r="22" spans="1:21" ht="41.25" customHeight="1" x14ac:dyDescent="0.25">
      <c r="B22" s="378" t="s">
        <v>214</v>
      </c>
      <c r="C22" s="274" t="s">
        <v>226</v>
      </c>
      <c r="D22" s="124" t="s">
        <v>246</v>
      </c>
      <c r="E22" s="117" t="s">
        <v>136</v>
      </c>
      <c r="F22" s="118" t="s">
        <v>137</v>
      </c>
      <c r="G22" s="118" t="s">
        <v>134</v>
      </c>
      <c r="H22" s="263">
        <v>0.15</v>
      </c>
      <c r="I22" s="136" t="s">
        <v>227</v>
      </c>
      <c r="J22" s="254">
        <f>HLOOKUP(B12,'Update KPI'!B33:N34,2,0)</f>
        <v>2E-3</v>
      </c>
      <c r="K22" s="255">
        <f>HLOOKUP(B12,'Update KPI'!B33:N35,3,0)</f>
        <v>4.8999999999999998E-3</v>
      </c>
      <c r="L22" s="256">
        <f t="shared" ref="L22:L28" si="0">IF(F22="Maximize",K22-J22,IF(F22="Minimize",J22-K22,K22-J22))</f>
        <v>-2.8999999999999998E-3</v>
      </c>
      <c r="M22" s="119">
        <f t="shared" ref="M22:M28" si="1">IFERROR(IF(AND(F22="Maximize",G22="Unlock"),IF(((K22-J22)/ABS(J22))+1&lt;0,0,((K22-J22)/ABS(J22))+1),IF(AND(F22="Maximize",G22="Lock"),IF(((K22-J22)/ABS(J22))+1&lt;0,0,IF(((K22-J22)/ABS(J22))+1&gt;$R$6,$R$6,((K22-J22)/ABS(J22))+1)),IF(AND(F22="Minimize",G22="Unlock"),IF(((J22-K22)/ABS(J22))+1&lt;0,0,((J22-K22)/ABS(J22))+1),IF(AND(F22="Minimize",G22="Lock"),IF(((J22-K22)/ABS(J22))+1&lt;0,0,IF(((J22-K22)/ABS(J22))+1&gt;$R$6,$R$6,((J22-K22)/ABS(J22))+1)),IF(F22="Min to Zero",IF(K22&gt;J22,0,IF(K22&lt;J22,0,100%)),IF(F22="Stabilize to Target",IF(K22-J22=0,100%,IF(ABS(K22-J22)&gt;=ABS(J22),0,ABS(IF(K22&gt;J22,1-((K22-J22)/J22),IF(K22&lt;J22,1-((J22-ABS(K22))/J22),0))))),IF(F22="Stabilize to Zero",IF(AND(K22&lt;=J22,K22&gt;=-J22),ABS(IF(K22&gt;J22,K22-J22,IF(K22&lt;J22,J22-ABS(K22),0)))/ABS(J22),0)))))))),0)</f>
        <v>0</v>
      </c>
      <c r="N22" s="263">
        <f t="shared" ref="N22:N25" si="2">M22*H22</f>
        <v>0</v>
      </c>
      <c r="O22" s="302" t="s">
        <v>262</v>
      </c>
      <c r="P22" s="303"/>
      <c r="Q22" s="303"/>
      <c r="R22" s="304"/>
    </row>
    <row r="23" spans="1:21" ht="41.25" customHeight="1" x14ac:dyDescent="0.25">
      <c r="B23" s="379"/>
      <c r="C23" s="388" t="s">
        <v>193</v>
      </c>
      <c r="D23" s="124" t="s">
        <v>254</v>
      </c>
      <c r="E23" s="117" t="s">
        <v>136</v>
      </c>
      <c r="F23" s="118" t="s">
        <v>133</v>
      </c>
      <c r="G23" s="118" t="s">
        <v>134</v>
      </c>
      <c r="H23" s="263">
        <v>0.02</v>
      </c>
      <c r="I23" s="136" t="s">
        <v>256</v>
      </c>
      <c r="J23" s="129">
        <v>1</v>
      </c>
      <c r="K23" s="132">
        <v>1</v>
      </c>
      <c r="L23" s="285">
        <f t="shared" si="0"/>
        <v>0</v>
      </c>
      <c r="M23" s="119">
        <f t="shared" si="1"/>
        <v>1</v>
      </c>
      <c r="N23" s="263">
        <f t="shared" si="2"/>
        <v>0.02</v>
      </c>
      <c r="O23" s="302" t="s">
        <v>264</v>
      </c>
      <c r="P23" s="303"/>
      <c r="Q23" s="303"/>
      <c r="R23" s="304"/>
    </row>
    <row r="24" spans="1:21" ht="41.25" customHeight="1" x14ac:dyDescent="0.25">
      <c r="A24" s="92" t="s">
        <v>141</v>
      </c>
      <c r="B24" s="379"/>
      <c r="C24" s="389"/>
      <c r="D24" s="127" t="s">
        <v>255</v>
      </c>
      <c r="E24" s="117" t="s">
        <v>136</v>
      </c>
      <c r="F24" s="118" t="s">
        <v>253</v>
      </c>
      <c r="G24" s="118" t="s">
        <v>134</v>
      </c>
      <c r="H24" s="261">
        <v>0.02</v>
      </c>
      <c r="I24" s="136" t="s">
        <v>257</v>
      </c>
      <c r="J24" s="129">
        <f>HLOOKUP(B12,'Update KPI'!B41:N42,2,0)</f>
        <v>0</v>
      </c>
      <c r="K24" s="142">
        <f>HLOOKUP(B12,'Update KPI'!B41:N43,3,0)</f>
        <v>0</v>
      </c>
      <c r="L24" s="142">
        <f t="shared" si="0"/>
        <v>0</v>
      </c>
      <c r="M24" s="119">
        <f t="shared" si="1"/>
        <v>1</v>
      </c>
      <c r="N24" s="261">
        <f t="shared" si="2"/>
        <v>0.02</v>
      </c>
      <c r="O24" s="302" t="s">
        <v>265</v>
      </c>
      <c r="P24" s="303"/>
      <c r="Q24" s="303"/>
      <c r="R24" s="304"/>
    </row>
    <row r="25" spans="1:21" ht="41.25" customHeight="1" x14ac:dyDescent="0.25">
      <c r="B25" s="379"/>
      <c r="C25" s="389"/>
      <c r="D25" s="127" t="s">
        <v>228</v>
      </c>
      <c r="E25" s="117" t="s">
        <v>136</v>
      </c>
      <c r="F25" s="118" t="s">
        <v>133</v>
      </c>
      <c r="G25" s="118" t="s">
        <v>134</v>
      </c>
      <c r="H25" s="262">
        <v>0.02</v>
      </c>
      <c r="I25" s="136" t="s">
        <v>229</v>
      </c>
      <c r="J25" s="129">
        <v>1</v>
      </c>
      <c r="K25" s="142">
        <v>1</v>
      </c>
      <c r="L25" s="142">
        <f t="shared" si="0"/>
        <v>0</v>
      </c>
      <c r="M25" s="119">
        <f t="shared" si="1"/>
        <v>1</v>
      </c>
      <c r="N25" s="261">
        <f t="shared" si="2"/>
        <v>0.02</v>
      </c>
      <c r="O25" s="302" t="s">
        <v>266</v>
      </c>
      <c r="P25" s="303"/>
      <c r="Q25" s="303"/>
      <c r="R25" s="304"/>
    </row>
    <row r="26" spans="1:21" ht="45" customHeight="1" x14ac:dyDescent="0.25">
      <c r="A26" s="92" t="s">
        <v>141</v>
      </c>
      <c r="B26" s="379"/>
      <c r="C26" s="389"/>
      <c r="D26" s="127" t="s">
        <v>182</v>
      </c>
      <c r="E26" s="117" t="s">
        <v>136</v>
      </c>
      <c r="F26" s="118" t="s">
        <v>133</v>
      </c>
      <c r="G26" s="118" t="s">
        <v>134</v>
      </c>
      <c r="H26" s="261">
        <v>0.05</v>
      </c>
      <c r="I26" s="136" t="s">
        <v>217</v>
      </c>
      <c r="J26" s="211">
        <f>HLOOKUP(B12,'Update KPI'!B48:N49,2,0)</f>
        <v>0.98</v>
      </c>
      <c r="K26" s="216">
        <f>HLOOKUP(B12,'Update KPI'!B48:N50,3,0)</f>
        <v>0.98450000000000004</v>
      </c>
      <c r="L26" s="216">
        <f t="shared" si="0"/>
        <v>4.5000000000000595E-3</v>
      </c>
      <c r="M26" s="119">
        <f t="shared" si="1"/>
        <v>1.004591836734694</v>
      </c>
      <c r="N26" s="261">
        <f>M26*H26</f>
        <v>5.0229591836734699E-2</v>
      </c>
      <c r="O26" s="302" t="s">
        <v>263</v>
      </c>
      <c r="P26" s="303"/>
      <c r="Q26" s="303"/>
      <c r="R26" s="304"/>
    </row>
    <row r="27" spans="1:21" ht="45" customHeight="1" x14ac:dyDescent="0.25">
      <c r="A27" s="92" t="s">
        <v>141</v>
      </c>
      <c r="B27" s="379"/>
      <c r="C27" s="389"/>
      <c r="D27" s="127" t="s">
        <v>247</v>
      </c>
      <c r="E27" s="117" t="s">
        <v>136</v>
      </c>
      <c r="F27" s="118" t="s">
        <v>253</v>
      </c>
      <c r="G27" s="118" t="s">
        <v>134</v>
      </c>
      <c r="H27" s="261">
        <v>0.02</v>
      </c>
      <c r="I27" s="136" t="s">
        <v>220</v>
      </c>
      <c r="J27" s="211">
        <f>HLOOKUP(B12,'Update KPI'!B55:N56,2,0)</f>
        <v>0</v>
      </c>
      <c r="K27" s="216">
        <f>HLOOKUP(B12,'Update KPI'!B55:N57,3,0)</f>
        <v>0</v>
      </c>
      <c r="L27" s="216">
        <f t="shared" si="0"/>
        <v>0</v>
      </c>
      <c r="M27" s="119">
        <f t="shared" si="1"/>
        <v>1</v>
      </c>
      <c r="N27" s="261">
        <f>M27*H27</f>
        <v>0.02</v>
      </c>
      <c r="O27" s="302" t="s">
        <v>267</v>
      </c>
      <c r="P27" s="303"/>
      <c r="Q27" s="303"/>
      <c r="R27" s="304"/>
    </row>
    <row r="28" spans="1:21" ht="45" customHeight="1" x14ac:dyDescent="0.25">
      <c r="A28" s="92" t="s">
        <v>141</v>
      </c>
      <c r="B28" s="379"/>
      <c r="C28" s="390"/>
      <c r="D28" s="127" t="s">
        <v>269</v>
      </c>
      <c r="E28" s="117" t="s">
        <v>136</v>
      </c>
      <c r="F28" s="118" t="s">
        <v>253</v>
      </c>
      <c r="G28" s="118" t="s">
        <v>134</v>
      </c>
      <c r="H28" s="261">
        <v>0.02</v>
      </c>
      <c r="I28" s="136" t="s">
        <v>231</v>
      </c>
      <c r="J28" s="211">
        <f>HLOOKUP(B12,'Update KPI'!B62:N63,2,0)</f>
        <v>0</v>
      </c>
      <c r="K28" s="216">
        <f>HLOOKUP(B12,'Update KPI'!B62:N64,3,0)</f>
        <v>0</v>
      </c>
      <c r="L28" s="216">
        <f t="shared" si="0"/>
        <v>0</v>
      </c>
      <c r="M28" s="119">
        <f t="shared" si="1"/>
        <v>1</v>
      </c>
      <c r="N28" s="261">
        <f>M28*H28</f>
        <v>0.02</v>
      </c>
      <c r="O28" s="302" t="s">
        <v>268</v>
      </c>
      <c r="P28" s="303"/>
      <c r="Q28" s="303"/>
      <c r="R28" s="304"/>
    </row>
    <row r="29" spans="1:21" x14ac:dyDescent="0.25">
      <c r="B29" s="380"/>
      <c r="C29" s="391" t="s">
        <v>140</v>
      </c>
      <c r="D29" s="391"/>
      <c r="E29" s="391"/>
      <c r="F29" s="391"/>
      <c r="G29" s="391"/>
      <c r="H29" s="267">
        <f>SUM(H22:H28)</f>
        <v>0.3</v>
      </c>
      <c r="I29" s="137"/>
      <c r="J29" s="137"/>
      <c r="K29" s="137"/>
      <c r="L29" s="137"/>
      <c r="M29" s="137"/>
      <c r="N29" s="292">
        <f>SUM(N23:N28)</f>
        <v>0.15022959183673468</v>
      </c>
      <c r="O29" s="305"/>
      <c r="P29" s="306"/>
      <c r="Q29" s="306"/>
      <c r="R29" s="307"/>
    </row>
    <row r="30" spans="1:21" s="120" customFormat="1" ht="42" customHeight="1" x14ac:dyDescent="0.25">
      <c r="B30" s="372" t="s">
        <v>142</v>
      </c>
      <c r="C30" s="374" t="s">
        <v>143</v>
      </c>
      <c r="D30" s="115" t="s">
        <v>20</v>
      </c>
      <c r="E30" s="138" t="s">
        <v>136</v>
      </c>
      <c r="F30" s="118" t="s">
        <v>133</v>
      </c>
      <c r="G30" s="118" t="s">
        <v>134</v>
      </c>
      <c r="H30" s="265">
        <v>0.1</v>
      </c>
      <c r="I30" s="129" t="s">
        <v>218</v>
      </c>
      <c r="J30" s="129">
        <v>1</v>
      </c>
      <c r="K30" s="129"/>
      <c r="L30" s="135">
        <f t="shared" ref="L30:L37" si="3">IF(F30="Maximize",K30-J30,IF(F30="Minimize",J30-K30,K30-J30))</f>
        <v>-1</v>
      </c>
      <c r="M30" s="119">
        <f t="shared" ref="M30:M37" si="4">IFERROR(IF(AND(F30="Maximize",G30="Unlock"),IF(((K30-J30)/ABS(J30))+1&lt;0,0,((K30-J30)/ABS(J30))+1),IF(AND(F30="Maximize",G30="Lock"),IF(((K30-J30)/ABS(J30))+1&lt;0,0,IF(((K30-J30)/ABS(J30))+1&gt;$R$6,$R$6,((K30-J30)/ABS(J30))+1)),IF(AND(F30="Minimize",G30="Unlock"),IF(((J30-K30)/ABS(J30))+1&lt;0,0,((J30-K30)/ABS(J30))+1),IF(AND(F30="Minimize",G30="Lock"),IF(((J30-K30)/ABS(J30))+1&lt;0,0,IF(((J30-K30)/ABS(J30))+1&gt;$R$6,$R$6,((J30-K30)/ABS(J30))+1)),IF(F30="Min to Zero",IF(K30&gt;J30,0,IF(K30&lt;J30,0,100%)),IF(F30="Stabilize to Target",IF(K30-J30=0,100%,IF(ABS(K30-J30)&gt;=ABS(J30),0,ABS(IF(K30&gt;J30,1-((K30-J30)/J30),IF(K30&lt;J30,1-((J30-ABS(K30))/J30),0))))),IF(F30="Stabilize to Zero",IF(AND(K30&lt;=J30,K30&gt;=-J30),ABS(IF(K30&gt;J30,K30-J30,IF(K30&lt;J30,J30-ABS(K30),0)))/ABS(J30),0)))))))),0)</f>
        <v>0</v>
      </c>
      <c r="N30" s="265">
        <f t="shared" ref="N30:N37" si="5">M30*H30</f>
        <v>0</v>
      </c>
      <c r="O30" s="302" t="s">
        <v>270</v>
      </c>
      <c r="P30" s="303"/>
      <c r="Q30" s="303"/>
      <c r="R30" s="304"/>
      <c r="S30" s="93"/>
      <c r="T30" s="94"/>
      <c r="U30" s="93"/>
    </row>
    <row r="31" spans="1:21" s="120" customFormat="1" ht="42" customHeight="1" x14ac:dyDescent="0.25">
      <c r="B31" s="372"/>
      <c r="C31" s="374"/>
      <c r="D31" s="123" t="s">
        <v>21</v>
      </c>
      <c r="E31" s="138" t="s">
        <v>136</v>
      </c>
      <c r="F31" s="118" t="s">
        <v>133</v>
      </c>
      <c r="G31" s="118" t="s">
        <v>134</v>
      </c>
      <c r="H31" s="261">
        <v>0.02</v>
      </c>
      <c r="I31" s="238" t="s">
        <v>219</v>
      </c>
      <c r="J31" s="133">
        <f>HLOOKUP(B12,'Update KPI'!B70:N71,2,0)</f>
        <v>0.75</v>
      </c>
      <c r="K31" s="139">
        <f>HLOOKUP(B12,'Update KPI'!B70:N72,3,0)</f>
        <v>0</v>
      </c>
      <c r="L31" s="140">
        <f t="shared" si="3"/>
        <v>-0.75</v>
      </c>
      <c r="M31" s="119">
        <f t="shared" si="4"/>
        <v>0</v>
      </c>
      <c r="N31" s="263">
        <f t="shared" si="5"/>
        <v>0</v>
      </c>
      <c r="O31" s="302" t="s">
        <v>271</v>
      </c>
      <c r="P31" s="303"/>
      <c r="Q31" s="303"/>
      <c r="R31" s="304"/>
      <c r="S31" s="93"/>
      <c r="T31" s="94"/>
      <c r="U31" s="93"/>
    </row>
    <row r="32" spans="1:21" s="120" customFormat="1" ht="90" customHeight="1" x14ac:dyDescent="0.25">
      <c r="B32" s="372"/>
      <c r="C32" s="374"/>
      <c r="D32" s="123" t="s">
        <v>184</v>
      </c>
      <c r="E32" s="138" t="s">
        <v>136</v>
      </c>
      <c r="F32" s="118" t="s">
        <v>253</v>
      </c>
      <c r="G32" s="118" t="s">
        <v>134</v>
      </c>
      <c r="H32" s="261">
        <v>0.02</v>
      </c>
      <c r="I32" s="217" t="s">
        <v>220</v>
      </c>
      <c r="J32" s="141">
        <f>HLOOKUP(B12,'Update KPI'!B78:N79,2,0)</f>
        <v>0</v>
      </c>
      <c r="K32" s="142">
        <f>HLOOKUP(B12,'Update KPI'!B78:N80,3,0)</f>
        <v>0</v>
      </c>
      <c r="L32" s="140">
        <f t="shared" si="3"/>
        <v>0</v>
      </c>
      <c r="M32" s="119">
        <f t="shared" si="4"/>
        <v>1</v>
      </c>
      <c r="N32" s="263">
        <f t="shared" si="5"/>
        <v>0.02</v>
      </c>
      <c r="O32" s="302" t="s">
        <v>272</v>
      </c>
      <c r="P32" s="303"/>
      <c r="Q32" s="303"/>
      <c r="R32" s="304"/>
      <c r="S32" s="93"/>
      <c r="T32" s="94"/>
      <c r="U32" s="93"/>
    </row>
    <row r="33" spans="2:22" s="120" customFormat="1" ht="54.75" customHeight="1" x14ac:dyDescent="0.25">
      <c r="B33" s="372"/>
      <c r="C33" s="374"/>
      <c r="D33" s="123" t="s">
        <v>185</v>
      </c>
      <c r="E33" s="138" t="s">
        <v>136</v>
      </c>
      <c r="F33" s="118" t="s">
        <v>133</v>
      </c>
      <c r="G33" s="118" t="s">
        <v>134</v>
      </c>
      <c r="H33" s="261">
        <v>0.04</v>
      </c>
      <c r="I33" s="238" t="s">
        <v>232</v>
      </c>
      <c r="J33" s="133">
        <f>HLOOKUP(B12,'Update KPI'!B127:N128,2,0)</f>
        <v>1</v>
      </c>
      <c r="K33" s="139">
        <f>HLOOKUP(B12,'Update KPI'!B127:N134,8,0)</f>
        <v>0.5</v>
      </c>
      <c r="L33" s="140">
        <f t="shared" si="3"/>
        <v>-0.5</v>
      </c>
      <c r="M33" s="119">
        <f t="shared" si="4"/>
        <v>0.5</v>
      </c>
      <c r="N33" s="261">
        <f t="shared" si="5"/>
        <v>0.02</v>
      </c>
      <c r="O33" s="302" t="s">
        <v>275</v>
      </c>
      <c r="P33" s="303"/>
      <c r="Q33" s="303"/>
      <c r="R33" s="304"/>
      <c r="S33" s="93"/>
      <c r="T33" s="94"/>
      <c r="U33" s="93"/>
    </row>
    <row r="34" spans="2:22" s="120" customFormat="1" ht="56.25" customHeight="1" x14ac:dyDescent="0.25">
      <c r="B34" s="372"/>
      <c r="C34" s="374"/>
      <c r="D34" s="123" t="s">
        <v>186</v>
      </c>
      <c r="E34" s="138" t="s">
        <v>136</v>
      </c>
      <c r="F34" s="118" t="s">
        <v>253</v>
      </c>
      <c r="G34" s="118" t="s">
        <v>134</v>
      </c>
      <c r="H34" s="261">
        <v>0.02</v>
      </c>
      <c r="I34" s="239" t="s">
        <v>221</v>
      </c>
      <c r="J34" s="126">
        <f>HLOOKUP(B12,'Update KPI'!B87:N88,2,0)</f>
        <v>0</v>
      </c>
      <c r="K34" s="217">
        <f>HLOOKUP(B12,'Update KPI'!B87:N89,2,0)</f>
        <v>0</v>
      </c>
      <c r="L34" s="141">
        <f t="shared" si="3"/>
        <v>0</v>
      </c>
      <c r="M34" s="119">
        <f t="shared" si="4"/>
        <v>1</v>
      </c>
      <c r="N34" s="261">
        <f t="shared" si="5"/>
        <v>0.02</v>
      </c>
      <c r="O34" s="302" t="s">
        <v>273</v>
      </c>
      <c r="P34" s="303"/>
      <c r="Q34" s="303"/>
      <c r="R34" s="304"/>
      <c r="S34" s="93"/>
      <c r="T34" s="94"/>
      <c r="U34" s="93"/>
    </row>
    <row r="35" spans="2:22" s="120" customFormat="1" ht="90.75" customHeight="1" x14ac:dyDescent="0.25">
      <c r="B35" s="372"/>
      <c r="C35" s="375" t="s">
        <v>144</v>
      </c>
      <c r="D35" s="123" t="s">
        <v>187</v>
      </c>
      <c r="E35" s="117" t="s">
        <v>136</v>
      </c>
      <c r="F35" s="118" t="s">
        <v>133</v>
      </c>
      <c r="G35" s="118" t="s">
        <v>134</v>
      </c>
      <c r="H35" s="261">
        <v>0.04</v>
      </c>
      <c r="I35" s="245" t="s">
        <v>222</v>
      </c>
      <c r="J35" s="133">
        <f>HLOOKUP(B12,'Update KPI'!B95:N96,2,0)</f>
        <v>0</v>
      </c>
      <c r="K35" s="139">
        <f>HLOOKUP(B12,'Update KPI'!B95:N105,11,0)</f>
        <v>0</v>
      </c>
      <c r="L35" s="140">
        <f t="shared" si="3"/>
        <v>0</v>
      </c>
      <c r="M35" s="119">
        <f t="shared" si="4"/>
        <v>0</v>
      </c>
      <c r="N35" s="265">
        <f t="shared" si="5"/>
        <v>0</v>
      </c>
      <c r="O35" s="302" t="s">
        <v>276</v>
      </c>
      <c r="P35" s="303"/>
      <c r="Q35" s="303"/>
      <c r="R35" s="304"/>
      <c r="S35" s="93"/>
      <c r="T35" s="94"/>
      <c r="U35" s="93"/>
    </row>
    <row r="36" spans="2:22" s="120" customFormat="1" ht="49.5" customHeight="1" x14ac:dyDescent="0.25">
      <c r="B36" s="372"/>
      <c r="C36" s="376"/>
      <c r="D36" s="127" t="s">
        <v>179</v>
      </c>
      <c r="E36" s="117" t="s">
        <v>136</v>
      </c>
      <c r="F36" s="118" t="s">
        <v>253</v>
      </c>
      <c r="G36" s="118" t="s">
        <v>134</v>
      </c>
      <c r="H36" s="261">
        <v>0.02</v>
      </c>
      <c r="I36" s="239" t="s">
        <v>221</v>
      </c>
      <c r="J36" s="126">
        <f>HLOOKUP(B12,'Update KPI'!B110:N111,2,0)</f>
        <v>0</v>
      </c>
      <c r="K36" s="217">
        <f>HLOOKUP(B12,'Update KPI'!B110:N112,3,0)</f>
        <v>0</v>
      </c>
      <c r="L36" s="140">
        <f t="shared" si="3"/>
        <v>0</v>
      </c>
      <c r="M36" s="119">
        <f t="shared" si="4"/>
        <v>1</v>
      </c>
      <c r="N36" s="263">
        <f t="shared" si="5"/>
        <v>0.02</v>
      </c>
      <c r="O36" s="302" t="s">
        <v>274</v>
      </c>
      <c r="P36" s="303"/>
      <c r="Q36" s="303"/>
      <c r="R36" s="304"/>
      <c r="S36" s="93"/>
      <c r="T36" s="94"/>
      <c r="U36" s="93"/>
    </row>
    <row r="37" spans="2:22" s="120" customFormat="1" ht="66.75" customHeight="1" x14ac:dyDescent="0.25">
      <c r="B37" s="372"/>
      <c r="C37" s="123" t="s">
        <v>145</v>
      </c>
      <c r="D37" s="127" t="s">
        <v>250</v>
      </c>
      <c r="E37" s="117" t="s">
        <v>136</v>
      </c>
      <c r="F37" s="118" t="s">
        <v>133</v>
      </c>
      <c r="G37" s="118" t="s">
        <v>134</v>
      </c>
      <c r="H37" s="261">
        <v>0.04</v>
      </c>
      <c r="I37" s="245" t="s">
        <v>248</v>
      </c>
      <c r="J37" s="284">
        <f>HLOOKUP(B12,'Update KPI'!B119:N120,2,0)</f>
        <v>0</v>
      </c>
      <c r="K37" s="216">
        <f>HLOOKUP(B12,'Update KPI'!B119:N123,5,0)</f>
        <v>0</v>
      </c>
      <c r="L37" s="284">
        <f t="shared" si="3"/>
        <v>0</v>
      </c>
      <c r="M37" s="119">
        <f t="shared" si="4"/>
        <v>0</v>
      </c>
      <c r="N37" s="263">
        <f t="shared" si="5"/>
        <v>0</v>
      </c>
      <c r="O37" s="302" t="s">
        <v>277</v>
      </c>
      <c r="P37" s="303"/>
      <c r="Q37" s="303"/>
      <c r="R37" s="304"/>
      <c r="S37" s="93"/>
      <c r="T37" s="94"/>
      <c r="U37" s="93"/>
    </row>
    <row r="38" spans="2:22" s="120" customFormat="1" ht="21" customHeight="1" thickBot="1" x14ac:dyDescent="0.3">
      <c r="B38" s="373"/>
      <c r="C38" s="377" t="s">
        <v>146</v>
      </c>
      <c r="D38" s="377"/>
      <c r="E38" s="377"/>
      <c r="F38" s="377"/>
      <c r="G38" s="377"/>
      <c r="H38" s="275">
        <f>SUM(H30:H37)</f>
        <v>0.3</v>
      </c>
      <c r="I38" s="276"/>
      <c r="J38" s="276"/>
      <c r="K38" s="276"/>
      <c r="L38" s="276"/>
      <c r="M38" s="276"/>
      <c r="N38" s="275">
        <f>SUM(N30:N37)</f>
        <v>0.08</v>
      </c>
      <c r="O38" s="305"/>
      <c r="P38" s="306"/>
      <c r="Q38" s="306"/>
      <c r="R38" s="307"/>
      <c r="S38" s="93"/>
      <c r="T38" s="94"/>
      <c r="U38" s="93"/>
    </row>
    <row r="39" spans="2:22" s="143" customFormat="1" ht="16.5" thickBot="1" x14ac:dyDescent="0.3">
      <c r="B39" s="144"/>
      <c r="C39" s="365" t="s">
        <v>147</v>
      </c>
      <c r="D39" s="365"/>
      <c r="E39" s="365"/>
      <c r="F39" s="365"/>
      <c r="G39" s="365"/>
      <c r="H39" s="268">
        <f>SUM(H38,H29,H17,H21)</f>
        <v>1</v>
      </c>
      <c r="I39" s="244"/>
      <c r="J39" s="145"/>
      <c r="K39" s="366" t="s">
        <v>148</v>
      </c>
      <c r="L39" s="367"/>
      <c r="M39" s="368"/>
      <c r="N39" s="146">
        <f>SUM(N16:N16,N22:N28,N30:N37,N18:N20)</f>
        <v>0.33022959183673462</v>
      </c>
      <c r="R39" s="147"/>
      <c r="S39" s="147"/>
      <c r="T39" s="94"/>
      <c r="U39" s="147"/>
    </row>
    <row r="40" spans="2:22" s="148" customFormat="1" ht="16.5" thickBot="1" x14ac:dyDescent="0.3">
      <c r="B40" s="241"/>
      <c r="C40" s="241"/>
      <c r="D40" s="241"/>
      <c r="E40" s="241"/>
      <c r="F40" s="242"/>
      <c r="G40" s="242"/>
      <c r="H40" s="243"/>
      <c r="I40" s="240"/>
      <c r="J40" s="240"/>
      <c r="K40" s="366" t="s">
        <v>149</v>
      </c>
      <c r="L40" s="367"/>
      <c r="M40" s="367"/>
      <c r="N40" s="149" t="str">
        <f>IF(AND(H39&gt;100%,H39,100%),"Error",IF(N39&gt;=$R$6,"HP",IF(AND(N39&lt;$R$7,N39&gt;=$Q$7),"P",IF(AND(N39&lt;$R$8,N39&gt;=$Q$8),"T",IF(AND(N39&lt;$R$9,N39&gt;=$Q$9),"C",IF(N39&lt;$R$10,"U"))))))</f>
        <v>U</v>
      </c>
      <c r="O40" s="143"/>
      <c r="P40" s="143"/>
      <c r="Q40" s="143"/>
      <c r="R40" s="147"/>
      <c r="S40" s="147"/>
      <c r="T40" s="94"/>
      <c r="U40" s="147"/>
    </row>
    <row r="42" spans="2:22" ht="16.5" thickBot="1" x14ac:dyDescent="0.3"/>
    <row r="43" spans="2:22" ht="32.25" thickBot="1" x14ac:dyDescent="0.3">
      <c r="B43" s="150" t="s">
        <v>117</v>
      </c>
      <c r="C43" s="151" t="s">
        <v>118</v>
      </c>
      <c r="D43" s="151" t="s">
        <v>119</v>
      </c>
      <c r="E43" s="152"/>
      <c r="F43" s="152" t="s">
        <v>121</v>
      </c>
      <c r="G43" s="152" t="s">
        <v>122</v>
      </c>
      <c r="H43" s="153" t="s">
        <v>150</v>
      </c>
      <c r="I43" s="154"/>
      <c r="J43" s="154" t="s">
        <v>151</v>
      </c>
      <c r="K43" s="153" t="s">
        <v>152</v>
      </c>
      <c r="L43" s="153" t="s">
        <v>124</v>
      </c>
      <c r="M43" s="153" t="s">
        <v>153</v>
      </c>
      <c r="N43" s="153" t="s">
        <v>154</v>
      </c>
      <c r="R43" s="120"/>
      <c r="S43" s="92"/>
      <c r="V43" s="93"/>
    </row>
    <row r="44" spans="2:22" ht="16.5" thickBot="1" x14ac:dyDescent="0.3">
      <c r="B44" s="369" t="s">
        <v>155</v>
      </c>
      <c r="C44" s="370"/>
      <c r="D44" s="370"/>
      <c r="E44" s="370"/>
      <c r="F44" s="370"/>
      <c r="G44" s="370"/>
      <c r="H44" s="370"/>
      <c r="I44" s="370"/>
      <c r="J44" s="370"/>
      <c r="K44" s="370"/>
      <c r="L44" s="370"/>
      <c r="M44" s="370"/>
      <c r="N44" s="371"/>
      <c r="R44" s="120"/>
      <c r="S44" s="92"/>
      <c r="V44" s="93"/>
    </row>
    <row r="45" spans="2:22" x14ac:dyDescent="0.25">
      <c r="B45" s="155"/>
      <c r="C45" s="156"/>
      <c r="D45" s="157"/>
      <c r="E45" s="157"/>
      <c r="F45" s="118" t="s">
        <v>133</v>
      </c>
      <c r="G45" s="118" t="s">
        <v>134</v>
      </c>
      <c r="H45" s="157"/>
      <c r="I45" s="158"/>
      <c r="J45" s="158"/>
      <c r="K45" s="159"/>
      <c r="L45" s="159"/>
      <c r="M45" s="160">
        <f>IFERROR(IF(AND(F45="Maximize",G45="Unlock"),IF(((K45-J45)/ABS(J45))+1&lt;0,0,((K45-J45)/ABS(J45))+1),IF(AND(F45="Maximize",G45="Lock"),IF(((K45-J45)/ABS(J45))+1&lt;0,0,IF(((K45-J45)/ABS(J45))+1&gt;$R$6,$R$6,((K45-J45)/ABS(J45))+1)),IF(AND(F45="Minimize",G45="Unlock"),IF(((J45-K45)/ABS(J45))+1&lt;0,0,((J45-K45)/ABS(J45))+1),IF(AND(F45="Minimize",G45="Lock"),IF(((J45-K45)/ABS(J45))+1&lt;0,0,IF(((J45-K45)/ABS(J45))+1&gt;$R$6,$R$6,((J45-K45)/ABS(J45))+1)),IF(F45="Min To Zero",IF(K45&gt;J45,0,IF(K45&lt;J45,0,100%))))))),0)</f>
        <v>0</v>
      </c>
      <c r="N45" s="161">
        <f>M45*H45</f>
        <v>0</v>
      </c>
      <c r="R45" s="120"/>
      <c r="S45" s="92"/>
      <c r="V45" s="93"/>
    </row>
    <row r="46" spans="2:22" x14ac:dyDescent="0.25">
      <c r="B46" s="162"/>
      <c r="C46" s="163"/>
      <c r="D46" s="164"/>
      <c r="E46" s="164"/>
      <c r="F46" s="118" t="s">
        <v>133</v>
      </c>
      <c r="G46" s="118" t="s">
        <v>134</v>
      </c>
      <c r="H46" s="164"/>
      <c r="I46" s="165"/>
      <c r="J46" s="165"/>
      <c r="K46" s="166"/>
      <c r="L46" s="166"/>
      <c r="M46" s="167">
        <f>IFERROR(IF(AND(F46="Maximize",G46="Unlock"),IF(((K46-J46)/ABS(J46))+1&lt;0,0,((K46-J46)/ABS(J46))+1),IF(AND(F46="Maximize",G46="Lock"),IF(((K46-J46)/ABS(J46))+1&lt;0,0,IF(((K46-J46)/ABS(J46))+1&gt;$R$6,$R$6,((K46-J46)/ABS(J46))+1)),IF(AND(F46="Minimize",G46="Unlock"),IF(((J46-K46)/ABS(J46))+1&lt;0,0,((J46-K46)/ABS(J46))+1),IF(AND(F46="Minimize",G46="Lock"),IF(((J46-K46)/ABS(J46))+1&lt;0,0,IF(((J46-K46)/ABS(J46))+1&gt;$R$6,$R$6,((J46-K46)/ABS(J46))+1)),IF(F46="Min To Zero",IF(K46&gt;J46,0,IF(K46&lt;J46,0,100%))))))),0)</f>
        <v>0</v>
      </c>
      <c r="N46" s="168">
        <f>M46*H46</f>
        <v>0</v>
      </c>
      <c r="R46" s="120"/>
      <c r="S46" s="92"/>
      <c r="V46" s="93"/>
    </row>
    <row r="47" spans="2:22" ht="16.5" thickBot="1" x14ac:dyDescent="0.3">
      <c r="B47" s="169"/>
      <c r="C47" s="170"/>
      <c r="D47" s="171"/>
      <c r="E47" s="171"/>
      <c r="F47" s="118" t="s">
        <v>133</v>
      </c>
      <c r="G47" s="118" t="s">
        <v>134</v>
      </c>
      <c r="H47" s="171"/>
      <c r="I47" s="172"/>
      <c r="J47" s="172"/>
      <c r="K47" s="173"/>
      <c r="L47" s="173"/>
      <c r="M47" s="174">
        <f>IFERROR(IF(AND(F47="Maximize",G47="Unlock"),IF(((K47-J47)/ABS(J47))+1&lt;0,0,((K47-J47)/ABS(J47))+1),IF(AND(F47="Maximize",G47="Lock"),IF(((K47-J47)/ABS(J47))+1&lt;0,0,IF(((K47-J47)/ABS(J47))+1&gt;$R$6,$R$6,((K47-J47)/ABS(J47))+1)),IF(AND(F47="Minimize",G47="Unlock"),IF(((J47-K47)/ABS(J47))+1&lt;0,0,((J47-K47)/ABS(J47))+1),IF(AND(F47="Minimize",G47="Lock"),IF(((J47-K47)/ABS(J47))+1&lt;0,0,IF(((J47-K47)/ABS(J47))+1&gt;$R$6,$R$6,((J47-K47)/ABS(J47))+1)),IF(F47="Min To Zero",IF(K47&gt;J47,0,IF(K47&lt;J47,0,100%))))))),0)</f>
        <v>0</v>
      </c>
      <c r="N47" s="175">
        <f>M47*H47</f>
        <v>0</v>
      </c>
      <c r="R47" s="120"/>
      <c r="S47" s="92"/>
      <c r="V47" s="93"/>
    </row>
    <row r="48" spans="2:22" ht="16.5" thickBot="1" x14ac:dyDescent="0.3">
      <c r="B48" s="349" t="s">
        <v>156</v>
      </c>
      <c r="C48" s="350"/>
      <c r="D48" s="176"/>
      <c r="E48" s="177"/>
      <c r="F48" s="177"/>
      <c r="G48" s="177"/>
      <c r="H48" s="177"/>
      <c r="I48" s="177"/>
      <c r="J48" s="178"/>
      <c r="K48" s="349" t="s">
        <v>125</v>
      </c>
      <c r="L48" s="362"/>
      <c r="M48" s="350"/>
      <c r="N48" s="149">
        <f>SUM(N45:N47)+N39</f>
        <v>0.33022959183673462</v>
      </c>
      <c r="R48" s="120"/>
      <c r="S48" s="92"/>
      <c r="V48" s="93"/>
    </row>
    <row r="49" spans="2:22" ht="16.5" thickBot="1" x14ac:dyDescent="0.3">
      <c r="B49" s="349" t="s">
        <v>157</v>
      </c>
      <c r="C49" s="350"/>
      <c r="D49" s="179"/>
      <c r="E49" s="180"/>
      <c r="F49" s="180"/>
      <c r="G49" s="180"/>
      <c r="H49" s="180"/>
      <c r="I49" s="180"/>
      <c r="J49" s="181"/>
      <c r="K49" s="349" t="s">
        <v>149</v>
      </c>
      <c r="L49" s="351"/>
      <c r="M49" s="352"/>
      <c r="N49" s="149" t="str">
        <f>IF(N48&gt;=R6,"HP",IF(AND(N48&lt;R7,N48&gt;=Q7),"P",IF(AND(N48&lt;R8,N48&gt;=Q8),"T",IF(AND(N48&lt;R9,N48&gt;=Q9),"C",IF(N48&lt;R10,"U")))))</f>
        <v>U</v>
      </c>
      <c r="R49" s="120"/>
      <c r="S49" s="92"/>
      <c r="V49" s="93"/>
    </row>
    <row r="51" spans="2:22" hidden="1" x14ac:dyDescent="0.25">
      <c r="B51" s="182" t="s">
        <v>158</v>
      </c>
      <c r="C51" s="182"/>
      <c r="D51" s="182"/>
      <c r="E51" s="182"/>
      <c r="F51" s="182"/>
      <c r="G51" s="182"/>
      <c r="H51" s="182"/>
      <c r="I51" s="182"/>
      <c r="J51" s="182"/>
      <c r="K51" s="182"/>
      <c r="L51" s="183"/>
      <c r="M51" s="183"/>
      <c r="N51" s="183"/>
      <c r="O51" s="183"/>
      <c r="P51" s="183"/>
      <c r="Q51" s="183"/>
      <c r="R51" s="183"/>
      <c r="S51" s="183"/>
      <c r="T51" s="184"/>
    </row>
    <row r="52" spans="2:22" hidden="1" x14ac:dyDescent="0.25">
      <c r="B52" s="308" t="s">
        <v>159</v>
      </c>
      <c r="C52" s="353" t="str">
        <f>B51</f>
        <v>KEY BEHAVIOR INDICATOR (BASED CHITOSE CORE VALUE)</v>
      </c>
      <c r="D52" s="353"/>
      <c r="E52" s="353"/>
      <c r="F52" s="353"/>
      <c r="G52" s="353"/>
      <c r="H52" s="353"/>
      <c r="I52" s="353"/>
      <c r="J52" s="353"/>
      <c r="K52" s="353"/>
      <c r="L52" s="353"/>
      <c r="M52" s="354"/>
      <c r="N52" s="363" t="s">
        <v>160</v>
      </c>
      <c r="O52" s="93"/>
      <c r="R52" s="120"/>
      <c r="S52" s="92"/>
      <c r="T52" s="185"/>
      <c r="U52" s="92"/>
    </row>
    <row r="53" spans="2:22" ht="16.5" hidden="1" thickBot="1" x14ac:dyDescent="0.3">
      <c r="B53" s="311"/>
      <c r="C53" s="355"/>
      <c r="D53" s="355"/>
      <c r="E53" s="355"/>
      <c r="F53" s="355"/>
      <c r="G53" s="355"/>
      <c r="H53" s="355"/>
      <c r="I53" s="355"/>
      <c r="J53" s="355"/>
      <c r="K53" s="355"/>
      <c r="L53" s="355"/>
      <c r="M53" s="356"/>
      <c r="N53" s="364"/>
      <c r="O53" s="93"/>
      <c r="R53" s="120"/>
      <c r="S53" s="92"/>
      <c r="T53" s="185"/>
      <c r="U53" s="92"/>
    </row>
    <row r="54" spans="2:22" hidden="1" x14ac:dyDescent="0.25">
      <c r="B54" s="186">
        <v>1</v>
      </c>
      <c r="C54" s="338" t="s">
        <v>161</v>
      </c>
      <c r="D54" s="338"/>
      <c r="E54" s="338"/>
      <c r="F54" s="338"/>
      <c r="G54" s="338"/>
      <c r="H54" s="338"/>
      <c r="I54" s="338"/>
      <c r="J54" s="338"/>
      <c r="K54" s="338"/>
      <c r="L54" s="338"/>
      <c r="M54" s="339"/>
      <c r="N54" s="187">
        <v>0</v>
      </c>
      <c r="O54" s="93"/>
      <c r="R54" s="120"/>
      <c r="S54" s="92"/>
      <c r="T54" s="185"/>
      <c r="U54" s="92"/>
    </row>
    <row r="55" spans="2:22" hidden="1" x14ac:dyDescent="0.25">
      <c r="B55" s="188">
        <v>2</v>
      </c>
      <c r="C55" s="340" t="s">
        <v>162</v>
      </c>
      <c r="D55" s="341"/>
      <c r="E55" s="341"/>
      <c r="F55" s="341"/>
      <c r="G55" s="341"/>
      <c r="H55" s="341"/>
      <c r="I55" s="341"/>
      <c r="J55" s="341"/>
      <c r="K55" s="341"/>
      <c r="L55" s="341"/>
      <c r="M55" s="342"/>
      <c r="N55" s="187">
        <v>0</v>
      </c>
      <c r="O55" s="93"/>
      <c r="R55" s="120"/>
      <c r="S55" s="92"/>
      <c r="T55" s="185"/>
      <c r="U55" s="92"/>
    </row>
    <row r="56" spans="2:22" hidden="1" x14ac:dyDescent="0.25">
      <c r="B56" s="186">
        <v>3</v>
      </c>
      <c r="C56" s="338" t="s">
        <v>163</v>
      </c>
      <c r="D56" s="338"/>
      <c r="E56" s="338"/>
      <c r="F56" s="338"/>
      <c r="G56" s="338"/>
      <c r="H56" s="338"/>
      <c r="I56" s="338"/>
      <c r="J56" s="338"/>
      <c r="K56" s="338"/>
      <c r="L56" s="338"/>
      <c r="M56" s="339"/>
      <c r="N56" s="187">
        <v>0</v>
      </c>
      <c r="O56" s="93"/>
      <c r="R56" s="120"/>
      <c r="S56" s="92"/>
      <c r="T56" s="185"/>
      <c r="U56" s="92"/>
    </row>
    <row r="57" spans="2:22" hidden="1" x14ac:dyDescent="0.25">
      <c r="B57" s="188">
        <v>4</v>
      </c>
      <c r="C57" s="340" t="s">
        <v>164</v>
      </c>
      <c r="D57" s="341"/>
      <c r="E57" s="341"/>
      <c r="F57" s="341"/>
      <c r="G57" s="341"/>
      <c r="H57" s="341"/>
      <c r="I57" s="341"/>
      <c r="J57" s="341"/>
      <c r="K57" s="341"/>
      <c r="L57" s="341"/>
      <c r="M57" s="342"/>
      <c r="N57" s="187">
        <v>0</v>
      </c>
      <c r="O57" s="93"/>
      <c r="R57" s="120"/>
      <c r="S57" s="92"/>
      <c r="T57" s="185"/>
      <c r="U57" s="92"/>
    </row>
    <row r="58" spans="2:22" hidden="1" x14ac:dyDescent="0.25">
      <c r="B58" s="186">
        <v>5</v>
      </c>
      <c r="C58" s="340" t="s">
        <v>165</v>
      </c>
      <c r="D58" s="341"/>
      <c r="E58" s="341"/>
      <c r="F58" s="341"/>
      <c r="G58" s="341"/>
      <c r="H58" s="341"/>
      <c r="I58" s="341"/>
      <c r="J58" s="341"/>
      <c r="K58" s="341"/>
      <c r="L58" s="341"/>
      <c r="M58" s="342"/>
      <c r="N58" s="187">
        <v>0</v>
      </c>
      <c r="O58" s="93"/>
      <c r="R58" s="120"/>
      <c r="S58" s="92"/>
      <c r="T58" s="185"/>
      <c r="U58" s="92"/>
    </row>
    <row r="59" spans="2:22" ht="16.5" hidden="1" thickBot="1" x14ac:dyDescent="0.3">
      <c r="B59" s="357" t="s">
        <v>166</v>
      </c>
      <c r="C59" s="358"/>
      <c r="D59" s="358"/>
      <c r="E59" s="358"/>
      <c r="F59" s="358"/>
      <c r="G59" s="358"/>
      <c r="H59" s="358"/>
      <c r="I59" s="358"/>
      <c r="J59" s="358"/>
      <c r="K59" s="358"/>
      <c r="L59" s="358"/>
      <c r="M59" s="359"/>
      <c r="N59" s="189"/>
      <c r="O59" s="93"/>
      <c r="P59" s="93"/>
      <c r="R59" s="120"/>
      <c r="S59" s="92"/>
      <c r="T59" s="185"/>
      <c r="U59" s="92"/>
    </row>
    <row r="60" spans="2:22" ht="16.5" hidden="1" thickBot="1" x14ac:dyDescent="0.3">
      <c r="B60" s="190"/>
      <c r="C60" s="191"/>
      <c r="D60" s="192"/>
      <c r="E60" s="192"/>
      <c r="F60" s="193"/>
      <c r="G60" s="193"/>
      <c r="H60" s="193"/>
      <c r="I60" s="193"/>
      <c r="J60" s="193"/>
      <c r="K60" s="193"/>
      <c r="L60" s="193"/>
      <c r="M60" s="193" t="s">
        <v>167</v>
      </c>
      <c r="N60" s="194">
        <f>AVERAGE(N54:N59)</f>
        <v>0</v>
      </c>
      <c r="O60" s="93"/>
      <c r="P60" s="93"/>
      <c r="R60" s="120"/>
      <c r="S60" s="92"/>
      <c r="T60" s="185"/>
      <c r="U60" s="92"/>
    </row>
    <row r="61" spans="2:22" x14ac:dyDescent="0.25">
      <c r="B61" s="101"/>
      <c r="C61" s="101"/>
      <c r="D61" s="195"/>
      <c r="E61" s="195"/>
      <c r="F61" s="196"/>
      <c r="G61" s="196"/>
      <c r="H61" s="196"/>
      <c r="I61" s="196"/>
      <c r="J61" s="196"/>
      <c r="K61" s="196"/>
      <c r="L61" s="196"/>
      <c r="M61" s="196"/>
      <c r="N61" s="196"/>
      <c r="O61" s="196"/>
      <c r="P61" s="196"/>
      <c r="Q61" s="197"/>
      <c r="R61" s="197"/>
      <c r="S61" s="197"/>
      <c r="T61" s="198"/>
    </row>
    <row r="62" spans="2:22" x14ac:dyDescent="0.25">
      <c r="B62" s="196"/>
      <c r="C62" s="113"/>
      <c r="D62" s="113"/>
      <c r="E62" s="113"/>
      <c r="F62" s="196"/>
      <c r="G62" s="196"/>
      <c r="H62" s="196"/>
      <c r="I62" s="196"/>
      <c r="J62" s="196"/>
      <c r="K62" s="196"/>
      <c r="L62" s="196"/>
      <c r="M62" s="196"/>
      <c r="N62" s="95"/>
      <c r="O62" s="113"/>
      <c r="P62" s="93"/>
      <c r="R62" s="120"/>
      <c r="S62" s="92"/>
      <c r="T62" s="185"/>
      <c r="U62" s="92"/>
    </row>
    <row r="63" spans="2:22" x14ac:dyDescent="0.25">
      <c r="B63" s="113"/>
      <c r="C63" s="113"/>
      <c r="D63" s="196"/>
      <c r="E63" s="196"/>
      <c r="F63" s="183"/>
      <c r="G63" s="183"/>
      <c r="H63" s="183"/>
      <c r="I63" s="183"/>
      <c r="J63" s="183"/>
      <c r="K63" s="183"/>
      <c r="L63" s="183"/>
      <c r="M63" s="183"/>
      <c r="N63" s="183"/>
      <c r="O63" s="183"/>
      <c r="P63" s="93"/>
      <c r="R63" s="120"/>
      <c r="S63" s="92"/>
      <c r="T63" s="185"/>
      <c r="U63" s="92"/>
    </row>
    <row r="64" spans="2:22" ht="16.5" thickBot="1" x14ac:dyDescent="0.3">
      <c r="B64" s="195"/>
      <c r="C64" s="195"/>
      <c r="D64" s="199"/>
      <c r="E64" s="199"/>
      <c r="F64" s="195"/>
      <c r="G64" s="195"/>
      <c r="H64" s="195"/>
      <c r="I64" s="195"/>
      <c r="J64" s="195"/>
      <c r="K64" s="195"/>
      <c r="L64" s="195"/>
      <c r="M64" s="195"/>
      <c r="N64" s="195"/>
      <c r="O64" s="289"/>
      <c r="P64" s="290"/>
      <c r="Q64" s="289"/>
      <c r="R64" s="289"/>
      <c r="S64" s="195"/>
      <c r="T64" s="200"/>
    </row>
    <row r="65" spans="2:21" x14ac:dyDescent="0.25">
      <c r="B65" s="360" t="s">
        <v>168</v>
      </c>
      <c r="C65" s="361"/>
      <c r="D65" s="93"/>
      <c r="F65" s="92"/>
      <c r="G65" s="92"/>
      <c r="H65" s="185"/>
      <c r="R65" s="120"/>
      <c r="S65" s="92"/>
      <c r="T65" s="185"/>
      <c r="U65" s="92"/>
    </row>
    <row r="66" spans="2:21" x14ac:dyDescent="0.25">
      <c r="B66" s="232" t="str">
        <f>B8</f>
        <v>Manager</v>
      </c>
      <c r="C66" s="234" t="s">
        <v>169</v>
      </c>
      <c r="D66" s="93"/>
      <c r="F66" s="92"/>
      <c r="G66" s="92"/>
      <c r="H66" s="185"/>
      <c r="R66" s="120"/>
      <c r="S66" s="92"/>
      <c r="T66" s="185"/>
      <c r="U66" s="92"/>
    </row>
    <row r="67" spans="2:21" x14ac:dyDescent="0.25">
      <c r="B67" s="343" t="str">
        <f>C8</f>
        <v>Shanty Munarti</v>
      </c>
      <c r="C67" s="346" t="str">
        <f>C7</f>
        <v>Ade Arifin</v>
      </c>
      <c r="D67" s="93"/>
      <c r="F67" s="92"/>
      <c r="G67" s="92"/>
      <c r="H67" s="185"/>
      <c r="R67" s="120"/>
      <c r="S67" s="92"/>
      <c r="T67" s="92"/>
      <c r="U67" s="92"/>
    </row>
    <row r="68" spans="2:21" x14ac:dyDescent="0.25">
      <c r="B68" s="344"/>
      <c r="C68" s="347"/>
      <c r="D68" s="93"/>
      <c r="F68" s="92"/>
      <c r="G68" s="92"/>
      <c r="H68" s="185"/>
      <c r="R68" s="120"/>
      <c r="S68" s="92"/>
      <c r="T68" s="92"/>
      <c r="U68" s="92"/>
    </row>
    <row r="69" spans="2:21" x14ac:dyDescent="0.25">
      <c r="B69" s="344"/>
      <c r="C69" s="347"/>
      <c r="D69" s="93"/>
      <c r="F69" s="92"/>
      <c r="G69" s="92"/>
      <c r="H69" s="185"/>
      <c r="R69" s="120"/>
      <c r="S69" s="92"/>
      <c r="T69" s="92"/>
      <c r="U69" s="92"/>
    </row>
    <row r="70" spans="2:21" ht="16.5" thickBot="1" x14ac:dyDescent="0.3">
      <c r="B70" s="345"/>
      <c r="C70" s="348"/>
      <c r="D70" s="93"/>
      <c r="F70" s="92"/>
      <c r="G70" s="92"/>
      <c r="H70" s="94"/>
      <c r="R70" s="120"/>
      <c r="S70" s="92"/>
      <c r="T70" s="92"/>
      <c r="U70" s="92"/>
    </row>
    <row r="71" spans="2:21" ht="16.5" thickBot="1" x14ac:dyDescent="0.3">
      <c r="B71" s="201" t="s">
        <v>170</v>
      </c>
      <c r="C71" s="233" t="s">
        <v>170</v>
      </c>
      <c r="D71" s="93"/>
      <c r="F71" s="92"/>
      <c r="G71" s="92"/>
      <c r="H71" s="94"/>
      <c r="R71" s="120"/>
      <c r="S71" s="92"/>
      <c r="T71" s="92"/>
      <c r="U71" s="92"/>
    </row>
    <row r="72" spans="2:21" x14ac:dyDescent="0.25">
      <c r="T72" s="92"/>
    </row>
    <row r="73" spans="2:21" x14ac:dyDescent="0.25">
      <c r="T73" s="92"/>
    </row>
  </sheetData>
  <sheetProtection formatCells="0" formatColumns="0" insertRows="0" deleteRows="0"/>
  <mergeCells count="86">
    <mergeCell ref="I14:I15"/>
    <mergeCell ref="B22:B29"/>
    <mergeCell ref="C17:G17"/>
    <mergeCell ref="B18:B21"/>
    <mergeCell ref="C18:C19"/>
    <mergeCell ref="C21:G21"/>
    <mergeCell ref="B14:B15"/>
    <mergeCell ref="C14:C15"/>
    <mergeCell ref="D14:D15"/>
    <mergeCell ref="E14:E15"/>
    <mergeCell ref="F14:F15"/>
    <mergeCell ref="G14:G15"/>
    <mergeCell ref="B16:B17"/>
    <mergeCell ref="C23:C28"/>
    <mergeCell ref="C29:G29"/>
    <mergeCell ref="C39:G39"/>
    <mergeCell ref="K39:M39"/>
    <mergeCell ref="K40:M40"/>
    <mergeCell ref="B44:N44"/>
    <mergeCell ref="B30:B38"/>
    <mergeCell ref="C30:C34"/>
    <mergeCell ref="C35:C36"/>
    <mergeCell ref="C38:G38"/>
    <mergeCell ref="B48:C48"/>
    <mergeCell ref="K48:M48"/>
    <mergeCell ref="N52:N53"/>
    <mergeCell ref="C54:M54"/>
    <mergeCell ref="C55:M55"/>
    <mergeCell ref="C56:M56"/>
    <mergeCell ref="C57:M57"/>
    <mergeCell ref="B67:B70"/>
    <mergeCell ref="C67:C70"/>
    <mergeCell ref="B49:C49"/>
    <mergeCell ref="K49:M49"/>
    <mergeCell ref="B52:B53"/>
    <mergeCell ref="C52:M53"/>
    <mergeCell ref="C58:M58"/>
    <mergeCell ref="B59:M59"/>
    <mergeCell ref="B65:C65"/>
    <mergeCell ref="O6:P6"/>
    <mergeCell ref="O7:P7"/>
    <mergeCell ref="O8:P8"/>
    <mergeCell ref="O9:P9"/>
    <mergeCell ref="O10:P10"/>
    <mergeCell ref="Q1:R1"/>
    <mergeCell ref="Q2:R2"/>
    <mergeCell ref="A3:N3"/>
    <mergeCell ref="A4:N4"/>
    <mergeCell ref="O5:R5"/>
    <mergeCell ref="L6:N7"/>
    <mergeCell ref="L8:N10"/>
    <mergeCell ref="C6:D6"/>
    <mergeCell ref="C7:D7"/>
    <mergeCell ref="C8:D8"/>
    <mergeCell ref="C9:D9"/>
    <mergeCell ref="C10:D10"/>
    <mergeCell ref="E6:G7"/>
    <mergeCell ref="E8:G9"/>
    <mergeCell ref="E10:G10"/>
    <mergeCell ref="H6:K7"/>
    <mergeCell ref="H8:K9"/>
    <mergeCell ref="H10:K10"/>
    <mergeCell ref="O14:R15"/>
    <mergeCell ref="O16:R16"/>
    <mergeCell ref="O17:R17"/>
    <mergeCell ref="O18:R18"/>
    <mergeCell ref="O19:R19"/>
    <mergeCell ref="O20:R20"/>
    <mergeCell ref="O21:R21"/>
    <mergeCell ref="O22:R22"/>
    <mergeCell ref="O23:R23"/>
    <mergeCell ref="O24:R24"/>
    <mergeCell ref="O25:R25"/>
    <mergeCell ref="O26:R26"/>
    <mergeCell ref="O27:R27"/>
    <mergeCell ref="O28:R28"/>
    <mergeCell ref="O29:R29"/>
    <mergeCell ref="O35:R35"/>
    <mergeCell ref="O36:R36"/>
    <mergeCell ref="O37:R37"/>
    <mergeCell ref="O38:R38"/>
    <mergeCell ref="O30:R30"/>
    <mergeCell ref="O31:R31"/>
    <mergeCell ref="O32:R32"/>
    <mergeCell ref="O33:R33"/>
    <mergeCell ref="O34:R34"/>
  </mergeCells>
  <phoneticPr fontId="3" type="noConversion"/>
  <conditionalFormatting sqref="H8 M22:M28 M30:M37">
    <cfRule type="cellIs" dxfId="93" priority="11" operator="equal">
      <formula>1.25</formula>
    </cfRule>
    <cfRule type="cellIs" dxfId="92" priority="10" operator="greaterThan">
      <formula>1.25</formula>
    </cfRule>
    <cfRule type="cellIs" dxfId="91" priority="12" operator="greaterThan">
      <formula>1.05</formula>
    </cfRule>
    <cfRule type="cellIs" dxfId="90" priority="13" operator="equal">
      <formula>1.05</formula>
    </cfRule>
    <cfRule type="cellIs" dxfId="89" priority="14" operator="greaterThan">
      <formula>0.95</formula>
    </cfRule>
    <cfRule type="cellIs" dxfId="88" priority="15" operator="equal">
      <formula>0.95</formula>
    </cfRule>
    <cfRule type="cellIs" dxfId="87" priority="16" operator="greaterThan">
      <formula>0.8</formula>
    </cfRule>
    <cfRule type="cellIs" dxfId="86" priority="17" operator="equal">
      <formula>0.8</formula>
    </cfRule>
    <cfRule type="cellIs" dxfId="85" priority="18" operator="lessThan">
      <formula>0.8</formula>
    </cfRule>
  </conditionalFormatting>
  <conditionalFormatting sqref="H10 E11:E13">
    <cfRule type="containsText" dxfId="84" priority="19" operator="containsText" text="U">
      <formula>NOT(ISERROR(SEARCH("U",E10)))</formula>
    </cfRule>
    <cfRule type="containsText" dxfId="83" priority="20" operator="containsText" text="C">
      <formula>NOT(ISERROR(SEARCH("C",E10)))</formula>
    </cfRule>
    <cfRule type="containsText" dxfId="82" priority="21" operator="containsText" text="T">
      <formula>NOT(ISERROR(SEARCH("T",E10)))</formula>
    </cfRule>
    <cfRule type="containsText" dxfId="81" priority="22" operator="containsText" text="P">
      <formula>NOT(ISERROR(SEARCH("P",E10)))</formula>
    </cfRule>
    <cfRule type="containsText" dxfId="80" priority="23" operator="containsText" text="HP">
      <formula>NOT(ISERROR(SEARCH("HP",E10)))</formula>
    </cfRule>
  </conditionalFormatting>
  <conditionalFormatting sqref="M16">
    <cfRule type="cellIs" dxfId="79" priority="2" operator="equal">
      <formula>1.25</formula>
    </cfRule>
    <cfRule type="cellIs" dxfId="78" priority="3" operator="greaterThan">
      <formula>1.05</formula>
    </cfRule>
    <cfRule type="cellIs" dxfId="77" priority="4" operator="equal">
      <formula>1.05</formula>
    </cfRule>
    <cfRule type="cellIs" dxfId="76" priority="5" operator="greaterThan">
      <formula>0.95</formula>
    </cfRule>
    <cfRule type="cellIs" dxfId="75" priority="1" operator="greaterThan">
      <formula>1.25</formula>
    </cfRule>
    <cfRule type="cellIs" dxfId="74" priority="7" operator="greaterThan">
      <formula>0.8</formula>
    </cfRule>
    <cfRule type="cellIs" dxfId="73" priority="8" operator="equal">
      <formula>0.8</formula>
    </cfRule>
    <cfRule type="cellIs" dxfId="72" priority="9" operator="lessThan">
      <formula>0.8</formula>
    </cfRule>
    <cfRule type="cellIs" dxfId="71" priority="6" operator="equal">
      <formula>0.95</formula>
    </cfRule>
  </conditionalFormatting>
  <conditionalFormatting sqref="M18:M20">
    <cfRule type="cellIs" dxfId="70" priority="38" operator="greaterThan">
      <formula>1.25</formula>
    </cfRule>
    <cfRule type="cellIs" dxfId="69" priority="39" operator="equal">
      <formula>1.25</formula>
    </cfRule>
    <cfRule type="cellIs" dxfId="68" priority="40" operator="greaterThan">
      <formula>1.05</formula>
    </cfRule>
    <cfRule type="cellIs" dxfId="67" priority="41" operator="equal">
      <formula>1.05</formula>
    </cfRule>
    <cfRule type="cellIs" dxfId="66" priority="42" operator="greaterThan">
      <formula>0.95</formula>
    </cfRule>
    <cfRule type="cellIs" dxfId="65" priority="43" operator="equal">
      <formula>0.95</formula>
    </cfRule>
    <cfRule type="cellIs" dxfId="64" priority="44" operator="greaterThan">
      <formula>0.8</formula>
    </cfRule>
    <cfRule type="cellIs" dxfId="63" priority="45" operator="equal">
      <formula>0.8</formula>
    </cfRule>
    <cfRule type="cellIs" dxfId="62" priority="46" operator="lessThan">
      <formula>0.8</formula>
    </cfRule>
  </conditionalFormatting>
  <conditionalFormatting sqref="M45:M47">
    <cfRule type="cellIs" dxfId="61" priority="56" operator="greaterThan">
      <formula>1.25</formula>
    </cfRule>
    <cfRule type="cellIs" dxfId="60" priority="57" operator="equal">
      <formula>1.25</formula>
    </cfRule>
    <cfRule type="cellIs" dxfId="59" priority="58" operator="greaterThan">
      <formula>1.05</formula>
    </cfRule>
    <cfRule type="cellIs" dxfId="58" priority="59" operator="equal">
      <formula>1.05</formula>
    </cfRule>
    <cfRule type="cellIs" dxfId="57" priority="60" operator="greaterThan">
      <formula>0.95</formula>
    </cfRule>
    <cfRule type="cellIs" dxfId="56" priority="61" operator="equal">
      <formula>0.95</formula>
    </cfRule>
    <cfRule type="cellIs" dxfId="55" priority="62" operator="greaterThan">
      <formula>0.8</formula>
    </cfRule>
    <cfRule type="cellIs" dxfId="54" priority="63" operator="equal">
      <formula>0.8</formula>
    </cfRule>
    <cfRule type="cellIs" dxfId="53" priority="64" operator="lessThan">
      <formula>0.8</formula>
    </cfRule>
  </conditionalFormatting>
  <conditionalFormatting sqref="N43 N45:N47">
    <cfRule type="cellIs" dxfId="52" priority="79" stopIfTrue="1" operator="equal">
      <formula>"U"</formula>
    </cfRule>
    <cfRule type="cellIs" dxfId="51" priority="80" stopIfTrue="1" operator="equal">
      <formula>"HP"</formula>
    </cfRule>
    <cfRule type="cellIs" dxfId="50" priority="81" stopIfTrue="1" operator="equal">
      <formula>"P"</formula>
    </cfRule>
    <cfRule type="cellIs" dxfId="49" priority="82" stopIfTrue="1" operator="equal">
      <formula>"T"</formula>
    </cfRule>
    <cfRule type="cellIs" dxfId="48" priority="83" stopIfTrue="1" operator="equal">
      <formula>"C"</formula>
    </cfRule>
  </conditionalFormatting>
  <dataValidations count="5">
    <dataValidation type="list" allowBlank="1" showInputMessage="1" showErrorMessage="1" sqref="G45:G47 G22:G28 G18:G20 G16 G30:G37" xr:uid="{D5764FFC-12A5-40C9-8E8E-B23AE8C4DF21}">
      <formula1>$V$10:$V$11</formula1>
    </dataValidation>
    <dataValidation type="list" allowBlank="1" showInputMessage="1" showErrorMessage="1" sqref="F30:F37 F22:F28 F18:F20 F16 F45:F47" xr:uid="{6680DA66-C6C2-4DA8-A487-F296A427149A}">
      <formula1>$U$10:$U$14</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$T$8:$T$16</formula1>
    </dataValidation>
    <dataValidation type="list" allowBlank="1" showInputMessage="1" showErrorMessage="1" sqref="B12" xr:uid="{1BF2D84B-A4B9-4962-AC13-3CC3652EAF25}">
      <formula1>$T$8:$T$19</formula1>
    </dataValidation>
  </dataValidations>
  <pageMargins left="0.12" right="0.15" top="0.21" bottom="0.18" header="0.12" footer="0.12"/>
  <pageSetup paperSize="9" scale="22" fitToHeight="0" orientation="portrait" r:id="rId1"/>
  <rowBreaks count="1" manualBreakCount="1">
    <brk id="49"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35"/>
  <sheetViews>
    <sheetView topLeftCell="L95" zoomScale="85" zoomScaleNormal="85" workbookViewId="0">
      <selection activeCell="O121" sqref="O121"/>
    </sheetView>
  </sheetViews>
  <sheetFormatPr defaultRowHeight="15" x14ac:dyDescent="0.25"/>
  <cols>
    <col min="1" max="1" width="37" bestFit="1" customWidth="1"/>
    <col min="2" max="13" width="13.140625" customWidth="1"/>
    <col min="14" max="14" width="16.7109375" bestFit="1" customWidth="1"/>
    <col min="16" max="16" width="47.7109375" style="235" customWidth="1"/>
    <col min="17" max="17" width="39.42578125" style="235" customWidth="1"/>
    <col min="18" max="18" width="38" style="235" customWidth="1"/>
    <col min="19" max="19" width="41.28515625" style="235" customWidth="1"/>
    <col min="20" max="28" width="27.42578125" style="235" customWidth="1"/>
  </cols>
  <sheetData>
    <row r="1" spans="1:28" x14ac:dyDescent="0.25">
      <c r="A1" s="3" t="s">
        <v>239</v>
      </c>
    </row>
    <row r="2" spans="1:28" s="223" customFormat="1" x14ac:dyDescent="0.25">
      <c r="A2" s="249" t="s">
        <v>238</v>
      </c>
      <c r="B2" s="250" t="s">
        <v>28</v>
      </c>
      <c r="C2" s="250" t="s">
        <v>29</v>
      </c>
      <c r="D2" s="250" t="s">
        <v>30</v>
      </c>
      <c r="E2" s="250" t="s">
        <v>31</v>
      </c>
      <c r="F2" s="250" t="s">
        <v>32</v>
      </c>
      <c r="G2" s="250" t="s">
        <v>33</v>
      </c>
      <c r="H2" s="250" t="s">
        <v>34</v>
      </c>
      <c r="I2" s="250" t="s">
        <v>35</v>
      </c>
      <c r="J2" s="250" t="s">
        <v>36</v>
      </c>
      <c r="K2" s="250" t="s">
        <v>37</v>
      </c>
      <c r="L2" s="250" t="s">
        <v>38</v>
      </c>
      <c r="M2" s="250" t="s">
        <v>39</v>
      </c>
      <c r="N2" s="250" t="s">
        <v>82</v>
      </c>
      <c r="P2" s="215" t="s">
        <v>28</v>
      </c>
      <c r="Q2" s="215" t="s">
        <v>29</v>
      </c>
      <c r="R2" s="215" t="s">
        <v>30</v>
      </c>
      <c r="S2" s="215" t="s">
        <v>31</v>
      </c>
      <c r="T2" s="215" t="s">
        <v>32</v>
      </c>
      <c r="U2" s="215" t="s">
        <v>33</v>
      </c>
      <c r="V2" s="215" t="s">
        <v>34</v>
      </c>
      <c r="W2" s="215" t="s">
        <v>35</v>
      </c>
      <c r="X2" s="215" t="s">
        <v>36</v>
      </c>
      <c r="Y2" s="215" t="s">
        <v>37</v>
      </c>
      <c r="Z2" s="215" t="s">
        <v>38</v>
      </c>
      <c r="AA2" s="215" t="s">
        <v>39</v>
      </c>
      <c r="AB2" s="215" t="s">
        <v>82</v>
      </c>
    </row>
    <row r="3" spans="1:28" ht="15" customHeight="1" x14ac:dyDescent="0.25">
      <c r="A3" s="2" t="s">
        <v>40</v>
      </c>
      <c r="B3" s="251">
        <v>2E-3</v>
      </c>
      <c r="C3" s="251">
        <v>2E-3</v>
      </c>
      <c r="D3" s="251">
        <v>2E-3</v>
      </c>
      <c r="E3" s="251">
        <v>2E-3</v>
      </c>
      <c r="F3" s="251">
        <v>2E-3</v>
      </c>
      <c r="G3" s="251">
        <v>2E-3</v>
      </c>
      <c r="H3" s="251">
        <v>2E-3</v>
      </c>
      <c r="I3" s="251">
        <v>2E-3</v>
      </c>
      <c r="J3" s="251">
        <v>2E-3</v>
      </c>
      <c r="K3" s="251">
        <v>2E-3</v>
      </c>
      <c r="L3" s="251">
        <v>2E-3</v>
      </c>
      <c r="M3" s="251">
        <v>2E-3</v>
      </c>
      <c r="N3" s="251">
        <v>2E-3</v>
      </c>
      <c r="P3" s="393" t="s">
        <v>304</v>
      </c>
      <c r="Q3" s="393" t="s">
        <v>303</v>
      </c>
      <c r="R3" s="393" t="s">
        <v>302</v>
      </c>
      <c r="S3" s="393" t="s">
        <v>301</v>
      </c>
      <c r="T3" s="392"/>
      <c r="U3" s="392"/>
      <c r="V3" s="392"/>
      <c r="W3" s="392"/>
      <c r="X3" s="392"/>
      <c r="Y3" s="392"/>
      <c r="Z3" s="392"/>
      <c r="AA3" s="392"/>
      <c r="AB3" s="392"/>
    </row>
    <row r="4" spans="1:28" x14ac:dyDescent="0.25">
      <c r="A4" s="2" t="s">
        <v>41</v>
      </c>
      <c r="B4" s="293">
        <v>7.0000000000000001E-3</v>
      </c>
      <c r="C4" s="300">
        <v>2.5000000000000001E-3</v>
      </c>
      <c r="D4" s="300">
        <v>4.7999999999999996E-3</v>
      </c>
      <c r="E4" s="300">
        <v>5.7999999999999996E-3</v>
      </c>
      <c r="F4" s="293"/>
      <c r="G4" s="293"/>
      <c r="H4" s="293"/>
      <c r="I4" s="293"/>
      <c r="J4" s="293"/>
      <c r="K4" s="293"/>
      <c r="L4" s="293"/>
      <c r="M4" s="293"/>
      <c r="N4" s="293">
        <f>IFERROR(#REF!/#REF!,0)</f>
        <v>0</v>
      </c>
      <c r="P4" s="393"/>
      <c r="Q4" s="393"/>
      <c r="R4" s="393"/>
      <c r="S4" s="393"/>
      <c r="T4" s="392"/>
      <c r="U4" s="392"/>
      <c r="V4" s="392"/>
      <c r="W4" s="392"/>
      <c r="X4" s="392"/>
      <c r="Y4" s="392"/>
      <c r="Z4" s="392"/>
      <c r="AA4" s="392"/>
      <c r="AB4" s="392"/>
    </row>
    <row r="5" spans="1:28" x14ac:dyDescent="0.25">
      <c r="A5" s="2" t="s">
        <v>197</v>
      </c>
      <c r="B5" s="4">
        <f t="shared" ref="B5:N5" si="0">B3/B4</f>
        <v>0.2857142857142857</v>
      </c>
      <c r="C5" s="4">
        <f t="shared" si="0"/>
        <v>0.8</v>
      </c>
      <c r="D5" s="4">
        <f t="shared" si="0"/>
        <v>0.41666666666666669</v>
      </c>
      <c r="E5" s="4">
        <f t="shared" si="0"/>
        <v>0.34482758620689657</v>
      </c>
      <c r="F5" s="4" t="e">
        <f t="shared" si="0"/>
        <v>#DIV/0!</v>
      </c>
      <c r="G5" s="4" t="e">
        <f t="shared" si="0"/>
        <v>#DIV/0!</v>
      </c>
      <c r="H5" s="4" t="e">
        <f t="shared" si="0"/>
        <v>#DIV/0!</v>
      </c>
      <c r="I5" s="4" t="e">
        <f t="shared" si="0"/>
        <v>#DIV/0!</v>
      </c>
      <c r="J5" s="4" t="e">
        <f t="shared" si="0"/>
        <v>#DIV/0!</v>
      </c>
      <c r="K5" s="4" t="e">
        <f t="shared" si="0"/>
        <v>#DIV/0!</v>
      </c>
      <c r="L5" s="4" t="e">
        <f t="shared" si="0"/>
        <v>#DIV/0!</v>
      </c>
      <c r="M5" s="4" t="e">
        <f t="shared" si="0"/>
        <v>#DIV/0!</v>
      </c>
      <c r="N5" s="4" t="e">
        <f t="shared" si="0"/>
        <v>#DIV/0!</v>
      </c>
      <c r="P5" s="393"/>
      <c r="Q5" s="393"/>
      <c r="R5" s="393"/>
      <c r="S5" s="393"/>
      <c r="T5" s="392"/>
      <c r="U5" s="392"/>
      <c r="V5" s="392"/>
      <c r="W5" s="392"/>
      <c r="X5" s="392"/>
      <c r="Y5" s="392"/>
      <c r="Z5" s="392"/>
      <c r="AA5" s="392"/>
      <c r="AB5" s="392"/>
    </row>
    <row r="8" spans="1:28" x14ac:dyDescent="0.25">
      <c r="A8" s="3" t="s">
        <v>241</v>
      </c>
    </row>
    <row r="9" spans="1:28" s="223" customFormat="1" x14ac:dyDescent="0.25">
      <c r="A9" s="249" t="s">
        <v>240</v>
      </c>
      <c r="B9" s="250" t="s">
        <v>28</v>
      </c>
      <c r="C9" s="250" t="s">
        <v>29</v>
      </c>
      <c r="D9" s="250" t="s">
        <v>30</v>
      </c>
      <c r="E9" s="250" t="s">
        <v>31</v>
      </c>
      <c r="F9" s="250" t="s">
        <v>32</v>
      </c>
      <c r="G9" s="250" t="s">
        <v>33</v>
      </c>
      <c r="H9" s="250" t="s">
        <v>34</v>
      </c>
      <c r="I9" s="250" t="s">
        <v>35</v>
      </c>
      <c r="J9" s="250" t="s">
        <v>36</v>
      </c>
      <c r="K9" s="250" t="s">
        <v>37</v>
      </c>
      <c r="L9" s="250" t="s">
        <v>38</v>
      </c>
      <c r="M9" s="250" t="s">
        <v>39</v>
      </c>
      <c r="N9" s="250" t="s">
        <v>82</v>
      </c>
      <c r="P9" s="215" t="s">
        <v>28</v>
      </c>
      <c r="Q9" s="215" t="s">
        <v>29</v>
      </c>
      <c r="R9" s="215" t="s">
        <v>30</v>
      </c>
      <c r="S9" s="215" t="s">
        <v>31</v>
      </c>
      <c r="T9" s="215" t="s">
        <v>32</v>
      </c>
      <c r="U9" s="215" t="s">
        <v>33</v>
      </c>
      <c r="V9" s="215" t="s">
        <v>34</v>
      </c>
      <c r="W9" s="215" t="s">
        <v>35</v>
      </c>
      <c r="X9" s="215" t="s">
        <v>36</v>
      </c>
      <c r="Y9" s="215" t="s">
        <v>37</v>
      </c>
      <c r="Z9" s="215" t="s">
        <v>38</v>
      </c>
      <c r="AA9" s="215" t="s">
        <v>39</v>
      </c>
      <c r="AB9" s="215" t="s">
        <v>82</v>
      </c>
    </row>
    <row r="10" spans="1:28" x14ac:dyDescent="0.25">
      <c r="A10" s="2" t="s">
        <v>40</v>
      </c>
      <c r="B10" s="271">
        <v>0</v>
      </c>
      <c r="C10" s="271">
        <v>0</v>
      </c>
      <c r="D10" s="271">
        <v>0</v>
      </c>
      <c r="E10" s="271">
        <v>0</v>
      </c>
      <c r="F10" s="271">
        <v>0</v>
      </c>
      <c r="G10" s="271">
        <v>0</v>
      </c>
      <c r="H10" s="271">
        <v>0</v>
      </c>
      <c r="I10" s="271">
        <v>0</v>
      </c>
      <c r="J10" s="271">
        <v>0</v>
      </c>
      <c r="K10" s="271">
        <v>0</v>
      </c>
      <c r="L10" s="271">
        <v>0</v>
      </c>
      <c r="M10" s="271">
        <v>0</v>
      </c>
      <c r="N10" s="271">
        <v>0</v>
      </c>
      <c r="P10" s="393" t="s">
        <v>294</v>
      </c>
      <c r="Q10" s="393" t="s">
        <v>293</v>
      </c>
      <c r="R10" s="393" t="s">
        <v>299</v>
      </c>
      <c r="S10" s="393" t="s">
        <v>305</v>
      </c>
      <c r="T10" s="392"/>
      <c r="U10" s="392"/>
      <c r="V10" s="392"/>
      <c r="W10" s="392"/>
      <c r="X10" s="392"/>
      <c r="Y10" s="392"/>
      <c r="Z10" s="392"/>
      <c r="AA10" s="392"/>
      <c r="AB10" s="392"/>
    </row>
    <row r="11" spans="1:28" x14ac:dyDescent="0.25">
      <c r="A11" s="2" t="s">
        <v>41</v>
      </c>
      <c r="B11" s="277">
        <v>10</v>
      </c>
      <c r="C11" s="277">
        <v>6</v>
      </c>
      <c r="D11" s="277">
        <v>3</v>
      </c>
      <c r="E11" s="277">
        <v>1</v>
      </c>
      <c r="F11" s="277"/>
      <c r="G11" s="277"/>
      <c r="H11" s="277"/>
      <c r="I11" s="277"/>
      <c r="J11" s="277"/>
      <c r="K11" s="277"/>
      <c r="L11" s="277"/>
      <c r="M11" s="277"/>
      <c r="N11" s="277">
        <f>SUM(B11:M11)</f>
        <v>20</v>
      </c>
      <c r="P11" s="392"/>
      <c r="Q11" s="392"/>
      <c r="R11" s="392"/>
      <c r="S11" s="392"/>
      <c r="T11" s="392"/>
      <c r="U11" s="392"/>
      <c r="V11" s="392"/>
      <c r="W11" s="392"/>
      <c r="X11" s="392"/>
      <c r="Y11" s="392"/>
      <c r="Z11" s="392"/>
      <c r="AA11" s="392"/>
      <c r="AB11" s="392"/>
    </row>
    <row r="12" spans="1:28" x14ac:dyDescent="0.25">
      <c r="A12" s="2" t="s">
        <v>197</v>
      </c>
      <c r="B12" s="4">
        <f>IF(B11&lt;=0,1,B10/B11)</f>
        <v>0</v>
      </c>
      <c r="C12" s="4">
        <f t="shared" ref="C12:N12" si="1">IF(C11&lt;=0,1,C10/C11)</f>
        <v>0</v>
      </c>
      <c r="D12" s="4">
        <f t="shared" si="1"/>
        <v>0</v>
      </c>
      <c r="E12" s="4">
        <f t="shared" si="1"/>
        <v>0</v>
      </c>
      <c r="F12" s="4">
        <f t="shared" si="1"/>
        <v>1</v>
      </c>
      <c r="G12" s="4">
        <f t="shared" si="1"/>
        <v>1</v>
      </c>
      <c r="H12" s="4">
        <f t="shared" si="1"/>
        <v>1</v>
      </c>
      <c r="I12" s="4">
        <f t="shared" si="1"/>
        <v>1</v>
      </c>
      <c r="J12" s="4">
        <f t="shared" si="1"/>
        <v>1</v>
      </c>
      <c r="K12" s="4">
        <f t="shared" si="1"/>
        <v>1</v>
      </c>
      <c r="L12" s="4">
        <f t="shared" si="1"/>
        <v>1</v>
      </c>
      <c r="M12" s="4">
        <f t="shared" si="1"/>
        <v>1</v>
      </c>
      <c r="N12" s="4">
        <f t="shared" si="1"/>
        <v>0</v>
      </c>
      <c r="P12" s="392"/>
      <c r="Q12" s="392"/>
      <c r="R12" s="392"/>
      <c r="S12" s="392"/>
      <c r="T12" s="392"/>
      <c r="U12" s="392"/>
      <c r="V12" s="392"/>
      <c r="W12" s="392"/>
      <c r="X12" s="392"/>
      <c r="Y12" s="392"/>
      <c r="Z12" s="392"/>
      <c r="AA12" s="392"/>
      <c r="AB12" s="392"/>
    </row>
    <row r="13" spans="1:28" x14ac:dyDescent="0.25">
      <c r="A13" s="2" t="s">
        <v>198</v>
      </c>
      <c r="B13" s="4">
        <f>B12</f>
        <v>0</v>
      </c>
      <c r="C13" s="4">
        <f>SUM($B$12:C$12)/COUNT($B$12:C$12)</f>
        <v>0</v>
      </c>
      <c r="D13" s="4">
        <f>SUM($B$12:D$12)/COUNT($B$12:D$12)</f>
        <v>0</v>
      </c>
      <c r="E13" s="4">
        <f>SUM($B$12:E$12)/COUNT($B$12:E$12)</f>
        <v>0</v>
      </c>
      <c r="F13" s="4">
        <f>SUM($B$12:F$12)/COUNT($B$12:F$12)</f>
        <v>0.2</v>
      </c>
      <c r="G13" s="4">
        <f>SUM($B$12:G$12)/COUNT($B$12:G$12)</f>
        <v>0.33333333333333331</v>
      </c>
      <c r="H13" s="4">
        <f>SUM($B$12:H$12)/COUNT($B$12:H$12)</f>
        <v>0.42857142857142855</v>
      </c>
      <c r="I13" s="4">
        <f>SUM($B$12:I$12)/COUNT($B$12:I$12)</f>
        <v>0.5</v>
      </c>
      <c r="J13" s="4">
        <f>SUM($B$12:J$12)/COUNT($B$12:J$12)</f>
        <v>0.55555555555555558</v>
      </c>
      <c r="K13" s="4">
        <f>SUM($B$12:K$12)/COUNT($B$12:K$12)</f>
        <v>0.6</v>
      </c>
      <c r="L13" s="4">
        <f>SUM($B$12:L$12)/COUNT($B$12:L$12)</f>
        <v>0.63636363636363635</v>
      </c>
      <c r="M13" s="4">
        <f>SUM($B$12:M$12)/COUNT($B$12:M$12)</f>
        <v>0.66666666666666663</v>
      </c>
      <c r="N13" s="4"/>
      <c r="P13" s="392"/>
      <c r="Q13" s="392"/>
      <c r="R13" s="392"/>
      <c r="S13" s="392"/>
      <c r="T13" s="392"/>
      <c r="U13" s="392"/>
      <c r="V13" s="392"/>
      <c r="W13" s="392"/>
      <c r="X13" s="392"/>
      <c r="Y13" s="392"/>
      <c r="Z13" s="392"/>
      <c r="AA13" s="392"/>
      <c r="AB13" s="392"/>
    </row>
    <row r="16" spans="1:28" x14ac:dyDescent="0.25">
      <c r="A16" s="3" t="s">
        <v>43</v>
      </c>
    </row>
    <row r="17" spans="1:28" x14ac:dyDescent="0.25">
      <c r="A17" s="2" t="s">
        <v>203</v>
      </c>
      <c r="B17" s="2" t="s">
        <v>28</v>
      </c>
      <c r="C17" s="2" t="s">
        <v>29</v>
      </c>
      <c r="D17" s="2" t="s">
        <v>30</v>
      </c>
      <c r="E17" s="2" t="s">
        <v>31</v>
      </c>
      <c r="F17" s="2" t="s">
        <v>32</v>
      </c>
      <c r="G17" s="2" t="s">
        <v>33</v>
      </c>
      <c r="H17" s="2" t="s">
        <v>34</v>
      </c>
      <c r="I17" s="2" t="s">
        <v>35</v>
      </c>
      <c r="J17" s="2" t="s">
        <v>36</v>
      </c>
      <c r="K17" s="2" t="s">
        <v>37</v>
      </c>
      <c r="L17" s="2" t="s">
        <v>38</v>
      </c>
      <c r="M17" s="2" t="s">
        <v>39</v>
      </c>
      <c r="N17" s="2" t="s">
        <v>82</v>
      </c>
      <c r="P17" s="215" t="s">
        <v>28</v>
      </c>
      <c r="Q17" s="215" t="s">
        <v>29</v>
      </c>
      <c r="R17" s="215" t="s">
        <v>30</v>
      </c>
      <c r="S17" s="215" t="s">
        <v>31</v>
      </c>
      <c r="T17" s="215" t="s">
        <v>32</v>
      </c>
      <c r="U17" s="215" t="s">
        <v>33</v>
      </c>
      <c r="V17" s="215" t="s">
        <v>34</v>
      </c>
      <c r="W17" s="215" t="s">
        <v>35</v>
      </c>
      <c r="X17" s="215" t="s">
        <v>36</v>
      </c>
      <c r="Y17" s="215" t="s">
        <v>37</v>
      </c>
      <c r="Z17" s="215" t="s">
        <v>38</v>
      </c>
      <c r="AA17" s="215" t="s">
        <v>39</v>
      </c>
      <c r="AB17" s="215" t="s">
        <v>82</v>
      </c>
    </row>
    <row r="18" spans="1:28" x14ac:dyDescent="0.25">
      <c r="A18" s="2" t="s">
        <v>40</v>
      </c>
      <c r="B18" s="271">
        <v>0</v>
      </c>
      <c r="C18" s="271">
        <v>0</v>
      </c>
      <c r="D18" s="271">
        <v>0</v>
      </c>
      <c r="E18" s="271">
        <v>0</v>
      </c>
      <c r="F18" s="271">
        <v>0</v>
      </c>
      <c r="G18" s="271">
        <v>0</v>
      </c>
      <c r="H18" s="271">
        <v>0</v>
      </c>
      <c r="I18" s="271">
        <v>0</v>
      </c>
      <c r="J18" s="271">
        <v>0</v>
      </c>
      <c r="K18" s="271">
        <v>0</v>
      </c>
      <c r="L18" s="271">
        <v>0</v>
      </c>
      <c r="M18" s="271">
        <v>0</v>
      </c>
      <c r="N18" s="271">
        <f>SUM(B18:M18)</f>
        <v>0</v>
      </c>
      <c r="P18" s="392"/>
      <c r="Q18" s="392"/>
      <c r="R18" s="392"/>
      <c r="S18" s="392"/>
      <c r="T18" s="392"/>
      <c r="U18" s="392"/>
      <c r="V18" s="392"/>
      <c r="W18" s="392"/>
      <c r="X18" s="392"/>
      <c r="Y18" s="392"/>
      <c r="Z18" s="392"/>
      <c r="AA18" s="392"/>
      <c r="AB18" s="392"/>
    </row>
    <row r="19" spans="1:28" x14ac:dyDescent="0.25">
      <c r="A19" s="2" t="s">
        <v>41</v>
      </c>
      <c r="B19" s="277">
        <v>0</v>
      </c>
      <c r="C19" s="277">
        <v>0</v>
      </c>
      <c r="D19" s="277">
        <v>0</v>
      </c>
      <c r="E19" s="277">
        <v>0</v>
      </c>
      <c r="F19" s="277"/>
      <c r="G19" s="277"/>
      <c r="H19" s="277"/>
      <c r="I19" s="277"/>
      <c r="J19" s="277"/>
      <c r="K19" s="277"/>
      <c r="L19" s="277"/>
      <c r="M19" s="277"/>
      <c r="N19" s="277">
        <f>SUM(B19:M19)</f>
        <v>0</v>
      </c>
      <c r="P19" s="392"/>
      <c r="Q19" s="392"/>
      <c r="R19" s="392"/>
      <c r="S19" s="392"/>
      <c r="T19" s="392"/>
      <c r="U19" s="392"/>
      <c r="V19" s="392"/>
      <c r="W19" s="392"/>
      <c r="X19" s="392"/>
      <c r="Y19" s="392"/>
      <c r="Z19" s="392"/>
      <c r="AA19" s="392"/>
      <c r="AB19" s="392"/>
    </row>
    <row r="20" spans="1:28" s="223" customFormat="1" x14ac:dyDescent="0.25">
      <c r="A20" s="2" t="s">
        <v>83</v>
      </c>
      <c r="B20" s="271">
        <f>B19</f>
        <v>0</v>
      </c>
      <c r="C20" s="271">
        <f>SUM($B$19:C$19)</f>
        <v>0</v>
      </c>
      <c r="D20" s="271">
        <f>SUM($B$19:D$19)</f>
        <v>0</v>
      </c>
      <c r="E20" s="271">
        <f>SUM($B$19:E$19)</f>
        <v>0</v>
      </c>
      <c r="F20" s="271">
        <f>SUM($B$19:F$19)</f>
        <v>0</v>
      </c>
      <c r="G20" s="271">
        <f>SUM($B$19:G$19)</f>
        <v>0</v>
      </c>
      <c r="H20" s="271">
        <f>SUM($B$19:H$19)</f>
        <v>0</v>
      </c>
      <c r="I20" s="271">
        <f>SUM($B$19:I$19)</f>
        <v>0</v>
      </c>
      <c r="J20" s="271">
        <f>SUM($B$19:J$19)</f>
        <v>0</v>
      </c>
      <c r="K20" s="271">
        <f>SUM($B$19:K$19)</f>
        <v>0</v>
      </c>
      <c r="L20" s="271">
        <f>SUM($B$19:L$19)</f>
        <v>0</v>
      </c>
      <c r="M20" s="271">
        <f>SUM($B$19:M$19)</f>
        <v>0</v>
      </c>
      <c r="N20" s="282"/>
      <c r="P20" s="392"/>
      <c r="Q20" s="392"/>
      <c r="R20" s="392"/>
      <c r="S20" s="392"/>
      <c r="T20" s="392"/>
      <c r="U20" s="392"/>
      <c r="V20" s="392"/>
      <c r="W20" s="392"/>
      <c r="X20" s="392"/>
      <c r="Y20" s="392"/>
      <c r="Z20" s="392"/>
      <c r="AA20" s="392"/>
      <c r="AB20" s="392"/>
    </row>
    <row r="21" spans="1:28" x14ac:dyDescent="0.25">
      <c r="A21" s="2" t="s">
        <v>197</v>
      </c>
      <c r="B21" s="4">
        <f>IF(B19=0,1,B18/B19)</f>
        <v>1</v>
      </c>
      <c r="C21" s="4">
        <f t="shared" ref="C21:M21" si="2">IF(C19=0,1,C18/C19)</f>
        <v>1</v>
      </c>
      <c r="D21" s="4">
        <f t="shared" si="2"/>
        <v>1</v>
      </c>
      <c r="E21" s="4">
        <f t="shared" si="2"/>
        <v>1</v>
      </c>
      <c r="F21" s="4">
        <f t="shared" si="2"/>
        <v>1</v>
      </c>
      <c r="G21" s="4">
        <f t="shared" si="2"/>
        <v>1</v>
      </c>
      <c r="H21" s="4">
        <f t="shared" si="2"/>
        <v>1</v>
      </c>
      <c r="I21" s="4">
        <f t="shared" si="2"/>
        <v>1</v>
      </c>
      <c r="J21" s="4">
        <f t="shared" si="2"/>
        <v>1</v>
      </c>
      <c r="K21" s="4">
        <f t="shared" si="2"/>
        <v>1</v>
      </c>
      <c r="L21" s="4">
        <f t="shared" si="2"/>
        <v>1</v>
      </c>
      <c r="M21" s="4">
        <f t="shared" si="2"/>
        <v>1</v>
      </c>
      <c r="N21" s="4" t="str">
        <f t="shared" ref="N21" si="3">IF(N19=0,"100%",N19/N18)</f>
        <v>100%</v>
      </c>
      <c r="P21" s="392"/>
      <c r="Q21" s="392"/>
      <c r="R21" s="392"/>
      <c r="S21" s="392"/>
      <c r="T21" s="392"/>
      <c r="U21" s="392"/>
      <c r="V21" s="392"/>
      <c r="W21" s="392"/>
      <c r="X21" s="392"/>
      <c r="Y21" s="392"/>
      <c r="Z21" s="392"/>
      <c r="AA21" s="392"/>
      <c r="AB21" s="392"/>
    </row>
    <row r="22" spans="1:28" x14ac:dyDescent="0.25">
      <c r="A22" s="2" t="s">
        <v>199</v>
      </c>
      <c r="B22" s="4">
        <f>B21</f>
        <v>1</v>
      </c>
      <c r="C22" s="1">
        <f>SUM($B$21:C$21)/COUNT($B$21:C$21)</f>
        <v>1</v>
      </c>
      <c r="D22" s="1">
        <f>SUM($B$21:D$21)/COUNT($B$21:D$21)</f>
        <v>1</v>
      </c>
      <c r="E22" s="1">
        <f>SUM($B$21:E$21)/COUNT($B$21:E$21)</f>
        <v>1</v>
      </c>
      <c r="F22" s="1">
        <f>SUM($B$21:F$21)/COUNT($B$21:F$21)</f>
        <v>1</v>
      </c>
      <c r="G22" s="1">
        <f>SUM($B$21:G$21)/COUNT($B$21:G$21)</f>
        <v>1</v>
      </c>
      <c r="H22" s="1">
        <f>SUM($B$21:H$21)/COUNT($B$21:H$21)</f>
        <v>1</v>
      </c>
      <c r="I22" s="1">
        <f>SUM($B$21:I$21)/COUNT($B$21:I$21)</f>
        <v>1</v>
      </c>
      <c r="J22" s="1">
        <f>SUM($B$21:J$21)/COUNT($B$21:J$21)</f>
        <v>1</v>
      </c>
      <c r="K22" s="1">
        <f>SUM($B$21:K$21)/COUNT($B$21:K$21)</f>
        <v>1</v>
      </c>
      <c r="L22" s="1">
        <f>SUM($B$21:L$21)/COUNT($B$21:L$21)</f>
        <v>1</v>
      </c>
      <c r="M22" s="1">
        <f>SUM($B$21:M$21)/COUNT($B$21:M$21)</f>
        <v>1</v>
      </c>
      <c r="N22" s="1"/>
      <c r="P22" s="392"/>
      <c r="Q22" s="392"/>
      <c r="R22" s="392"/>
      <c r="S22" s="392"/>
      <c r="T22" s="392"/>
      <c r="U22" s="392"/>
      <c r="V22" s="392"/>
      <c r="W22" s="392"/>
      <c r="X22" s="392"/>
      <c r="Y22" s="392"/>
      <c r="Z22" s="392"/>
      <c r="AA22" s="392"/>
      <c r="AB22" s="392"/>
    </row>
    <row r="23" spans="1:28" x14ac:dyDescent="0.25">
      <c r="A23" s="220"/>
      <c r="B23" s="221"/>
      <c r="C23" s="222"/>
      <c r="D23" s="222"/>
      <c r="E23" s="222"/>
      <c r="F23" s="222"/>
      <c r="G23" s="222"/>
      <c r="H23" s="222"/>
      <c r="I23" s="222"/>
      <c r="J23" s="222"/>
      <c r="K23" s="222"/>
      <c r="L23" s="222"/>
      <c r="M23" s="222"/>
      <c r="N23" s="222"/>
    </row>
    <row r="24" spans="1:28" x14ac:dyDescent="0.25">
      <c r="A24" s="220"/>
      <c r="B24" s="221"/>
      <c r="C24" s="222"/>
      <c r="D24" s="222"/>
      <c r="E24" s="222"/>
      <c r="F24" s="222"/>
      <c r="G24" s="222"/>
      <c r="H24" s="222"/>
      <c r="I24" s="222"/>
      <c r="J24" s="222"/>
      <c r="K24" s="222"/>
      <c r="L24" s="222"/>
      <c r="M24" s="222"/>
      <c r="N24" s="222"/>
    </row>
    <row r="25" spans="1:28" x14ac:dyDescent="0.25">
      <c r="A25" s="3" t="s">
        <v>245</v>
      </c>
    </row>
    <row r="26" spans="1:28" x14ac:dyDescent="0.25">
      <c r="A26" s="2" t="s">
        <v>243</v>
      </c>
      <c r="B26" s="2" t="s">
        <v>28</v>
      </c>
      <c r="C26" s="2" t="s">
        <v>29</v>
      </c>
      <c r="D26" s="2" t="s">
        <v>30</v>
      </c>
      <c r="E26" s="2" t="s">
        <v>31</v>
      </c>
      <c r="F26" s="2" t="s">
        <v>32</v>
      </c>
      <c r="G26" s="2" t="s">
        <v>33</v>
      </c>
      <c r="H26" s="2" t="s">
        <v>34</v>
      </c>
      <c r="I26" s="2" t="s">
        <v>35</v>
      </c>
      <c r="J26" s="2" t="s">
        <v>36</v>
      </c>
      <c r="K26" s="2" t="s">
        <v>37</v>
      </c>
      <c r="L26" s="2" t="s">
        <v>38</v>
      </c>
      <c r="M26" s="2" t="s">
        <v>39</v>
      </c>
      <c r="N26" s="2" t="s">
        <v>82</v>
      </c>
      <c r="P26" s="215" t="s">
        <v>28</v>
      </c>
      <c r="Q26" s="215" t="s">
        <v>29</v>
      </c>
      <c r="R26" s="215" t="s">
        <v>30</v>
      </c>
      <c r="S26" s="215" t="s">
        <v>31</v>
      </c>
      <c r="T26" s="215" t="s">
        <v>32</v>
      </c>
      <c r="U26" s="215" t="s">
        <v>33</v>
      </c>
      <c r="V26" s="215" t="s">
        <v>34</v>
      </c>
      <c r="W26" s="215" t="s">
        <v>35</v>
      </c>
      <c r="X26" s="215" t="s">
        <v>36</v>
      </c>
      <c r="Y26" s="215" t="s">
        <v>37</v>
      </c>
      <c r="Z26" s="215" t="s">
        <v>38</v>
      </c>
      <c r="AA26" s="215" t="s">
        <v>39</v>
      </c>
      <c r="AB26" s="215" t="s">
        <v>82</v>
      </c>
    </row>
    <row r="27" spans="1:28" x14ac:dyDescent="0.25">
      <c r="A27" s="2" t="s">
        <v>40</v>
      </c>
      <c r="B27" s="252">
        <v>7</v>
      </c>
      <c r="C27" s="252">
        <v>7</v>
      </c>
      <c r="D27" s="252">
        <v>7</v>
      </c>
      <c r="E27" s="252">
        <v>7</v>
      </c>
      <c r="F27" s="252">
        <v>7</v>
      </c>
      <c r="G27" s="252">
        <v>7</v>
      </c>
      <c r="H27" s="252">
        <v>7</v>
      </c>
      <c r="I27" s="252">
        <v>7</v>
      </c>
      <c r="J27" s="252">
        <v>7</v>
      </c>
      <c r="K27" s="252">
        <v>7</v>
      </c>
      <c r="L27" s="252">
        <v>7</v>
      </c>
      <c r="M27" s="252">
        <v>7</v>
      </c>
      <c r="N27" s="252">
        <v>7</v>
      </c>
      <c r="P27" s="392"/>
      <c r="Q27" s="392"/>
      <c r="R27" s="392"/>
      <c r="S27" s="392"/>
      <c r="T27" s="392"/>
      <c r="U27" s="392"/>
      <c r="V27" s="392"/>
      <c r="W27" s="392"/>
      <c r="X27" s="392"/>
      <c r="Y27" s="392"/>
      <c r="Z27" s="392"/>
      <c r="AA27" s="392"/>
      <c r="AB27" s="392"/>
    </row>
    <row r="28" spans="1:28" x14ac:dyDescent="0.25">
      <c r="A28" s="2" t="s">
        <v>41</v>
      </c>
      <c r="B28" s="279">
        <v>7</v>
      </c>
      <c r="C28" s="279">
        <v>7</v>
      </c>
      <c r="D28" s="279">
        <v>7</v>
      </c>
      <c r="E28" s="279">
        <v>7</v>
      </c>
      <c r="F28" s="279"/>
      <c r="G28" s="279"/>
      <c r="H28" s="279"/>
      <c r="I28" s="279"/>
      <c r="J28" s="279"/>
      <c r="K28" s="279"/>
      <c r="L28" s="279"/>
      <c r="M28" s="279"/>
      <c r="N28" s="279">
        <f>AVERAGE(B28:M28)</f>
        <v>7</v>
      </c>
      <c r="P28" s="392"/>
      <c r="Q28" s="392"/>
      <c r="R28" s="392"/>
      <c r="S28" s="392"/>
      <c r="T28" s="392"/>
      <c r="U28" s="392"/>
      <c r="V28" s="392"/>
      <c r="W28" s="392"/>
      <c r="X28" s="392"/>
      <c r="Y28" s="392"/>
      <c r="Z28" s="392"/>
      <c r="AA28" s="392"/>
      <c r="AB28" s="392"/>
    </row>
    <row r="29" spans="1:28" x14ac:dyDescent="0.25">
      <c r="A29" s="2" t="s">
        <v>197</v>
      </c>
      <c r="B29" s="4">
        <f>IF(B28=0,1,B27/B28)</f>
        <v>1</v>
      </c>
      <c r="C29" s="4">
        <f t="shared" ref="C29:N29" si="4">IF(C28=0,1,C27/C28)</f>
        <v>1</v>
      </c>
      <c r="D29" s="4">
        <f t="shared" si="4"/>
        <v>1</v>
      </c>
      <c r="E29" s="4">
        <f t="shared" si="4"/>
        <v>1</v>
      </c>
      <c r="F29" s="4">
        <f t="shared" si="4"/>
        <v>1</v>
      </c>
      <c r="G29" s="4">
        <f t="shared" si="4"/>
        <v>1</v>
      </c>
      <c r="H29" s="4">
        <f t="shared" si="4"/>
        <v>1</v>
      </c>
      <c r="I29" s="4">
        <f t="shared" si="4"/>
        <v>1</v>
      </c>
      <c r="J29" s="4">
        <f t="shared" si="4"/>
        <v>1</v>
      </c>
      <c r="K29" s="4">
        <f t="shared" si="4"/>
        <v>1</v>
      </c>
      <c r="L29" s="4">
        <f t="shared" si="4"/>
        <v>1</v>
      </c>
      <c r="M29" s="4">
        <f t="shared" si="4"/>
        <v>1</v>
      </c>
      <c r="N29" s="4">
        <f t="shared" si="4"/>
        <v>1</v>
      </c>
      <c r="P29" s="392"/>
      <c r="Q29" s="392"/>
      <c r="R29" s="392"/>
      <c r="S29" s="392"/>
      <c r="T29" s="392"/>
      <c r="U29" s="392"/>
      <c r="V29" s="392"/>
      <c r="W29" s="392"/>
      <c r="X29" s="392"/>
      <c r="Y29" s="392"/>
      <c r="Z29" s="392"/>
      <c r="AA29" s="392"/>
      <c r="AB29" s="392"/>
    </row>
    <row r="30" spans="1:28" x14ac:dyDescent="0.25">
      <c r="A30" s="2" t="s">
        <v>199</v>
      </c>
      <c r="B30" s="4">
        <f>B29</f>
        <v>1</v>
      </c>
      <c r="C30" s="1">
        <f>SUM($B$29:C$29)/COUNT($B$29:C$29)</f>
        <v>1</v>
      </c>
      <c r="D30" s="1">
        <f>SUM($B$29:D$29)/COUNT($B$29:D$29)</f>
        <v>1</v>
      </c>
      <c r="E30" s="1">
        <f>SUM($B$29:E$29)/COUNT($B$29:E$29)</f>
        <v>1</v>
      </c>
      <c r="F30" s="1">
        <f>SUM($B$29:F$29)/COUNT($B$29:F$29)</f>
        <v>1</v>
      </c>
      <c r="G30" s="1">
        <f>SUM($B$29:G$29)/COUNT($B$29:G$29)</f>
        <v>1</v>
      </c>
      <c r="H30" s="1">
        <f>SUM($B$29:H$29)/COUNT($B$29:H$29)</f>
        <v>1</v>
      </c>
      <c r="I30" s="1">
        <f>SUM($B$29:I$29)/COUNT($B$29:I$29)</f>
        <v>1</v>
      </c>
      <c r="J30" s="1">
        <f>SUM($B$29:J$29)/COUNT($B$29:J$29)</f>
        <v>1</v>
      </c>
      <c r="K30" s="1">
        <f>SUM($B$29:K$29)/COUNT($B$29:K$29)</f>
        <v>1</v>
      </c>
      <c r="L30" s="1">
        <f>SUM($B$29:L$29)/COUNT($B$29:L$29)</f>
        <v>1</v>
      </c>
      <c r="M30" s="1">
        <f>SUM($B$29:M$29)/COUNT($B$29:M$29)</f>
        <v>1</v>
      </c>
      <c r="N30" s="1"/>
      <c r="P30" s="392"/>
      <c r="Q30" s="392"/>
      <c r="R30" s="392"/>
      <c r="S30" s="392"/>
      <c r="T30" s="392"/>
      <c r="U30" s="392"/>
      <c r="V30" s="392"/>
      <c r="W30" s="392"/>
      <c r="X30" s="392"/>
      <c r="Y30" s="392"/>
      <c r="Z30" s="392"/>
      <c r="AA30" s="392"/>
      <c r="AB30" s="392"/>
    </row>
    <row r="31" spans="1:28" x14ac:dyDescent="0.25">
      <c r="A31" s="220"/>
      <c r="B31" s="221"/>
      <c r="C31" s="222"/>
      <c r="D31" s="222"/>
      <c r="E31" s="222"/>
      <c r="F31" s="222"/>
      <c r="G31" s="222"/>
      <c r="H31" s="222"/>
      <c r="I31" s="222"/>
      <c r="J31" s="222"/>
      <c r="K31" s="222"/>
      <c r="L31" s="222"/>
      <c r="M31" s="222"/>
      <c r="N31" s="222"/>
    </row>
    <row r="32" spans="1:28" x14ac:dyDescent="0.25">
      <c r="A32" s="220"/>
      <c r="B32" s="221"/>
      <c r="C32" s="222"/>
      <c r="D32" s="222"/>
      <c r="E32" s="222"/>
      <c r="F32" s="222"/>
      <c r="G32" s="222"/>
      <c r="H32" s="222"/>
      <c r="I32" s="222"/>
      <c r="J32" s="222"/>
      <c r="K32" s="222"/>
      <c r="L32" s="222"/>
      <c r="M32" s="222"/>
      <c r="N32" s="222"/>
    </row>
    <row r="33" spans="1:28" x14ac:dyDescent="0.25">
      <c r="A33" s="214" t="s">
        <v>290</v>
      </c>
      <c r="B33" s="215" t="s">
        <v>28</v>
      </c>
      <c r="C33" s="215" t="s">
        <v>29</v>
      </c>
      <c r="D33" s="215" t="s">
        <v>30</v>
      </c>
      <c r="E33" s="215" t="s">
        <v>31</v>
      </c>
      <c r="F33" s="215" t="s">
        <v>32</v>
      </c>
      <c r="G33" s="215" t="s">
        <v>33</v>
      </c>
      <c r="H33" s="215" t="s">
        <v>34</v>
      </c>
      <c r="I33" s="215" t="s">
        <v>35</v>
      </c>
      <c r="J33" s="215" t="s">
        <v>36</v>
      </c>
      <c r="K33" s="215" t="s">
        <v>37</v>
      </c>
      <c r="L33" s="215" t="s">
        <v>38</v>
      </c>
      <c r="M33" s="215" t="s">
        <v>39</v>
      </c>
      <c r="N33" s="215" t="s">
        <v>82</v>
      </c>
      <c r="P33" s="215" t="s">
        <v>28</v>
      </c>
      <c r="Q33" s="215" t="s">
        <v>29</v>
      </c>
      <c r="R33" s="215" t="s">
        <v>30</v>
      </c>
      <c r="S33" s="215" t="s">
        <v>31</v>
      </c>
      <c r="T33" s="215" t="s">
        <v>32</v>
      </c>
      <c r="U33" s="215" t="s">
        <v>33</v>
      </c>
      <c r="V33" s="215" t="s">
        <v>34</v>
      </c>
      <c r="W33" s="215" t="s">
        <v>35</v>
      </c>
      <c r="X33" s="215" t="s">
        <v>36</v>
      </c>
      <c r="Y33" s="215" t="s">
        <v>37</v>
      </c>
      <c r="Z33" s="215" t="s">
        <v>38</v>
      </c>
      <c r="AA33" s="215" t="s">
        <v>39</v>
      </c>
      <c r="AB33" s="215" t="s">
        <v>82</v>
      </c>
    </row>
    <row r="34" spans="1:28" x14ac:dyDescent="0.25">
      <c r="A34" s="2" t="s">
        <v>40</v>
      </c>
      <c r="B34" s="251">
        <v>2E-3</v>
      </c>
      <c r="C34" s="251">
        <v>2E-3</v>
      </c>
      <c r="D34" s="251">
        <v>2E-3</v>
      </c>
      <c r="E34" s="251">
        <v>2E-3</v>
      </c>
      <c r="F34" s="251">
        <v>2E-3</v>
      </c>
      <c r="G34" s="251">
        <v>2E-3</v>
      </c>
      <c r="H34" s="251">
        <v>2E-3</v>
      </c>
      <c r="I34" s="251">
        <v>2E-3</v>
      </c>
      <c r="J34" s="251">
        <v>2E-3</v>
      </c>
      <c r="K34" s="251">
        <v>2E-3</v>
      </c>
      <c r="L34" s="251">
        <v>2E-3</v>
      </c>
      <c r="M34" s="251">
        <v>2E-3</v>
      </c>
      <c r="N34" s="251">
        <f>AVERAGE(B34:M34)</f>
        <v>2.0000000000000005E-3</v>
      </c>
      <c r="P34" s="393" t="s">
        <v>295</v>
      </c>
      <c r="Q34" s="393" t="s">
        <v>291</v>
      </c>
      <c r="R34" s="393" t="s">
        <v>306</v>
      </c>
      <c r="S34" s="393" t="s">
        <v>307</v>
      </c>
      <c r="T34" s="392"/>
      <c r="U34" s="392"/>
      <c r="V34" s="392"/>
      <c r="W34" s="392"/>
      <c r="X34" s="392"/>
      <c r="Y34" s="392"/>
      <c r="Z34" s="392"/>
      <c r="AA34" s="392"/>
      <c r="AB34" s="392"/>
    </row>
    <row r="35" spans="1:28" x14ac:dyDescent="0.25">
      <c r="A35" s="2" t="s">
        <v>41</v>
      </c>
      <c r="B35" s="253">
        <v>5.0000000000000001E-3</v>
      </c>
      <c r="C35" s="301">
        <v>3.0999999999999999E-3</v>
      </c>
      <c r="D35" s="301">
        <v>3.5000000000000001E-3</v>
      </c>
      <c r="E35" s="301">
        <v>4.8999999999999998E-3</v>
      </c>
      <c r="F35" s="253"/>
      <c r="G35" s="253"/>
      <c r="H35" s="253"/>
      <c r="I35" s="253"/>
      <c r="J35" s="253"/>
      <c r="K35" s="253"/>
      <c r="L35" s="253"/>
      <c r="M35" s="253"/>
      <c r="N35" s="253">
        <f>AVERAGE(B35:M35)</f>
        <v>4.1250000000000002E-3</v>
      </c>
      <c r="P35" s="393"/>
      <c r="Q35" s="393"/>
      <c r="R35" s="393"/>
      <c r="S35" s="393"/>
      <c r="T35" s="392"/>
      <c r="U35" s="392"/>
      <c r="V35" s="392"/>
      <c r="W35" s="392"/>
      <c r="X35" s="392"/>
      <c r="Y35" s="392"/>
      <c r="Z35" s="392"/>
      <c r="AA35" s="392"/>
      <c r="AB35" s="392"/>
    </row>
    <row r="36" spans="1:28" x14ac:dyDescent="0.25">
      <c r="A36" s="2" t="s">
        <v>197</v>
      </c>
      <c r="B36" s="1">
        <f t="shared" ref="B36:N36" si="5">IFERROR(B34/B35,0)</f>
        <v>0.4</v>
      </c>
      <c r="C36" s="1">
        <f t="shared" si="5"/>
        <v>0.64516129032258063</v>
      </c>
      <c r="D36" s="1">
        <f t="shared" si="5"/>
        <v>0.5714285714285714</v>
      </c>
      <c r="E36" s="1">
        <f t="shared" si="5"/>
        <v>0.40816326530612246</v>
      </c>
      <c r="F36" s="1">
        <f t="shared" si="5"/>
        <v>0</v>
      </c>
      <c r="G36" s="1">
        <f t="shared" si="5"/>
        <v>0</v>
      </c>
      <c r="H36" s="1">
        <f t="shared" si="5"/>
        <v>0</v>
      </c>
      <c r="I36" s="1">
        <f t="shared" si="5"/>
        <v>0</v>
      </c>
      <c r="J36" s="1">
        <f t="shared" si="5"/>
        <v>0</v>
      </c>
      <c r="K36" s="1">
        <f t="shared" si="5"/>
        <v>0</v>
      </c>
      <c r="L36" s="1">
        <f t="shared" si="5"/>
        <v>0</v>
      </c>
      <c r="M36" s="1">
        <f t="shared" si="5"/>
        <v>0</v>
      </c>
      <c r="N36" s="1">
        <f t="shared" si="5"/>
        <v>0.48484848484848492</v>
      </c>
      <c r="P36" s="393"/>
      <c r="Q36" s="393"/>
      <c r="R36" s="393"/>
      <c r="S36" s="393"/>
      <c r="T36" s="392"/>
      <c r="U36" s="392"/>
      <c r="V36" s="392"/>
      <c r="W36" s="392"/>
      <c r="X36" s="392"/>
      <c r="Y36" s="392"/>
      <c r="Z36" s="392"/>
      <c r="AA36" s="392"/>
      <c r="AB36" s="392"/>
    </row>
    <row r="37" spans="1:28" x14ac:dyDescent="0.25">
      <c r="A37" s="2" t="s">
        <v>199</v>
      </c>
      <c r="B37" s="1">
        <f>B36</f>
        <v>0.4</v>
      </c>
      <c r="C37" s="1">
        <f>IFERROR(SUM($B$36:C$36)/COUNT($B$36:C$36),0)</f>
        <v>0.52258064516129032</v>
      </c>
      <c r="D37" s="1">
        <f>IFERROR(SUM($B$36:D$36)/COUNT($B$36:D$36),0)</f>
        <v>0.53886328725038402</v>
      </c>
      <c r="E37" s="1">
        <f>IFERROR(SUM($B$36:E$36)/COUNT($B$36:E$36),0)</f>
        <v>0.50618828176431863</v>
      </c>
      <c r="F37" s="1">
        <f>IFERROR(SUM($B$36:F$36)/COUNT($B$36:F$36),0)</f>
        <v>0.40495062541145488</v>
      </c>
      <c r="G37" s="1">
        <f>IFERROR(SUM($B$36:G$36)/COUNT($B$36:G$36),0)</f>
        <v>0.33745885450954577</v>
      </c>
      <c r="H37" s="1">
        <f>IFERROR(SUM($B$36:H$36)/COUNT($B$36:H$36),0)</f>
        <v>0.2892504467224678</v>
      </c>
      <c r="I37" s="1">
        <f>IFERROR(SUM($B$36:I$36)/COUNT($B$36:I$36),0)</f>
        <v>0.25309414088215931</v>
      </c>
      <c r="J37" s="1">
        <f>IFERROR(SUM($B$36:J$36)/COUNT($B$36:J$36),0)</f>
        <v>0.2249725696730305</v>
      </c>
      <c r="K37" s="1">
        <f>IFERROR(SUM($B$36:K$36)/COUNT($B$36:K$36),0)</f>
        <v>0.20247531270572744</v>
      </c>
      <c r="L37" s="1">
        <f>IFERROR(SUM($B$36:L$36)/COUNT($B$36:L$36),0)</f>
        <v>0.18406846609611585</v>
      </c>
      <c r="M37" s="1">
        <f>IFERROR(SUM($B$36:M$36)/COUNT($B$36:M$36),0)</f>
        <v>0.16872942725477288</v>
      </c>
      <c r="N37" s="1"/>
      <c r="P37" s="393"/>
      <c r="Q37" s="393"/>
      <c r="R37" s="393"/>
      <c r="S37" s="393"/>
      <c r="T37" s="392"/>
      <c r="U37" s="392"/>
      <c r="V37" s="392"/>
      <c r="W37" s="392"/>
      <c r="X37" s="392"/>
      <c r="Y37" s="392"/>
      <c r="Z37" s="392"/>
      <c r="AA37" s="392"/>
      <c r="AB37" s="392"/>
    </row>
    <row r="38" spans="1:28" x14ac:dyDescent="0.25">
      <c r="A38" s="220"/>
      <c r="B38" s="221"/>
      <c r="C38" s="222"/>
      <c r="D38" s="222"/>
      <c r="E38" s="222"/>
      <c r="F38" s="222"/>
      <c r="G38" s="222"/>
      <c r="H38" s="222"/>
      <c r="I38" s="222"/>
      <c r="J38" s="222"/>
      <c r="K38" s="222"/>
      <c r="L38" s="222"/>
      <c r="M38" s="222"/>
      <c r="N38" s="222"/>
    </row>
    <row r="39" spans="1:28" x14ac:dyDescent="0.25">
      <c r="A39" s="220"/>
      <c r="B39" s="221"/>
      <c r="C39" s="222"/>
      <c r="D39" s="222"/>
      <c r="E39" s="222"/>
      <c r="F39" s="222"/>
      <c r="G39" s="222"/>
      <c r="H39" s="222"/>
      <c r="I39" s="222"/>
      <c r="J39" s="222"/>
      <c r="K39" s="222"/>
      <c r="L39" s="222"/>
      <c r="M39" s="222"/>
      <c r="N39" s="222"/>
    </row>
    <row r="40" spans="1:28" x14ac:dyDescent="0.25">
      <c r="A40" s="3" t="s">
        <v>257</v>
      </c>
    </row>
    <row r="41" spans="1:28" x14ac:dyDescent="0.25">
      <c r="A41" s="2" t="s">
        <v>255</v>
      </c>
      <c r="B41" s="2" t="s">
        <v>28</v>
      </c>
      <c r="C41" s="2" t="s">
        <v>29</v>
      </c>
      <c r="D41" s="2" t="s">
        <v>30</v>
      </c>
      <c r="E41" s="2" t="s">
        <v>31</v>
      </c>
      <c r="F41" s="2" t="s">
        <v>32</v>
      </c>
      <c r="G41" s="2" t="s">
        <v>33</v>
      </c>
      <c r="H41" s="2" t="s">
        <v>34</v>
      </c>
      <c r="I41" s="2" t="s">
        <v>35</v>
      </c>
      <c r="J41" s="2" t="s">
        <v>36</v>
      </c>
      <c r="K41" s="2" t="s">
        <v>37</v>
      </c>
      <c r="L41" s="2" t="s">
        <v>38</v>
      </c>
      <c r="M41" s="2" t="s">
        <v>39</v>
      </c>
      <c r="N41" s="2" t="s">
        <v>82</v>
      </c>
      <c r="P41" s="215" t="s">
        <v>28</v>
      </c>
      <c r="Q41" s="215" t="s">
        <v>29</v>
      </c>
      <c r="R41" s="215" t="s">
        <v>30</v>
      </c>
      <c r="S41" s="215" t="s">
        <v>31</v>
      </c>
      <c r="T41" s="215" t="s">
        <v>32</v>
      </c>
      <c r="U41" s="215" t="s">
        <v>33</v>
      </c>
      <c r="V41" s="215" t="s">
        <v>34</v>
      </c>
      <c r="W41" s="215" t="s">
        <v>35</v>
      </c>
      <c r="X41" s="215" t="s">
        <v>36</v>
      </c>
      <c r="Y41" s="215" t="s">
        <v>37</v>
      </c>
      <c r="Z41" s="215" t="s">
        <v>38</v>
      </c>
      <c r="AA41" s="215" t="s">
        <v>39</v>
      </c>
      <c r="AB41" s="215" t="s">
        <v>82</v>
      </c>
    </row>
    <row r="42" spans="1:28" x14ac:dyDescent="0.25">
      <c r="A42" s="2" t="s">
        <v>40</v>
      </c>
      <c r="B42" s="286">
        <v>0</v>
      </c>
      <c r="C42" s="286">
        <v>0</v>
      </c>
      <c r="D42" s="286">
        <v>0</v>
      </c>
      <c r="E42" s="286">
        <v>0</v>
      </c>
      <c r="F42" s="286">
        <v>0</v>
      </c>
      <c r="G42" s="286">
        <v>0</v>
      </c>
      <c r="H42" s="286">
        <v>0</v>
      </c>
      <c r="I42" s="286">
        <v>0</v>
      </c>
      <c r="J42" s="286">
        <v>0</v>
      </c>
      <c r="K42" s="286">
        <v>0</v>
      </c>
      <c r="L42" s="286">
        <v>0</v>
      </c>
      <c r="M42" s="286">
        <v>0</v>
      </c>
      <c r="N42" s="218">
        <f>SUM(B42:M42)</f>
        <v>0</v>
      </c>
      <c r="P42" s="392"/>
      <c r="Q42" s="392"/>
      <c r="R42" s="392"/>
      <c r="S42" s="392"/>
      <c r="T42" s="392"/>
      <c r="U42" s="392"/>
      <c r="V42" s="392"/>
      <c r="W42" s="392"/>
      <c r="X42" s="392"/>
      <c r="Y42" s="392"/>
      <c r="Z42" s="392"/>
      <c r="AA42" s="392"/>
      <c r="AB42" s="392"/>
    </row>
    <row r="43" spans="1:28" x14ac:dyDescent="0.25">
      <c r="A43" s="2" t="s">
        <v>41</v>
      </c>
      <c r="B43" s="287">
        <v>0</v>
      </c>
      <c r="C43" s="287">
        <v>0</v>
      </c>
      <c r="D43" s="287">
        <v>0</v>
      </c>
      <c r="E43" s="287">
        <v>0</v>
      </c>
      <c r="F43" s="287"/>
      <c r="G43" s="287"/>
      <c r="H43" s="287"/>
      <c r="I43" s="287"/>
      <c r="J43" s="287"/>
      <c r="K43" s="287"/>
      <c r="L43" s="287"/>
      <c r="M43" s="287"/>
      <c r="N43" s="278">
        <f>SUM(B43:M43)</f>
        <v>0</v>
      </c>
      <c r="P43" s="392"/>
      <c r="Q43" s="392"/>
      <c r="R43" s="392"/>
      <c r="S43" s="392"/>
      <c r="T43" s="392"/>
      <c r="U43" s="392"/>
      <c r="V43" s="392"/>
      <c r="W43" s="392"/>
      <c r="X43" s="392"/>
      <c r="Y43" s="392"/>
      <c r="Z43" s="392"/>
      <c r="AA43" s="392"/>
      <c r="AB43" s="392"/>
    </row>
    <row r="44" spans="1:28" x14ac:dyDescent="0.25">
      <c r="A44" s="2" t="s">
        <v>197</v>
      </c>
      <c r="B44" s="4">
        <f t="shared" ref="B44:M44" si="6">IF(B43=0,1,B42/B43)</f>
        <v>1</v>
      </c>
      <c r="C44" s="4">
        <f t="shared" si="6"/>
        <v>1</v>
      </c>
      <c r="D44" s="4">
        <f t="shared" si="6"/>
        <v>1</v>
      </c>
      <c r="E44" s="4">
        <f t="shared" si="6"/>
        <v>1</v>
      </c>
      <c r="F44" s="4">
        <f t="shared" si="6"/>
        <v>1</v>
      </c>
      <c r="G44" s="4">
        <f t="shared" si="6"/>
        <v>1</v>
      </c>
      <c r="H44" s="4">
        <f t="shared" si="6"/>
        <v>1</v>
      </c>
      <c r="I44" s="4">
        <f t="shared" si="6"/>
        <v>1</v>
      </c>
      <c r="J44" s="4">
        <f t="shared" si="6"/>
        <v>1</v>
      </c>
      <c r="K44" s="4">
        <f t="shared" si="6"/>
        <v>1</v>
      </c>
      <c r="L44" s="4">
        <f t="shared" si="6"/>
        <v>1</v>
      </c>
      <c r="M44" s="4">
        <f t="shared" si="6"/>
        <v>1</v>
      </c>
      <c r="N44" s="4" t="str">
        <f>IF(N43=0,"100%",N43/N42)</f>
        <v>100%</v>
      </c>
      <c r="P44" s="392"/>
      <c r="Q44" s="392"/>
      <c r="R44" s="392"/>
      <c r="S44" s="392"/>
      <c r="T44" s="392"/>
      <c r="U44" s="392"/>
      <c r="V44" s="392"/>
      <c r="W44" s="392"/>
      <c r="X44" s="392"/>
      <c r="Y44" s="392"/>
      <c r="Z44" s="392"/>
      <c r="AA44" s="392"/>
      <c r="AB44" s="392"/>
    </row>
    <row r="45" spans="1:28" x14ac:dyDescent="0.25">
      <c r="A45" s="2" t="s">
        <v>199</v>
      </c>
      <c r="B45" s="4">
        <f>B44</f>
        <v>1</v>
      </c>
      <c r="C45" s="1">
        <f>AVERAGE($B$44:C$44)</f>
        <v>1</v>
      </c>
      <c r="D45" s="1">
        <f>AVERAGE($B$44:D$44)</f>
        <v>1</v>
      </c>
      <c r="E45" s="1">
        <f>AVERAGE($B$44:E$44)</f>
        <v>1</v>
      </c>
      <c r="F45" s="1">
        <f>AVERAGE($B$44:F$44)</f>
        <v>1</v>
      </c>
      <c r="G45" s="1">
        <f>AVERAGE($B$44:G$44)</f>
        <v>1</v>
      </c>
      <c r="H45" s="1">
        <f>AVERAGE($B$44:H$44)</f>
        <v>1</v>
      </c>
      <c r="I45" s="1">
        <f>AVERAGE($B$44:I$44)</f>
        <v>1</v>
      </c>
      <c r="J45" s="1">
        <f>AVERAGE($B$44:J$44)</f>
        <v>1</v>
      </c>
      <c r="K45" s="1">
        <f>AVERAGE($B$44:K$44)</f>
        <v>1</v>
      </c>
      <c r="L45" s="1">
        <f>AVERAGE($B$44:L$44)</f>
        <v>1</v>
      </c>
      <c r="M45" s="1">
        <f>AVERAGE($B$44:M$44)</f>
        <v>1</v>
      </c>
      <c r="N45" s="1"/>
      <c r="P45" s="392"/>
      <c r="Q45" s="392"/>
      <c r="R45" s="392"/>
      <c r="S45" s="392"/>
      <c r="T45" s="392"/>
      <c r="U45" s="392"/>
      <c r="V45" s="392"/>
      <c r="W45" s="392"/>
      <c r="X45" s="392"/>
      <c r="Y45" s="392"/>
      <c r="Z45" s="392"/>
      <c r="AA45" s="392"/>
      <c r="AB45" s="392"/>
    </row>
    <row r="46" spans="1:28" x14ac:dyDescent="0.25">
      <c r="A46" s="220"/>
      <c r="B46" s="221"/>
      <c r="C46" s="222"/>
      <c r="D46" s="222"/>
      <c r="E46" s="222"/>
      <c r="F46" s="222"/>
      <c r="G46" s="222"/>
      <c r="H46" s="222"/>
      <c r="I46" s="222"/>
      <c r="J46" s="222"/>
      <c r="K46" s="222"/>
      <c r="L46" s="222"/>
      <c r="M46" s="222"/>
      <c r="N46" s="222"/>
    </row>
    <row r="47" spans="1:28" x14ac:dyDescent="0.25">
      <c r="A47" s="220"/>
      <c r="B47" s="221"/>
      <c r="C47" s="222"/>
      <c r="D47" s="222"/>
      <c r="E47" s="222"/>
      <c r="F47" s="222"/>
      <c r="G47" s="222"/>
      <c r="H47" s="222"/>
      <c r="I47" s="222"/>
      <c r="J47" s="222"/>
      <c r="K47" s="222"/>
      <c r="L47" s="222"/>
      <c r="M47" s="222"/>
      <c r="N47" s="222"/>
    </row>
    <row r="48" spans="1:28" x14ac:dyDescent="0.25">
      <c r="A48" s="214" t="s">
        <v>200</v>
      </c>
      <c r="B48" s="215" t="s">
        <v>28</v>
      </c>
      <c r="C48" s="215" t="s">
        <v>29</v>
      </c>
      <c r="D48" s="215" t="s">
        <v>30</v>
      </c>
      <c r="E48" s="215" t="s">
        <v>31</v>
      </c>
      <c r="F48" s="215" t="s">
        <v>32</v>
      </c>
      <c r="G48" s="215" t="s">
        <v>33</v>
      </c>
      <c r="H48" s="215" t="s">
        <v>34</v>
      </c>
      <c r="I48" s="215" t="s">
        <v>35</v>
      </c>
      <c r="J48" s="215" t="s">
        <v>36</v>
      </c>
      <c r="K48" s="215" t="s">
        <v>37</v>
      </c>
      <c r="L48" s="215" t="s">
        <v>38</v>
      </c>
      <c r="M48" s="215" t="s">
        <v>39</v>
      </c>
      <c r="N48" s="215" t="s">
        <v>82</v>
      </c>
      <c r="P48" s="215" t="s">
        <v>28</v>
      </c>
      <c r="Q48" s="215" t="s">
        <v>29</v>
      </c>
      <c r="R48" s="215" t="s">
        <v>30</v>
      </c>
      <c r="S48" s="215" t="s">
        <v>31</v>
      </c>
      <c r="T48" s="215" t="s">
        <v>32</v>
      </c>
      <c r="U48" s="215" t="s">
        <v>33</v>
      </c>
      <c r="V48" s="215" t="s">
        <v>34</v>
      </c>
      <c r="W48" s="215" t="s">
        <v>35</v>
      </c>
      <c r="X48" s="215" t="s">
        <v>36</v>
      </c>
      <c r="Y48" s="215" t="s">
        <v>37</v>
      </c>
      <c r="Z48" s="215" t="s">
        <v>38</v>
      </c>
      <c r="AA48" s="215" t="s">
        <v>39</v>
      </c>
      <c r="AB48" s="215" t="s">
        <v>82</v>
      </c>
    </row>
    <row r="49" spans="1:28" x14ac:dyDescent="0.25">
      <c r="A49" s="2" t="s">
        <v>40</v>
      </c>
      <c r="B49" s="224">
        <v>0.98</v>
      </c>
      <c r="C49" s="224">
        <v>0.98</v>
      </c>
      <c r="D49" s="224">
        <v>0.98</v>
      </c>
      <c r="E49" s="224">
        <v>0.98</v>
      </c>
      <c r="F49" s="224">
        <v>0.98</v>
      </c>
      <c r="G49" s="224">
        <v>0.98</v>
      </c>
      <c r="H49" s="224">
        <v>0.98</v>
      </c>
      <c r="I49" s="224">
        <v>0.98</v>
      </c>
      <c r="J49" s="224">
        <v>0.98</v>
      </c>
      <c r="K49" s="224">
        <v>0.98</v>
      </c>
      <c r="L49" s="224">
        <v>0.98</v>
      </c>
      <c r="M49" s="224">
        <v>0.98</v>
      </c>
      <c r="N49" s="224">
        <f>AVERAGE(B49:M49)</f>
        <v>0.98000000000000032</v>
      </c>
      <c r="P49" s="393" t="s">
        <v>296</v>
      </c>
      <c r="Q49" s="392"/>
      <c r="R49" s="392"/>
      <c r="S49" s="392"/>
      <c r="T49" s="392"/>
      <c r="U49" s="392"/>
      <c r="V49" s="392"/>
      <c r="W49" s="392"/>
      <c r="X49" s="392"/>
      <c r="Y49" s="392"/>
      <c r="Z49" s="392"/>
      <c r="AA49" s="392"/>
      <c r="AB49" s="392"/>
    </row>
    <row r="50" spans="1:28" x14ac:dyDescent="0.25">
      <c r="A50" s="2" t="s">
        <v>41</v>
      </c>
      <c r="B50" s="293">
        <v>0.97499999999999998</v>
      </c>
      <c r="C50" s="300">
        <v>0.99470000000000003</v>
      </c>
      <c r="D50" s="300">
        <v>0.9879</v>
      </c>
      <c r="E50" s="300">
        <v>0.98450000000000004</v>
      </c>
      <c r="F50" s="293"/>
      <c r="G50" s="293"/>
      <c r="H50" s="293"/>
      <c r="I50" s="293"/>
      <c r="J50" s="293"/>
      <c r="K50" s="293"/>
      <c r="L50" s="293"/>
      <c r="M50" s="293"/>
      <c r="N50" s="293">
        <f>AVERAGE(B50:M50)</f>
        <v>0.9855250000000001</v>
      </c>
      <c r="P50" s="393"/>
      <c r="Q50" s="392"/>
      <c r="R50" s="392"/>
      <c r="S50" s="392"/>
      <c r="T50" s="392"/>
      <c r="U50" s="392"/>
      <c r="V50" s="392"/>
      <c r="W50" s="392"/>
      <c r="X50" s="392"/>
      <c r="Y50" s="392"/>
      <c r="Z50" s="392"/>
      <c r="AA50" s="392"/>
      <c r="AB50" s="392"/>
    </row>
    <row r="51" spans="1:28" x14ac:dyDescent="0.25">
      <c r="A51" s="2" t="s">
        <v>197</v>
      </c>
      <c r="B51" s="1">
        <f>B50/B49</f>
        <v>0.99489795918367352</v>
      </c>
      <c r="C51" s="1">
        <f t="shared" ref="C51:M51" si="7">C50/C49</f>
        <v>1.0150000000000001</v>
      </c>
      <c r="D51" s="1">
        <f t="shared" si="7"/>
        <v>1.008061224489796</v>
      </c>
      <c r="E51" s="1">
        <f t="shared" si="7"/>
        <v>1.004591836734694</v>
      </c>
      <c r="F51" s="1">
        <f t="shared" si="7"/>
        <v>0</v>
      </c>
      <c r="G51" s="1">
        <f t="shared" si="7"/>
        <v>0</v>
      </c>
      <c r="H51" s="1">
        <f t="shared" si="7"/>
        <v>0</v>
      </c>
      <c r="I51" s="1">
        <f t="shared" si="7"/>
        <v>0</v>
      </c>
      <c r="J51" s="1">
        <f t="shared" si="7"/>
        <v>0</v>
      </c>
      <c r="K51" s="1">
        <f t="shared" si="7"/>
        <v>0</v>
      </c>
      <c r="L51" s="1">
        <f t="shared" si="7"/>
        <v>0</v>
      </c>
      <c r="M51" s="1">
        <f t="shared" si="7"/>
        <v>0</v>
      </c>
      <c r="N51" s="4">
        <f>IFERROR(N50/N49,0)</f>
        <v>1.0056377551020406</v>
      </c>
      <c r="P51" s="393"/>
      <c r="Q51" s="392"/>
      <c r="R51" s="392"/>
      <c r="S51" s="392"/>
      <c r="T51" s="392"/>
      <c r="U51" s="392"/>
      <c r="V51" s="392"/>
      <c r="W51" s="392"/>
      <c r="X51" s="392"/>
      <c r="Y51" s="392"/>
      <c r="Z51" s="392"/>
      <c r="AA51" s="392"/>
      <c r="AB51" s="392"/>
    </row>
    <row r="52" spans="1:28" x14ac:dyDescent="0.25">
      <c r="A52" s="2" t="s">
        <v>199</v>
      </c>
      <c r="B52" s="1">
        <f>B51</f>
        <v>0.99489795918367352</v>
      </c>
      <c r="C52" s="1">
        <f>IFERROR(SUM($B$51:C$51)/COUNT($B$51:C$51),0)</f>
        <v>1.0049489795918367</v>
      </c>
      <c r="D52" s="1">
        <f>IFERROR(SUM($B$51:D$51)/COUNT($B$51:D$51),0)</f>
        <v>1.0059863945578231</v>
      </c>
      <c r="E52" s="1">
        <f>IFERROR(SUM($B$51:E$51)/COUNT($B$51:E$51),0)</f>
        <v>1.005637755102041</v>
      </c>
      <c r="F52" s="1">
        <f>IFERROR(SUM($B$51:F$51)/COUNT($B$51:F$51),0)</f>
        <v>0.80451020408163276</v>
      </c>
      <c r="G52" s="1">
        <f>IFERROR(SUM($B$51:G$51)/COUNT($B$51:G$51),0)</f>
        <v>0.67042517006802738</v>
      </c>
      <c r="H52" s="1">
        <f>IFERROR(SUM($B$51:H$51)/COUNT($B$51:H$51),0)</f>
        <v>0.57465014577259488</v>
      </c>
      <c r="I52" s="1">
        <f>IFERROR(SUM($B$51:I$51)/COUNT($B$51:I$51),0)</f>
        <v>0.5028188775510205</v>
      </c>
      <c r="J52" s="1">
        <f>IFERROR(SUM($B$51:J$51)/COUNT($B$51:J$51),0)</f>
        <v>0.4469501133786849</v>
      </c>
      <c r="K52" s="1">
        <f>IFERROR(SUM($B$51:K$51)/COUNT($B$51:K$51),0)</f>
        <v>0.40225510204081638</v>
      </c>
      <c r="L52" s="1">
        <f>IFERROR(SUM($B$51:L$51)/COUNT($B$51:L$51),0)</f>
        <v>0.36568645640074221</v>
      </c>
      <c r="M52" s="1">
        <f>IFERROR(SUM($B$51:M$51)/COUNT($B$51:M$51),0)</f>
        <v>0.33521258503401369</v>
      </c>
      <c r="N52" s="1"/>
      <c r="P52" s="393"/>
      <c r="Q52" s="392"/>
      <c r="R52" s="392"/>
      <c r="S52" s="392"/>
      <c r="T52" s="392"/>
      <c r="U52" s="392"/>
      <c r="V52" s="392"/>
      <c r="W52" s="392"/>
      <c r="X52" s="392"/>
      <c r="Y52" s="392"/>
      <c r="Z52" s="392"/>
      <c r="AA52" s="392"/>
      <c r="AB52" s="392"/>
    </row>
    <row r="53" spans="1:28" x14ac:dyDescent="0.25">
      <c r="A53" s="220"/>
      <c r="B53" s="222"/>
      <c r="C53" s="222"/>
      <c r="D53" s="222"/>
      <c r="E53" s="222"/>
      <c r="F53" s="222"/>
      <c r="G53" s="222"/>
      <c r="H53" s="222"/>
      <c r="I53" s="222"/>
      <c r="J53" s="222"/>
      <c r="K53" s="222"/>
      <c r="L53" s="222"/>
      <c r="M53" s="222"/>
      <c r="N53" s="222"/>
    </row>
    <row r="55" spans="1:28" ht="30" x14ac:dyDescent="0.25">
      <c r="A55" s="214" t="s">
        <v>230</v>
      </c>
      <c r="B55" s="215" t="s">
        <v>28</v>
      </c>
      <c r="C55" s="215" t="s">
        <v>29</v>
      </c>
      <c r="D55" s="215" t="s">
        <v>30</v>
      </c>
      <c r="E55" s="215" t="s">
        <v>31</v>
      </c>
      <c r="F55" s="215" t="s">
        <v>32</v>
      </c>
      <c r="G55" s="215" t="s">
        <v>33</v>
      </c>
      <c r="H55" s="215" t="s">
        <v>34</v>
      </c>
      <c r="I55" s="215" t="s">
        <v>35</v>
      </c>
      <c r="J55" s="215" t="s">
        <v>36</v>
      </c>
      <c r="K55" s="215" t="s">
        <v>37</v>
      </c>
      <c r="L55" s="215" t="s">
        <v>38</v>
      </c>
      <c r="M55" s="215" t="s">
        <v>39</v>
      </c>
      <c r="N55" s="215" t="s">
        <v>82</v>
      </c>
      <c r="P55" s="215" t="s">
        <v>28</v>
      </c>
      <c r="Q55" s="215" t="s">
        <v>29</v>
      </c>
      <c r="R55" s="215" t="s">
        <v>30</v>
      </c>
      <c r="S55" s="215" t="s">
        <v>31</v>
      </c>
      <c r="T55" s="215" t="s">
        <v>32</v>
      </c>
      <c r="U55" s="215" t="s">
        <v>33</v>
      </c>
      <c r="V55" s="215" t="s">
        <v>34</v>
      </c>
      <c r="W55" s="215" t="s">
        <v>35</v>
      </c>
      <c r="X55" s="215" t="s">
        <v>36</v>
      </c>
      <c r="Y55" s="215" t="s">
        <v>37</v>
      </c>
      <c r="Z55" s="215" t="s">
        <v>38</v>
      </c>
      <c r="AA55" s="215" t="s">
        <v>39</v>
      </c>
      <c r="AB55" s="215" t="s">
        <v>82</v>
      </c>
    </row>
    <row r="56" spans="1:28" x14ac:dyDescent="0.25">
      <c r="A56" s="2" t="s">
        <v>40</v>
      </c>
      <c r="B56" s="218">
        <v>0</v>
      </c>
      <c r="C56" s="218">
        <v>0</v>
      </c>
      <c r="D56" s="218">
        <v>0</v>
      </c>
      <c r="E56" s="218">
        <v>0</v>
      </c>
      <c r="F56" s="218">
        <v>0</v>
      </c>
      <c r="G56" s="218">
        <v>0</v>
      </c>
      <c r="H56" s="218">
        <v>0</v>
      </c>
      <c r="I56" s="218">
        <v>0</v>
      </c>
      <c r="J56" s="218">
        <v>0</v>
      </c>
      <c r="K56" s="218">
        <v>0</v>
      </c>
      <c r="L56" s="218">
        <v>0</v>
      </c>
      <c r="M56" s="218">
        <v>0</v>
      </c>
      <c r="N56" s="218">
        <f>AVERAGE(B56:M56)</f>
        <v>0</v>
      </c>
      <c r="P56" s="392"/>
      <c r="Q56" s="392"/>
      <c r="R56" s="392"/>
      <c r="S56" s="392"/>
      <c r="T56" s="392"/>
      <c r="U56" s="392"/>
      <c r="V56" s="392"/>
      <c r="W56" s="392"/>
      <c r="X56" s="392"/>
      <c r="Y56" s="392"/>
      <c r="Z56" s="392"/>
      <c r="AA56" s="392"/>
      <c r="AB56" s="392"/>
    </row>
    <row r="57" spans="1:28" x14ac:dyDescent="0.25">
      <c r="A57" s="2" t="s">
        <v>41</v>
      </c>
      <c r="B57" s="278">
        <v>0</v>
      </c>
      <c r="C57" s="278">
        <v>0</v>
      </c>
      <c r="D57" s="278">
        <v>0</v>
      </c>
      <c r="E57" s="278">
        <v>0</v>
      </c>
      <c r="F57" s="278"/>
      <c r="G57" s="278"/>
      <c r="H57" s="278"/>
      <c r="I57" s="278"/>
      <c r="J57" s="278"/>
      <c r="K57" s="278"/>
      <c r="L57" s="278"/>
      <c r="M57" s="278"/>
      <c r="N57" s="278">
        <f>SUM(B57:M57)</f>
        <v>0</v>
      </c>
      <c r="P57" s="392"/>
      <c r="Q57" s="392"/>
      <c r="R57" s="392"/>
      <c r="S57" s="392"/>
      <c r="T57" s="392"/>
      <c r="U57" s="392"/>
      <c r="V57" s="392"/>
      <c r="W57" s="392"/>
      <c r="X57" s="392"/>
      <c r="Y57" s="392"/>
      <c r="Z57" s="392"/>
      <c r="AA57" s="392"/>
      <c r="AB57" s="392"/>
    </row>
    <row r="58" spans="1:28" x14ac:dyDescent="0.25">
      <c r="A58" s="2" t="s">
        <v>197</v>
      </c>
      <c r="B58" s="4">
        <f>IF(B57=0,1,B56/B57)</f>
        <v>1</v>
      </c>
      <c r="C58" s="4">
        <f t="shared" ref="C58:N58" si="8">IF(C57=0,1,C56/C57)</f>
        <v>1</v>
      </c>
      <c r="D58" s="4">
        <f t="shared" si="8"/>
        <v>1</v>
      </c>
      <c r="E58" s="4">
        <f t="shared" si="8"/>
        <v>1</v>
      </c>
      <c r="F58" s="4">
        <f t="shared" si="8"/>
        <v>1</v>
      </c>
      <c r="G58" s="4">
        <f t="shared" si="8"/>
        <v>1</v>
      </c>
      <c r="H58" s="4">
        <f t="shared" si="8"/>
        <v>1</v>
      </c>
      <c r="I58" s="4">
        <f t="shared" si="8"/>
        <v>1</v>
      </c>
      <c r="J58" s="4">
        <f t="shared" si="8"/>
        <v>1</v>
      </c>
      <c r="K58" s="4">
        <f t="shared" si="8"/>
        <v>1</v>
      </c>
      <c r="L58" s="4">
        <f t="shared" si="8"/>
        <v>1</v>
      </c>
      <c r="M58" s="4">
        <f t="shared" si="8"/>
        <v>1</v>
      </c>
      <c r="N58" s="4">
        <f t="shared" si="8"/>
        <v>1</v>
      </c>
      <c r="P58" s="392"/>
      <c r="Q58" s="392"/>
      <c r="R58" s="392"/>
      <c r="S58" s="392"/>
      <c r="T58" s="392"/>
      <c r="U58" s="392"/>
      <c r="V58" s="392"/>
      <c r="W58" s="392"/>
      <c r="X58" s="392"/>
      <c r="Y58" s="392"/>
      <c r="Z58" s="392"/>
      <c r="AA58" s="392"/>
      <c r="AB58" s="392"/>
    </row>
    <row r="59" spans="1:28" x14ac:dyDescent="0.25">
      <c r="A59" s="2" t="s">
        <v>199</v>
      </c>
      <c r="B59" s="1">
        <f>B58</f>
        <v>1</v>
      </c>
      <c r="C59" s="1">
        <f>IFERROR(SUM($B$58:C$58)/COUNT($B$58:C$58),0)</f>
        <v>1</v>
      </c>
      <c r="D59" s="1">
        <f>IFERROR(SUM($B$58:D$58)/COUNT($B$58:D$58),0)</f>
        <v>1</v>
      </c>
      <c r="E59" s="1">
        <f>IFERROR(SUM($B$58:E$58)/COUNT($B$58:E$58),0)</f>
        <v>1</v>
      </c>
      <c r="F59" s="1">
        <f>IFERROR(SUM($B$58:F$58)/COUNT($B$58:F$58),0)</f>
        <v>1</v>
      </c>
      <c r="G59" s="1">
        <f>IFERROR(SUM($B$58:G$58)/COUNT($B$58:G$58),0)</f>
        <v>1</v>
      </c>
      <c r="H59" s="1">
        <f>IFERROR(SUM($B$58:H$58)/COUNT($B$58:H$58),0)</f>
        <v>1</v>
      </c>
      <c r="I59" s="1">
        <f>IFERROR(SUM($B$58:I$58)/COUNT($B$58:I$58),0)</f>
        <v>1</v>
      </c>
      <c r="J59" s="1">
        <f>IFERROR(SUM($B$58:J$58)/COUNT($B$58:J$58),0)</f>
        <v>1</v>
      </c>
      <c r="K59" s="1">
        <f>IFERROR(SUM($B$58:K$58)/COUNT($B$58:K$58),0)</f>
        <v>1</v>
      </c>
      <c r="L59" s="1">
        <f>IFERROR(SUM($B$58:L$58)/COUNT($B$58:L$58),0)</f>
        <v>1</v>
      </c>
      <c r="M59" s="1">
        <f>IFERROR(SUM($B$58:M$58)/COUNT($B$58:M$58),0)</f>
        <v>1</v>
      </c>
      <c r="N59" s="1"/>
      <c r="P59" s="392"/>
      <c r="Q59" s="392"/>
      <c r="R59" s="392"/>
      <c r="S59" s="392"/>
      <c r="T59" s="392"/>
      <c r="U59" s="392"/>
      <c r="V59" s="392"/>
      <c r="W59" s="392"/>
      <c r="X59" s="392"/>
      <c r="Y59" s="392"/>
      <c r="Z59" s="392"/>
      <c r="AA59" s="392"/>
      <c r="AB59" s="392"/>
    </row>
    <row r="60" spans="1:28" x14ac:dyDescent="0.25">
      <c r="A60" s="220"/>
      <c r="B60" s="222"/>
      <c r="C60" s="222"/>
      <c r="D60" s="222"/>
      <c r="E60" s="222"/>
      <c r="F60" s="222"/>
      <c r="G60" s="222"/>
      <c r="H60" s="222"/>
      <c r="I60" s="222"/>
      <c r="J60" s="222"/>
      <c r="K60" s="222"/>
      <c r="L60" s="222"/>
      <c r="M60" s="222"/>
      <c r="N60" s="222"/>
    </row>
    <row r="62" spans="1:28" x14ac:dyDescent="0.25">
      <c r="A62" s="214" t="s">
        <v>183</v>
      </c>
      <c r="B62" s="215" t="s">
        <v>28</v>
      </c>
      <c r="C62" s="215" t="s">
        <v>29</v>
      </c>
      <c r="D62" s="215" t="s">
        <v>30</v>
      </c>
      <c r="E62" s="215" t="s">
        <v>31</v>
      </c>
      <c r="F62" s="215" t="s">
        <v>32</v>
      </c>
      <c r="G62" s="215" t="s">
        <v>33</v>
      </c>
      <c r="H62" s="215" t="s">
        <v>34</v>
      </c>
      <c r="I62" s="215" t="s">
        <v>35</v>
      </c>
      <c r="J62" s="215" t="s">
        <v>36</v>
      </c>
      <c r="K62" s="215" t="s">
        <v>37</v>
      </c>
      <c r="L62" s="215" t="s">
        <v>38</v>
      </c>
      <c r="M62" s="215" t="s">
        <v>39</v>
      </c>
      <c r="N62" s="215" t="s">
        <v>82</v>
      </c>
      <c r="P62" s="215" t="s">
        <v>28</v>
      </c>
      <c r="Q62" s="215" t="s">
        <v>29</v>
      </c>
      <c r="R62" s="215" t="s">
        <v>30</v>
      </c>
      <c r="S62" s="215" t="s">
        <v>31</v>
      </c>
      <c r="T62" s="215" t="s">
        <v>32</v>
      </c>
      <c r="U62" s="215" t="s">
        <v>33</v>
      </c>
      <c r="V62" s="215" t="s">
        <v>34</v>
      </c>
      <c r="W62" s="215" t="s">
        <v>35</v>
      </c>
      <c r="X62" s="215" t="s">
        <v>36</v>
      </c>
      <c r="Y62" s="215" t="s">
        <v>37</v>
      </c>
      <c r="Z62" s="215" t="s">
        <v>38</v>
      </c>
      <c r="AA62" s="215" t="s">
        <v>39</v>
      </c>
      <c r="AB62" s="215" t="s">
        <v>82</v>
      </c>
    </row>
    <row r="63" spans="1:28" x14ac:dyDescent="0.25">
      <c r="A63" s="2" t="s">
        <v>40</v>
      </c>
      <c r="B63" s="218">
        <v>0</v>
      </c>
      <c r="C63" s="218">
        <v>0</v>
      </c>
      <c r="D63" s="218">
        <v>0</v>
      </c>
      <c r="E63" s="218">
        <v>0</v>
      </c>
      <c r="F63" s="218">
        <v>0</v>
      </c>
      <c r="G63" s="218">
        <v>0</v>
      </c>
      <c r="H63" s="218">
        <v>0</v>
      </c>
      <c r="I63" s="218">
        <v>0</v>
      </c>
      <c r="J63" s="218">
        <v>0</v>
      </c>
      <c r="K63" s="218">
        <v>0</v>
      </c>
      <c r="L63" s="218">
        <v>0</v>
      </c>
      <c r="M63" s="218">
        <v>0</v>
      </c>
      <c r="N63" s="224">
        <f>AVERAGE(B63:M63)</f>
        <v>0</v>
      </c>
      <c r="P63" s="392"/>
      <c r="Q63" s="392"/>
      <c r="R63" s="392"/>
      <c r="S63" s="392"/>
      <c r="T63" s="392"/>
      <c r="U63" s="392"/>
      <c r="V63" s="392"/>
      <c r="W63" s="392"/>
      <c r="X63" s="392"/>
      <c r="Y63" s="392"/>
      <c r="Z63" s="392"/>
      <c r="AA63" s="392"/>
      <c r="AB63" s="392"/>
    </row>
    <row r="64" spans="1:28" x14ac:dyDescent="0.25">
      <c r="A64" s="2" t="s">
        <v>41</v>
      </c>
      <c r="B64" s="278">
        <v>0</v>
      </c>
      <c r="C64" s="278">
        <v>0</v>
      </c>
      <c r="D64" s="278">
        <v>0</v>
      </c>
      <c r="E64" s="278">
        <v>0</v>
      </c>
      <c r="F64" s="278"/>
      <c r="G64" s="278"/>
      <c r="H64" s="278"/>
      <c r="I64" s="278"/>
      <c r="J64" s="278"/>
      <c r="K64" s="278"/>
      <c r="L64" s="278"/>
      <c r="M64" s="278"/>
      <c r="N64" s="278">
        <f>SUM(B64:M64)</f>
        <v>0</v>
      </c>
      <c r="P64" s="392"/>
      <c r="Q64" s="392"/>
      <c r="R64" s="392"/>
      <c r="S64" s="392"/>
      <c r="T64" s="392"/>
      <c r="U64" s="392"/>
      <c r="V64" s="392"/>
      <c r="W64" s="392"/>
      <c r="X64" s="392"/>
      <c r="Y64" s="392"/>
      <c r="Z64" s="392"/>
      <c r="AA64" s="392"/>
      <c r="AB64" s="392"/>
    </row>
    <row r="65" spans="1:28" x14ac:dyDescent="0.25">
      <c r="A65" s="2" t="s">
        <v>197</v>
      </c>
      <c r="B65" s="4">
        <f>IF(B64=0,1,B63/B64)</f>
        <v>1</v>
      </c>
      <c r="C65" s="4">
        <f t="shared" ref="C65:N65" si="9">IF(C64=0,1,C63/C64)</f>
        <v>1</v>
      </c>
      <c r="D65" s="4">
        <f t="shared" si="9"/>
        <v>1</v>
      </c>
      <c r="E65" s="4">
        <f t="shared" si="9"/>
        <v>1</v>
      </c>
      <c r="F65" s="4">
        <f t="shared" si="9"/>
        <v>1</v>
      </c>
      <c r="G65" s="4">
        <f t="shared" si="9"/>
        <v>1</v>
      </c>
      <c r="H65" s="4">
        <f t="shared" si="9"/>
        <v>1</v>
      </c>
      <c r="I65" s="4">
        <f t="shared" si="9"/>
        <v>1</v>
      </c>
      <c r="J65" s="4">
        <f t="shared" si="9"/>
        <v>1</v>
      </c>
      <c r="K65" s="4">
        <f t="shared" si="9"/>
        <v>1</v>
      </c>
      <c r="L65" s="4">
        <f t="shared" si="9"/>
        <v>1</v>
      </c>
      <c r="M65" s="4">
        <f t="shared" si="9"/>
        <v>1</v>
      </c>
      <c r="N65" s="4">
        <f t="shared" si="9"/>
        <v>1</v>
      </c>
      <c r="P65" s="392"/>
      <c r="Q65" s="392"/>
      <c r="R65" s="392"/>
      <c r="S65" s="392"/>
      <c r="T65" s="392"/>
      <c r="U65" s="392"/>
      <c r="V65" s="392"/>
      <c r="W65" s="392"/>
      <c r="X65" s="392"/>
      <c r="Y65" s="392"/>
      <c r="Z65" s="392"/>
      <c r="AA65" s="392"/>
      <c r="AB65" s="392"/>
    </row>
    <row r="66" spans="1:28" x14ac:dyDescent="0.25">
      <c r="A66" s="2" t="s">
        <v>199</v>
      </c>
      <c r="B66" s="1">
        <f>B65</f>
        <v>1</v>
      </c>
      <c r="C66" s="1">
        <f>IFERROR(SUM($B$65:C$65)/COUNT($B$65:C$65),0)</f>
        <v>1</v>
      </c>
      <c r="D66" s="1">
        <f>IFERROR(SUM($B$65:D$65)/COUNT($B$65:D$65),0)</f>
        <v>1</v>
      </c>
      <c r="E66" s="1">
        <f>IFERROR(SUM($B$65:E$65)/COUNT($B$65:E$65),0)</f>
        <v>1</v>
      </c>
      <c r="F66" s="1">
        <f>IFERROR(SUM($B$65:F$65)/COUNT($B$65:F$65),0)</f>
        <v>1</v>
      </c>
      <c r="G66" s="1">
        <f>IFERROR(SUM($B$65:G$65)/COUNT($B$65:G$65),0)</f>
        <v>1</v>
      </c>
      <c r="H66" s="1">
        <f>IFERROR(SUM($B$65:H$65)/COUNT($B$65:H$65),0)</f>
        <v>1</v>
      </c>
      <c r="I66" s="1">
        <f>IFERROR(SUM($B$65:I$65)/COUNT($B$65:I$65),0)</f>
        <v>1</v>
      </c>
      <c r="J66" s="1">
        <f>IFERROR(SUM($B$65:J$65)/COUNT($B$65:J$65),0)</f>
        <v>1</v>
      </c>
      <c r="K66" s="1">
        <f>IFERROR(SUM($B$65:K$65)/COUNT($B$65:K$65),0)</f>
        <v>1</v>
      </c>
      <c r="L66" s="1">
        <f>IFERROR(SUM($B$65:L$65)/COUNT($B$65:L$65),0)</f>
        <v>1</v>
      </c>
      <c r="M66" s="1">
        <f>IFERROR(SUM($B$65:M$65)/COUNT($B$65:M$65),0)</f>
        <v>1</v>
      </c>
      <c r="N66" s="1"/>
      <c r="P66" s="392"/>
      <c r="Q66" s="392"/>
      <c r="R66" s="392"/>
      <c r="S66" s="392"/>
      <c r="T66" s="392"/>
      <c r="U66" s="392"/>
      <c r="V66" s="392"/>
      <c r="W66" s="392"/>
      <c r="X66" s="392"/>
      <c r="Y66" s="392"/>
      <c r="Z66" s="392"/>
      <c r="AA66" s="392"/>
      <c r="AB66" s="392"/>
    </row>
    <row r="67" spans="1:28" x14ac:dyDescent="0.25">
      <c r="A67" s="220"/>
      <c r="B67" s="222"/>
      <c r="C67" s="222"/>
      <c r="D67" s="222"/>
      <c r="E67" s="222"/>
      <c r="F67" s="222"/>
      <c r="G67" s="222"/>
      <c r="H67" s="222"/>
      <c r="I67" s="222"/>
      <c r="J67" s="222"/>
      <c r="K67" s="222"/>
      <c r="L67" s="222"/>
      <c r="M67" s="222"/>
      <c r="N67" s="222"/>
    </row>
    <row r="69" spans="1:28" x14ac:dyDescent="0.25">
      <c r="A69" s="3" t="s">
        <v>206</v>
      </c>
    </row>
    <row r="70" spans="1:28" x14ac:dyDescent="0.25">
      <c r="A70" s="2" t="s">
        <v>192</v>
      </c>
      <c r="B70" s="2" t="s">
        <v>28</v>
      </c>
      <c r="C70" s="2" t="s">
        <v>29</v>
      </c>
      <c r="D70" s="2" t="s">
        <v>30</v>
      </c>
      <c r="E70" s="2" t="s">
        <v>31</v>
      </c>
      <c r="F70" s="2" t="s">
        <v>32</v>
      </c>
      <c r="G70" s="2" t="s">
        <v>33</v>
      </c>
      <c r="H70" s="2" t="s">
        <v>34</v>
      </c>
      <c r="I70" s="2" t="s">
        <v>35</v>
      </c>
      <c r="J70" s="2" t="s">
        <v>36</v>
      </c>
      <c r="K70" s="2" t="s">
        <v>37</v>
      </c>
      <c r="L70" s="2" t="s">
        <v>38</v>
      </c>
      <c r="M70" s="2" t="s">
        <v>39</v>
      </c>
      <c r="N70" s="2" t="s">
        <v>82</v>
      </c>
      <c r="P70" s="215" t="s">
        <v>28</v>
      </c>
      <c r="Q70" s="215" t="s">
        <v>29</v>
      </c>
      <c r="R70" s="215" t="s">
        <v>30</v>
      </c>
      <c r="S70" s="215" t="s">
        <v>31</v>
      </c>
      <c r="T70" s="215" t="s">
        <v>32</v>
      </c>
      <c r="U70" s="215" t="s">
        <v>33</v>
      </c>
      <c r="V70" s="215" t="s">
        <v>34</v>
      </c>
      <c r="W70" s="215" t="s">
        <v>35</v>
      </c>
      <c r="X70" s="215" t="s">
        <v>36</v>
      </c>
      <c r="Y70" s="215" t="s">
        <v>37</v>
      </c>
      <c r="Z70" s="215" t="s">
        <v>38</v>
      </c>
      <c r="AA70" s="215" t="s">
        <v>39</v>
      </c>
      <c r="AB70" s="215" t="s">
        <v>82</v>
      </c>
    </row>
    <row r="71" spans="1:28" x14ac:dyDescent="0.25">
      <c r="A71" s="2" t="s">
        <v>40</v>
      </c>
      <c r="B71" s="1">
        <v>0.75</v>
      </c>
      <c r="C71" s="1">
        <v>0.75</v>
      </c>
      <c r="D71" s="1">
        <v>0.75</v>
      </c>
      <c r="E71" s="1">
        <v>0.75</v>
      </c>
      <c r="F71" s="1">
        <v>0.75</v>
      </c>
      <c r="G71" s="1">
        <v>0.75</v>
      </c>
      <c r="H71" s="1">
        <v>0.75</v>
      </c>
      <c r="I71" s="1">
        <v>0.75</v>
      </c>
      <c r="J71" s="1">
        <v>0.75</v>
      </c>
      <c r="K71" s="1">
        <v>0.75</v>
      </c>
      <c r="L71" s="1">
        <v>0.75</v>
      </c>
      <c r="M71" s="1">
        <v>0.75</v>
      </c>
      <c r="N71" s="1">
        <f>AVERAGE(B71:M71)</f>
        <v>0.75</v>
      </c>
      <c r="P71" s="393" t="s">
        <v>308</v>
      </c>
      <c r="Q71" s="393" t="s">
        <v>292</v>
      </c>
      <c r="R71" s="393" t="s">
        <v>300</v>
      </c>
      <c r="S71" s="393" t="s">
        <v>308</v>
      </c>
      <c r="T71" s="392"/>
      <c r="U71" s="392"/>
      <c r="V71" s="392"/>
      <c r="W71" s="392"/>
      <c r="X71" s="392"/>
      <c r="Y71" s="392"/>
      <c r="Z71" s="392"/>
      <c r="AA71" s="392"/>
      <c r="AB71" s="392"/>
    </row>
    <row r="72" spans="1:28" x14ac:dyDescent="0.25">
      <c r="A72" s="2" t="s">
        <v>41</v>
      </c>
      <c r="B72" s="280">
        <v>0</v>
      </c>
      <c r="C72" s="280">
        <v>0.59</v>
      </c>
      <c r="D72" s="280">
        <v>0.72729999999999995</v>
      </c>
      <c r="E72" s="280">
        <v>0</v>
      </c>
      <c r="F72" s="280"/>
      <c r="G72" s="280"/>
      <c r="H72" s="280"/>
      <c r="I72" s="280"/>
      <c r="J72" s="280"/>
      <c r="K72" s="280"/>
      <c r="L72" s="280"/>
      <c r="M72" s="280"/>
      <c r="N72" s="280">
        <f>AVERAGE(B72:M72)</f>
        <v>0.32932499999999998</v>
      </c>
      <c r="P72" s="393"/>
      <c r="Q72" s="393"/>
      <c r="R72" s="393"/>
      <c r="S72" s="393"/>
      <c r="T72" s="392"/>
      <c r="U72" s="392"/>
      <c r="V72" s="392"/>
      <c r="W72" s="392"/>
      <c r="X72" s="392"/>
      <c r="Y72" s="392"/>
      <c r="Z72" s="392"/>
      <c r="AA72" s="392"/>
      <c r="AB72" s="392"/>
    </row>
    <row r="73" spans="1:28" x14ac:dyDescent="0.25">
      <c r="A73" s="2" t="s">
        <v>197</v>
      </c>
      <c r="B73" s="4">
        <f>B72/B71</f>
        <v>0</v>
      </c>
      <c r="C73" s="4">
        <f t="shared" ref="C73:M73" si="10">C72/C71</f>
        <v>0.78666666666666663</v>
      </c>
      <c r="D73" s="4">
        <f t="shared" si="10"/>
        <v>0.96973333333333323</v>
      </c>
      <c r="E73" s="4">
        <f t="shared" si="10"/>
        <v>0</v>
      </c>
      <c r="F73" s="4">
        <f t="shared" si="10"/>
        <v>0</v>
      </c>
      <c r="G73" s="4">
        <f t="shared" si="10"/>
        <v>0</v>
      </c>
      <c r="H73" s="4">
        <f t="shared" si="10"/>
        <v>0</v>
      </c>
      <c r="I73" s="4">
        <f t="shared" si="10"/>
        <v>0</v>
      </c>
      <c r="J73" s="4">
        <f t="shared" si="10"/>
        <v>0</v>
      </c>
      <c r="K73" s="4">
        <f t="shared" si="10"/>
        <v>0</v>
      </c>
      <c r="L73" s="4">
        <f t="shared" si="10"/>
        <v>0</v>
      </c>
      <c r="M73" s="4">
        <f t="shared" si="10"/>
        <v>0</v>
      </c>
      <c r="N73" s="4">
        <f t="shared" ref="N73" si="11">N72/N71</f>
        <v>0.43909999999999999</v>
      </c>
      <c r="P73" s="393"/>
      <c r="Q73" s="393"/>
      <c r="R73" s="393"/>
      <c r="S73" s="393"/>
      <c r="T73" s="392"/>
      <c r="U73" s="392"/>
      <c r="V73" s="392"/>
      <c r="W73" s="392"/>
      <c r="X73" s="392"/>
      <c r="Y73" s="392"/>
      <c r="Z73" s="392"/>
      <c r="AA73" s="392"/>
      <c r="AB73" s="392"/>
    </row>
    <row r="74" spans="1:28" x14ac:dyDescent="0.25">
      <c r="A74" s="2" t="s">
        <v>199</v>
      </c>
      <c r="B74" s="4">
        <f>B73</f>
        <v>0</v>
      </c>
      <c r="C74" s="1">
        <f>SUM($B$73:C$73)/COUNT($B$73:C$73)</f>
        <v>0.39333333333333331</v>
      </c>
      <c r="D74" s="1">
        <f>SUM($B$73:D$73)/COUNT($B$73:D$73)</f>
        <v>0.58546666666666658</v>
      </c>
      <c r="E74" s="1">
        <f>SUM($B$73:E$73)/COUNT($B$73:E$73)</f>
        <v>0.43909999999999993</v>
      </c>
      <c r="F74" s="1">
        <f>SUM($B$73:F$73)/COUNT($B$73:F$73)</f>
        <v>0.35127999999999993</v>
      </c>
      <c r="G74" s="1">
        <f>SUM($B$73:G$73)/COUNT($B$73:G$73)</f>
        <v>0.29273333333333329</v>
      </c>
      <c r="H74" s="1">
        <f>SUM($B$73:H$73)/COUNT($B$73:H$73)</f>
        <v>0.2509142857142857</v>
      </c>
      <c r="I74" s="1">
        <f>SUM($B$73:I$73)/COUNT($B$73:I$73)</f>
        <v>0.21954999999999997</v>
      </c>
      <c r="J74" s="1">
        <f>SUM($B$73:J$73)/COUNT($B$73:J$73)</f>
        <v>0.19515555555555553</v>
      </c>
      <c r="K74" s="1">
        <f>SUM($B$73:K$73)/COUNT($B$73:K$73)</f>
        <v>0.17563999999999996</v>
      </c>
      <c r="L74" s="1">
        <f>SUM($B$73:L$73)/COUNT($B$73:L$73)</f>
        <v>0.15967272727272724</v>
      </c>
      <c r="M74" s="1">
        <f>SUM($B$73:M$73)/COUNT($B$73:M$73)</f>
        <v>0.14636666666666664</v>
      </c>
      <c r="N74" s="1"/>
      <c r="P74" s="393"/>
      <c r="Q74" s="393"/>
      <c r="R74" s="393"/>
      <c r="S74" s="393"/>
      <c r="T74" s="392"/>
      <c r="U74" s="392"/>
      <c r="V74" s="392"/>
      <c r="W74" s="392"/>
      <c r="X74" s="392"/>
      <c r="Y74" s="392"/>
      <c r="Z74" s="392"/>
      <c r="AA74" s="392"/>
      <c r="AB74" s="392"/>
    </row>
    <row r="75" spans="1:28" x14ac:dyDescent="0.25">
      <c r="A75" s="220"/>
      <c r="B75" s="221"/>
      <c r="C75" s="222"/>
      <c r="D75" s="222"/>
      <c r="E75" s="222"/>
      <c r="F75" s="222"/>
      <c r="G75" s="222"/>
      <c r="H75" s="222"/>
      <c r="I75" s="222"/>
      <c r="J75" s="222"/>
      <c r="K75" s="222"/>
      <c r="L75" s="222"/>
      <c r="M75" s="222"/>
      <c r="N75" s="222"/>
    </row>
    <row r="76" spans="1:28" x14ac:dyDescent="0.25">
      <c r="A76" s="220"/>
      <c r="B76" s="230"/>
      <c r="C76" s="231"/>
      <c r="D76" s="222"/>
      <c r="E76" s="222"/>
      <c r="F76" s="222"/>
      <c r="G76" s="222"/>
      <c r="H76" s="222"/>
      <c r="I76" s="222"/>
      <c r="J76" s="222"/>
      <c r="K76" s="222"/>
      <c r="L76" s="222"/>
      <c r="M76" s="222"/>
      <c r="N76" s="222"/>
    </row>
    <row r="77" spans="1:28" x14ac:dyDescent="0.25">
      <c r="A77" s="3" t="s">
        <v>195</v>
      </c>
      <c r="B77" s="219" t="s">
        <v>194</v>
      </c>
      <c r="C77" s="219"/>
    </row>
    <row r="78" spans="1:28" x14ac:dyDescent="0.25">
      <c r="A78" s="214" t="s">
        <v>191</v>
      </c>
      <c r="B78" s="215" t="s">
        <v>28</v>
      </c>
      <c r="C78" s="215" t="s">
        <v>29</v>
      </c>
      <c r="D78" s="215" t="s">
        <v>30</v>
      </c>
      <c r="E78" s="215" t="s">
        <v>31</v>
      </c>
      <c r="F78" s="215" t="s">
        <v>32</v>
      </c>
      <c r="G78" s="215" t="s">
        <v>33</v>
      </c>
      <c r="H78" s="215" t="s">
        <v>34</v>
      </c>
      <c r="I78" s="215" t="s">
        <v>35</v>
      </c>
      <c r="J78" s="215" t="s">
        <v>36</v>
      </c>
      <c r="K78" s="215" t="s">
        <v>37</v>
      </c>
      <c r="L78" s="215" t="s">
        <v>38</v>
      </c>
      <c r="M78" s="215" t="s">
        <v>39</v>
      </c>
      <c r="N78" s="215" t="s">
        <v>82</v>
      </c>
      <c r="P78" s="215" t="s">
        <v>28</v>
      </c>
      <c r="Q78" s="215" t="s">
        <v>29</v>
      </c>
      <c r="R78" s="215" t="s">
        <v>30</v>
      </c>
      <c r="S78" s="215" t="s">
        <v>31</v>
      </c>
      <c r="T78" s="215" t="s">
        <v>32</v>
      </c>
      <c r="U78" s="215" t="s">
        <v>33</v>
      </c>
      <c r="V78" s="215" t="s">
        <v>34</v>
      </c>
      <c r="W78" s="215" t="s">
        <v>35</v>
      </c>
      <c r="X78" s="215" t="s">
        <v>36</v>
      </c>
      <c r="Y78" s="215" t="s">
        <v>37</v>
      </c>
      <c r="Z78" s="215" t="s">
        <v>38</v>
      </c>
      <c r="AA78" s="215" t="s">
        <v>39</v>
      </c>
      <c r="AB78" s="215" t="s">
        <v>82</v>
      </c>
    </row>
    <row r="79" spans="1:28" x14ac:dyDescent="0.25">
      <c r="A79" s="2" t="s">
        <v>40</v>
      </c>
      <c r="B79" s="218">
        <v>0</v>
      </c>
      <c r="C79" s="218">
        <v>0</v>
      </c>
      <c r="D79" s="218">
        <v>0</v>
      </c>
      <c r="E79" s="218">
        <v>0</v>
      </c>
      <c r="F79" s="218">
        <v>0</v>
      </c>
      <c r="G79" s="218">
        <v>0</v>
      </c>
      <c r="H79" s="218">
        <v>0</v>
      </c>
      <c r="I79" s="218">
        <v>0</v>
      </c>
      <c r="J79" s="218">
        <v>0</v>
      </c>
      <c r="K79" s="218">
        <v>0</v>
      </c>
      <c r="L79" s="218">
        <v>0</v>
      </c>
      <c r="M79" s="218">
        <v>0</v>
      </c>
      <c r="N79" s="218">
        <f>SUM(B79:M79)</f>
        <v>0</v>
      </c>
      <c r="P79" s="392"/>
      <c r="Q79" s="392"/>
      <c r="R79" s="392"/>
      <c r="S79" s="392"/>
      <c r="T79" s="392"/>
      <c r="U79" s="392"/>
      <c r="V79" s="392"/>
      <c r="W79" s="392"/>
      <c r="X79" s="392"/>
      <c r="Y79" s="392"/>
      <c r="Z79" s="392"/>
      <c r="AA79" s="392"/>
      <c r="AB79" s="392"/>
    </row>
    <row r="80" spans="1:28" x14ac:dyDescent="0.25">
      <c r="A80" s="2" t="s">
        <v>41</v>
      </c>
      <c r="B80" s="278">
        <v>0</v>
      </c>
      <c r="C80" s="278">
        <v>0</v>
      </c>
      <c r="D80" s="278"/>
      <c r="E80" s="278"/>
      <c r="F80" s="278"/>
      <c r="G80" s="278"/>
      <c r="H80" s="278"/>
      <c r="I80" s="278"/>
      <c r="J80" s="278"/>
      <c r="K80" s="278"/>
      <c r="L80" s="278"/>
      <c r="M80" s="278"/>
      <c r="N80" s="278">
        <f>SUM(B80:M80)</f>
        <v>0</v>
      </c>
      <c r="P80" s="392"/>
      <c r="Q80" s="392"/>
      <c r="R80" s="392"/>
      <c r="S80" s="392"/>
      <c r="T80" s="392"/>
      <c r="U80" s="392"/>
      <c r="V80" s="392"/>
      <c r="W80" s="392"/>
      <c r="X80" s="392"/>
      <c r="Y80" s="392"/>
      <c r="Z80" s="392"/>
      <c r="AA80" s="392"/>
      <c r="AB80" s="392"/>
    </row>
    <row r="81" spans="1:28" x14ac:dyDescent="0.25">
      <c r="A81" s="2" t="s">
        <v>83</v>
      </c>
      <c r="B81" s="218">
        <f>B80</f>
        <v>0</v>
      </c>
      <c r="C81" s="218">
        <f>SUM($B$80:C$80)</f>
        <v>0</v>
      </c>
      <c r="D81" s="218">
        <f>SUM($B$80:D$80)</f>
        <v>0</v>
      </c>
      <c r="E81" s="218">
        <f>SUM($B$80:E$80)</f>
        <v>0</v>
      </c>
      <c r="F81" s="218">
        <f>SUM($B$80:F$80)</f>
        <v>0</v>
      </c>
      <c r="G81" s="218">
        <f>SUM($B$80:G$80)</f>
        <v>0</v>
      </c>
      <c r="H81" s="218">
        <f>SUM($B$80:H$80)</f>
        <v>0</v>
      </c>
      <c r="I81" s="218">
        <f>SUM($B$80:I$80)</f>
        <v>0</v>
      </c>
      <c r="J81" s="218">
        <f>SUM($B$80:J$80)</f>
        <v>0</v>
      </c>
      <c r="K81" s="218">
        <f>SUM($B$80:K$80)</f>
        <v>0</v>
      </c>
      <c r="L81" s="218">
        <f>SUM($B$80:L$80)</f>
        <v>0</v>
      </c>
      <c r="M81" s="218">
        <f>SUM($B$80:M$80)</f>
        <v>0</v>
      </c>
      <c r="N81" s="218"/>
      <c r="P81" s="392"/>
      <c r="Q81" s="392"/>
      <c r="R81" s="392"/>
      <c r="S81" s="392"/>
      <c r="T81" s="392"/>
      <c r="U81" s="392"/>
      <c r="V81" s="392"/>
      <c r="W81" s="392"/>
      <c r="X81" s="392"/>
      <c r="Y81" s="392"/>
      <c r="Z81" s="392"/>
      <c r="AA81" s="392"/>
      <c r="AB81" s="392"/>
    </row>
    <row r="82" spans="1:28" x14ac:dyDescent="0.25">
      <c r="A82" s="2" t="s">
        <v>197</v>
      </c>
      <c r="B82" s="4">
        <f>IF(B80=0,1,B79/B80)</f>
        <v>1</v>
      </c>
      <c r="C82" s="4">
        <f t="shared" ref="C82:N82" si="12">IF(C80=0,1,C79/C80)</f>
        <v>1</v>
      </c>
      <c r="D82" s="4">
        <f t="shared" si="12"/>
        <v>1</v>
      </c>
      <c r="E82" s="4">
        <f t="shared" si="12"/>
        <v>1</v>
      </c>
      <c r="F82" s="4">
        <f t="shared" si="12"/>
        <v>1</v>
      </c>
      <c r="G82" s="4">
        <f t="shared" si="12"/>
        <v>1</v>
      </c>
      <c r="H82" s="4">
        <f t="shared" si="12"/>
        <v>1</v>
      </c>
      <c r="I82" s="4">
        <f t="shared" si="12"/>
        <v>1</v>
      </c>
      <c r="J82" s="4">
        <f t="shared" si="12"/>
        <v>1</v>
      </c>
      <c r="K82" s="4">
        <f t="shared" si="12"/>
        <v>1</v>
      </c>
      <c r="L82" s="4">
        <f t="shared" si="12"/>
        <v>1</v>
      </c>
      <c r="M82" s="4">
        <f t="shared" si="12"/>
        <v>1</v>
      </c>
      <c r="N82" s="4">
        <f t="shared" si="12"/>
        <v>1</v>
      </c>
      <c r="P82" s="392"/>
      <c r="Q82" s="392"/>
      <c r="R82" s="392"/>
      <c r="S82" s="392"/>
      <c r="T82" s="392"/>
      <c r="U82" s="392"/>
      <c r="V82" s="392"/>
      <c r="W82" s="392"/>
      <c r="X82" s="392"/>
      <c r="Y82" s="392"/>
      <c r="Z82" s="392"/>
      <c r="AA82" s="392"/>
      <c r="AB82" s="392"/>
    </row>
    <row r="83" spans="1:28" x14ac:dyDescent="0.25">
      <c r="A83" s="2" t="s">
        <v>198</v>
      </c>
      <c r="B83" s="1">
        <f>B82</f>
        <v>1</v>
      </c>
      <c r="C83" s="1">
        <f>SUM($B$82:C$82)/COUNT($B$82:C$82)</f>
        <v>1</v>
      </c>
      <c r="D83" s="1">
        <f>SUM($B$82:D$82)/COUNT($B$82:D$82)</f>
        <v>1</v>
      </c>
      <c r="E83" s="1">
        <f>SUM($B$82:E$82)/COUNT($B$82:E$82)</f>
        <v>1</v>
      </c>
      <c r="F83" s="1">
        <f>SUM($B$82:F$82)/COUNT($B$82:F$82)</f>
        <v>1</v>
      </c>
      <c r="G83" s="1">
        <f>SUM($B$82:G$82)/COUNT($B$82:G$82)</f>
        <v>1</v>
      </c>
      <c r="H83" s="1">
        <f>SUM($B$82:H$82)/COUNT($B$82:H$82)</f>
        <v>1</v>
      </c>
      <c r="I83" s="1">
        <f>SUM($B$82:I$82)/COUNT($B$82:I$82)</f>
        <v>1</v>
      </c>
      <c r="J83" s="1">
        <f>SUM($B$82:J$82)/COUNT($B$82:J$82)</f>
        <v>1</v>
      </c>
      <c r="K83" s="1">
        <f>SUM($B$82:K$82)/COUNT($B$82:K$82)</f>
        <v>1</v>
      </c>
      <c r="L83" s="1">
        <f>SUM($B$82:L$82)/COUNT($B$82:L$82)</f>
        <v>1</v>
      </c>
      <c r="M83" s="1">
        <f>SUM($B$82:M$82)/COUNT($B$82:M$82)</f>
        <v>1</v>
      </c>
      <c r="N83" s="1"/>
      <c r="P83" s="392"/>
      <c r="Q83" s="392"/>
      <c r="R83" s="392"/>
      <c r="S83" s="392"/>
      <c r="T83" s="392"/>
      <c r="U83" s="392"/>
      <c r="V83" s="392"/>
      <c r="W83" s="392"/>
      <c r="X83" s="392"/>
      <c r="Y83" s="392"/>
      <c r="Z83" s="392"/>
      <c r="AA83" s="392"/>
      <c r="AB83" s="392"/>
    </row>
    <row r="84" spans="1:28" x14ac:dyDescent="0.25">
      <c r="A84" s="220"/>
      <c r="B84" s="222"/>
      <c r="C84" s="222"/>
      <c r="D84" s="222"/>
      <c r="E84" s="222"/>
      <c r="F84" s="222"/>
      <c r="G84" s="222"/>
      <c r="H84" s="222"/>
      <c r="I84" s="222"/>
      <c r="J84" s="222"/>
      <c r="K84" s="222"/>
      <c r="L84" s="222"/>
      <c r="M84" s="222"/>
      <c r="N84" s="222"/>
    </row>
    <row r="85" spans="1:28" x14ac:dyDescent="0.25">
      <c r="A85" s="220"/>
      <c r="B85" s="222"/>
      <c r="C85" s="222"/>
      <c r="D85" s="222"/>
      <c r="E85" s="222"/>
      <c r="F85" s="222"/>
      <c r="G85" s="222"/>
      <c r="H85" s="222"/>
      <c r="I85" s="222"/>
      <c r="J85" s="222"/>
      <c r="K85" s="222"/>
      <c r="L85" s="222"/>
      <c r="M85" s="222"/>
      <c r="N85" s="222"/>
    </row>
    <row r="86" spans="1:28" x14ac:dyDescent="0.25">
      <c r="A86" s="2" t="s">
        <v>180</v>
      </c>
      <c r="B86" s="219" t="s">
        <v>188</v>
      </c>
      <c r="C86" s="219"/>
    </row>
    <row r="87" spans="1:28" x14ac:dyDescent="0.25">
      <c r="A87" s="249" t="s">
        <v>186</v>
      </c>
      <c r="B87" s="259" t="s">
        <v>28</v>
      </c>
      <c r="C87" s="215" t="s">
        <v>29</v>
      </c>
      <c r="D87" s="215" t="s">
        <v>30</v>
      </c>
      <c r="E87" s="215" t="s">
        <v>31</v>
      </c>
      <c r="F87" s="215" t="s">
        <v>32</v>
      </c>
      <c r="G87" s="215" t="s">
        <v>33</v>
      </c>
      <c r="H87" s="215" t="s">
        <v>34</v>
      </c>
      <c r="I87" s="215" t="s">
        <v>35</v>
      </c>
      <c r="J87" s="215" t="s">
        <v>36</v>
      </c>
      <c r="K87" s="215" t="s">
        <v>37</v>
      </c>
      <c r="L87" s="215" t="s">
        <v>38</v>
      </c>
      <c r="M87" s="215" t="s">
        <v>39</v>
      </c>
      <c r="N87" s="215" t="s">
        <v>82</v>
      </c>
      <c r="P87" s="215" t="s">
        <v>28</v>
      </c>
      <c r="Q87" s="215" t="s">
        <v>29</v>
      </c>
      <c r="R87" s="215" t="s">
        <v>30</v>
      </c>
      <c r="S87" s="215" t="s">
        <v>31</v>
      </c>
      <c r="T87" s="215" t="s">
        <v>32</v>
      </c>
      <c r="U87" s="215" t="s">
        <v>33</v>
      </c>
      <c r="V87" s="215" t="s">
        <v>34</v>
      </c>
      <c r="W87" s="215" t="s">
        <v>35</v>
      </c>
      <c r="X87" s="215" t="s">
        <v>36</v>
      </c>
      <c r="Y87" s="215" t="s">
        <v>37</v>
      </c>
      <c r="Z87" s="215" t="s">
        <v>38</v>
      </c>
      <c r="AA87" s="215" t="s">
        <v>39</v>
      </c>
      <c r="AB87" s="215" t="s">
        <v>82</v>
      </c>
    </row>
    <row r="88" spans="1:28" x14ac:dyDescent="0.25">
      <c r="A88" s="2" t="s">
        <v>40</v>
      </c>
      <c r="B88" s="218">
        <v>0</v>
      </c>
      <c r="C88" s="218">
        <v>0</v>
      </c>
      <c r="D88" s="218">
        <v>0</v>
      </c>
      <c r="E88" s="218">
        <v>0</v>
      </c>
      <c r="F88" s="218">
        <v>0</v>
      </c>
      <c r="G88" s="218">
        <v>0</v>
      </c>
      <c r="H88" s="218">
        <v>0</v>
      </c>
      <c r="I88" s="218">
        <v>0</v>
      </c>
      <c r="J88" s="218">
        <v>0</v>
      </c>
      <c r="K88" s="218">
        <v>0</v>
      </c>
      <c r="L88" s="218">
        <v>0</v>
      </c>
      <c r="M88" s="218">
        <v>0</v>
      </c>
      <c r="N88" s="218">
        <f>SUM(B88:M88)</f>
        <v>0</v>
      </c>
      <c r="P88" s="392"/>
      <c r="Q88" s="392"/>
      <c r="R88" s="392"/>
      <c r="S88" s="392"/>
      <c r="T88" s="392"/>
      <c r="U88" s="392"/>
      <c r="V88" s="392"/>
      <c r="W88" s="392"/>
      <c r="X88" s="392"/>
      <c r="Y88" s="392"/>
      <c r="Z88" s="392"/>
      <c r="AA88" s="392"/>
      <c r="AB88" s="392"/>
    </row>
    <row r="89" spans="1:28" x14ac:dyDescent="0.25">
      <c r="A89" s="2" t="s">
        <v>41</v>
      </c>
      <c r="B89" s="278">
        <v>0</v>
      </c>
      <c r="C89" s="278">
        <v>0</v>
      </c>
      <c r="D89" s="278"/>
      <c r="E89" s="278"/>
      <c r="F89" s="278"/>
      <c r="G89" s="278"/>
      <c r="H89" s="278"/>
      <c r="I89" s="278"/>
      <c r="J89" s="278"/>
      <c r="K89" s="278"/>
      <c r="L89" s="278"/>
      <c r="M89" s="278"/>
      <c r="N89" s="278">
        <f>SUM(B89:M89)</f>
        <v>0</v>
      </c>
      <c r="P89" s="392"/>
      <c r="Q89" s="392"/>
      <c r="R89" s="392"/>
      <c r="S89" s="392"/>
      <c r="T89" s="392"/>
      <c r="U89" s="392"/>
      <c r="V89" s="392"/>
      <c r="W89" s="392"/>
      <c r="X89" s="392"/>
      <c r="Y89" s="392"/>
      <c r="Z89" s="392"/>
      <c r="AA89" s="392"/>
      <c r="AB89" s="392"/>
    </row>
    <row r="90" spans="1:28" x14ac:dyDescent="0.25">
      <c r="A90" s="2" t="s">
        <v>83</v>
      </c>
      <c r="B90" s="218">
        <f>B89</f>
        <v>0</v>
      </c>
      <c r="C90" s="218">
        <f>SUM($B$112:M$112)</f>
        <v>0</v>
      </c>
      <c r="D90" s="218">
        <f>SUM($B$112:M$112)</f>
        <v>0</v>
      </c>
      <c r="E90" s="218">
        <f>SUM($B$112:M$112)</f>
        <v>0</v>
      </c>
      <c r="F90" s="218">
        <f>SUM($B$112:M$112)</f>
        <v>0</v>
      </c>
      <c r="G90" s="218">
        <f>SUM($B$112:M$112)</f>
        <v>0</v>
      </c>
      <c r="H90" s="218">
        <f>SUM($B$112:M$112)</f>
        <v>0</v>
      </c>
      <c r="I90" s="218">
        <f>SUM($B$112:M$112)</f>
        <v>0</v>
      </c>
      <c r="J90" s="218">
        <f>SUM($B$112:M$112)</f>
        <v>0</v>
      </c>
      <c r="K90" s="218">
        <f>SUM($B$112:M$112)</f>
        <v>0</v>
      </c>
      <c r="L90" s="218">
        <f>SUM($B$112:M$112)</f>
        <v>0</v>
      </c>
      <c r="M90" s="218">
        <f>SUM($B$112:M$112)</f>
        <v>0</v>
      </c>
      <c r="N90" s="218"/>
      <c r="P90" s="392"/>
      <c r="Q90" s="392"/>
      <c r="R90" s="392"/>
      <c r="S90" s="392"/>
      <c r="T90" s="392"/>
      <c r="U90" s="392"/>
      <c r="V90" s="392"/>
      <c r="W90" s="392"/>
      <c r="X90" s="392"/>
      <c r="Y90" s="392"/>
      <c r="Z90" s="392"/>
      <c r="AA90" s="392"/>
      <c r="AB90" s="392"/>
    </row>
    <row r="91" spans="1:28" x14ac:dyDescent="0.25">
      <c r="A91" s="2" t="s">
        <v>197</v>
      </c>
      <c r="B91" s="4">
        <f>IF(B89=0,1,B88/B89)</f>
        <v>1</v>
      </c>
      <c r="C91" s="4">
        <f t="shared" ref="C91:N91" si="13">IF(C89=0,1,C88/C89)</f>
        <v>1</v>
      </c>
      <c r="D91" s="4">
        <f t="shared" si="13"/>
        <v>1</v>
      </c>
      <c r="E91" s="4">
        <f t="shared" si="13"/>
        <v>1</v>
      </c>
      <c r="F91" s="4">
        <f t="shared" si="13"/>
        <v>1</v>
      </c>
      <c r="G91" s="4">
        <f t="shared" si="13"/>
        <v>1</v>
      </c>
      <c r="H91" s="4">
        <f t="shared" si="13"/>
        <v>1</v>
      </c>
      <c r="I91" s="4">
        <f t="shared" si="13"/>
        <v>1</v>
      </c>
      <c r="J91" s="4">
        <f t="shared" si="13"/>
        <v>1</v>
      </c>
      <c r="K91" s="4">
        <f t="shared" si="13"/>
        <v>1</v>
      </c>
      <c r="L91" s="4">
        <f t="shared" si="13"/>
        <v>1</v>
      </c>
      <c r="M91" s="4">
        <f t="shared" si="13"/>
        <v>1</v>
      </c>
      <c r="N91" s="4">
        <f t="shared" si="13"/>
        <v>1</v>
      </c>
      <c r="P91" s="392"/>
      <c r="Q91" s="392"/>
      <c r="R91" s="392"/>
      <c r="S91" s="392"/>
      <c r="T91" s="392"/>
      <c r="U91" s="392"/>
      <c r="V91" s="392"/>
      <c r="W91" s="392"/>
      <c r="X91" s="392"/>
      <c r="Y91" s="392"/>
      <c r="Z91" s="392"/>
      <c r="AA91" s="392"/>
      <c r="AB91" s="392"/>
    </row>
    <row r="92" spans="1:28" x14ac:dyDescent="0.25">
      <c r="A92" s="2" t="s">
        <v>198</v>
      </c>
      <c r="B92" s="1">
        <f>SUM($B$114:B$114)/COUNT($B$21:B$21)</f>
        <v>1</v>
      </c>
      <c r="C92" s="1">
        <f>SUM($B$91:C$91)/COUNT($B$91:C$91)</f>
        <v>1</v>
      </c>
      <c r="D92" s="1">
        <f>SUM($B$91:D$91)/COUNT($B$91:D$91)</f>
        <v>1</v>
      </c>
      <c r="E92" s="1">
        <f>SUM($B$91:E$91)/COUNT($B$91:E$91)</f>
        <v>1</v>
      </c>
      <c r="F92" s="1">
        <f>SUM($B$91:F$91)/COUNT($B$91:F$91)</f>
        <v>1</v>
      </c>
      <c r="G92" s="1">
        <f>SUM($B$91:G$91)/COUNT($B$91:G$91)</f>
        <v>1</v>
      </c>
      <c r="H92" s="1">
        <f>SUM($B$91:H$91)/COUNT($B$91:H$91)</f>
        <v>1</v>
      </c>
      <c r="I92" s="1">
        <f>SUM($B$91:I$91)/COUNT($B$91:I$91)</f>
        <v>1</v>
      </c>
      <c r="J92" s="1">
        <f>SUM($B$91:J$91)/COUNT($B$91:J$91)</f>
        <v>1</v>
      </c>
      <c r="K92" s="1">
        <f>SUM($B$91:K$91)/COUNT($B$91:K$91)</f>
        <v>1</v>
      </c>
      <c r="L92" s="1">
        <f>SUM($B$91:L$91)/COUNT($B$91:L$91)</f>
        <v>1</v>
      </c>
      <c r="M92" s="1">
        <f>SUM($B$91:M$91)/COUNT($B$91:M$91)</f>
        <v>1</v>
      </c>
      <c r="N92" s="1"/>
      <c r="P92" s="392"/>
      <c r="Q92" s="392"/>
      <c r="R92" s="392"/>
      <c r="S92" s="392"/>
      <c r="T92" s="392"/>
      <c r="U92" s="392"/>
      <c r="V92" s="392"/>
      <c r="W92" s="392"/>
      <c r="X92" s="392"/>
      <c r="Y92" s="392"/>
      <c r="Z92" s="392"/>
      <c r="AA92" s="392"/>
      <c r="AB92" s="392"/>
    </row>
    <row r="93" spans="1:28" x14ac:dyDescent="0.25">
      <c r="A93" s="220"/>
      <c r="B93" s="222"/>
      <c r="C93" s="222"/>
      <c r="D93" s="222"/>
      <c r="E93" s="222"/>
      <c r="F93" s="222"/>
      <c r="G93" s="222"/>
      <c r="H93" s="222"/>
      <c r="I93" s="222"/>
      <c r="J93" s="222"/>
      <c r="K93" s="222"/>
      <c r="L93" s="222"/>
      <c r="M93" s="222"/>
      <c r="N93" s="222"/>
    </row>
    <row r="95" spans="1:28" s="223" customFormat="1" ht="30" x14ac:dyDescent="0.25">
      <c r="A95" s="249" t="s">
        <v>187</v>
      </c>
      <c r="B95" s="250" t="s">
        <v>28</v>
      </c>
      <c r="C95" s="250" t="s">
        <v>29</v>
      </c>
      <c r="D95" s="250" t="s">
        <v>30</v>
      </c>
      <c r="E95" s="250" t="s">
        <v>31</v>
      </c>
      <c r="F95" s="250" t="s">
        <v>32</v>
      </c>
      <c r="G95" s="250" t="s">
        <v>33</v>
      </c>
      <c r="H95" s="250" t="s">
        <v>34</v>
      </c>
      <c r="I95" s="250" t="s">
        <v>35</v>
      </c>
      <c r="J95" s="250" t="s">
        <v>36</v>
      </c>
      <c r="K95" s="250" t="s">
        <v>37</v>
      </c>
      <c r="L95" s="250" t="s">
        <v>38</v>
      </c>
      <c r="M95" s="250" t="s">
        <v>39</v>
      </c>
      <c r="N95" s="250" t="s">
        <v>82</v>
      </c>
      <c r="P95" s="215" t="s">
        <v>28</v>
      </c>
      <c r="Q95" s="215" t="s">
        <v>29</v>
      </c>
      <c r="R95" s="215" t="s">
        <v>30</v>
      </c>
      <c r="S95" s="215" t="s">
        <v>31</v>
      </c>
      <c r="T95" s="215" t="s">
        <v>32</v>
      </c>
      <c r="U95" s="215" t="s">
        <v>33</v>
      </c>
      <c r="V95" s="215" t="s">
        <v>34</v>
      </c>
      <c r="W95" s="215" t="s">
        <v>35</v>
      </c>
      <c r="X95" s="215" t="s">
        <v>36</v>
      </c>
      <c r="Y95" s="215" t="s">
        <v>37</v>
      </c>
      <c r="Z95" s="215" t="s">
        <v>38</v>
      </c>
      <c r="AA95" s="215" t="s">
        <v>39</v>
      </c>
      <c r="AB95" s="215" t="s">
        <v>82</v>
      </c>
    </row>
    <row r="96" spans="1:28" x14ac:dyDescent="0.25">
      <c r="A96" s="2" t="s">
        <v>251</v>
      </c>
      <c r="B96" s="283">
        <f>IF(OR(B99=FALSE,B102&gt;0),1,0)</f>
        <v>0</v>
      </c>
      <c r="C96" s="283">
        <f t="shared" ref="C96:N96" si="14">IF(OR(C99=FALSE,C102&gt;0),1,0)</f>
        <v>0</v>
      </c>
      <c r="D96" s="283">
        <f t="shared" si="14"/>
        <v>0</v>
      </c>
      <c r="E96" s="283">
        <f t="shared" si="14"/>
        <v>0</v>
      </c>
      <c r="F96" s="283">
        <f t="shared" si="14"/>
        <v>0</v>
      </c>
      <c r="G96" s="283">
        <f t="shared" si="14"/>
        <v>0</v>
      </c>
      <c r="H96" s="283">
        <f t="shared" si="14"/>
        <v>0</v>
      </c>
      <c r="I96" s="283">
        <f t="shared" si="14"/>
        <v>0</v>
      </c>
      <c r="J96" s="283">
        <f t="shared" si="14"/>
        <v>0</v>
      </c>
      <c r="K96" s="283">
        <f t="shared" si="14"/>
        <v>0</v>
      </c>
      <c r="L96" s="283">
        <f t="shared" si="14"/>
        <v>0</v>
      </c>
      <c r="M96" s="283">
        <f t="shared" si="14"/>
        <v>0</v>
      </c>
      <c r="N96" s="283">
        <f t="shared" si="14"/>
        <v>1</v>
      </c>
      <c r="P96" s="392"/>
      <c r="Q96" s="392"/>
      <c r="R96" s="392"/>
      <c r="S96" s="392"/>
      <c r="T96" s="392"/>
      <c r="U96" s="392"/>
      <c r="V96" s="392"/>
      <c r="W96" s="392"/>
      <c r="X96" s="392"/>
      <c r="Y96" s="392"/>
      <c r="Z96" s="392"/>
      <c r="AA96" s="392"/>
      <c r="AB96" s="392"/>
    </row>
    <row r="97" spans="1:28" x14ac:dyDescent="0.25">
      <c r="A97" s="2" t="s">
        <v>201</v>
      </c>
      <c r="B97" s="271">
        <v>0</v>
      </c>
      <c r="C97" s="271">
        <v>0</v>
      </c>
      <c r="D97" s="271">
        <v>0</v>
      </c>
      <c r="E97" s="271">
        <v>0</v>
      </c>
      <c r="F97" s="271">
        <v>0</v>
      </c>
      <c r="G97" s="271">
        <v>0</v>
      </c>
      <c r="H97" s="271">
        <v>0</v>
      </c>
      <c r="I97" s="271">
        <v>0</v>
      </c>
      <c r="J97" s="271">
        <v>0</v>
      </c>
      <c r="K97" s="271">
        <v>0</v>
      </c>
      <c r="L97" s="271">
        <v>0</v>
      </c>
      <c r="M97" s="271">
        <v>0</v>
      </c>
      <c r="N97" s="271">
        <v>0</v>
      </c>
      <c r="P97" s="392"/>
      <c r="Q97" s="392"/>
      <c r="R97" s="392"/>
      <c r="S97" s="392"/>
      <c r="T97" s="392"/>
      <c r="U97" s="392"/>
      <c r="V97" s="392"/>
      <c r="W97" s="392"/>
      <c r="X97" s="392"/>
      <c r="Y97" s="392"/>
      <c r="Z97" s="392"/>
      <c r="AA97" s="392"/>
      <c r="AB97" s="392"/>
    </row>
    <row r="98" spans="1:28" x14ac:dyDescent="0.25">
      <c r="A98" s="2" t="s">
        <v>202</v>
      </c>
      <c r="B98" s="252">
        <v>10</v>
      </c>
      <c r="C98" s="252">
        <v>10</v>
      </c>
      <c r="D98" s="252">
        <v>10</v>
      </c>
      <c r="E98" s="252">
        <v>10</v>
      </c>
      <c r="F98" s="252">
        <v>10</v>
      </c>
      <c r="G98" s="252">
        <v>10</v>
      </c>
      <c r="H98" s="252">
        <v>10</v>
      </c>
      <c r="I98" s="252">
        <v>10</v>
      </c>
      <c r="J98" s="252">
        <v>10</v>
      </c>
      <c r="K98" s="252">
        <v>10</v>
      </c>
      <c r="L98" s="252">
        <v>10</v>
      </c>
      <c r="M98" s="252">
        <v>10</v>
      </c>
      <c r="N98" s="252">
        <v>10</v>
      </c>
      <c r="P98" s="392"/>
      <c r="Q98" s="392"/>
      <c r="R98" s="392"/>
      <c r="S98" s="392"/>
      <c r="T98" s="392"/>
      <c r="U98" s="392"/>
      <c r="V98" s="392"/>
      <c r="W98" s="392"/>
      <c r="X98" s="392"/>
      <c r="Y98" s="392"/>
      <c r="Z98" s="392"/>
      <c r="AA98" s="392"/>
      <c r="AB98" s="392"/>
    </row>
    <row r="99" spans="1:28" hidden="1" x14ac:dyDescent="0.25">
      <c r="A99" s="2" t="s">
        <v>287</v>
      </c>
      <c r="B99" s="252" t="b">
        <f>ISBLANK(B100)</f>
        <v>1</v>
      </c>
      <c r="C99" s="252" t="b">
        <f t="shared" ref="C99:N99" si="15">ISBLANK(C100)</f>
        <v>1</v>
      </c>
      <c r="D99" s="252" t="b">
        <f t="shared" si="15"/>
        <v>1</v>
      </c>
      <c r="E99" s="252" t="b">
        <f t="shared" si="15"/>
        <v>1</v>
      </c>
      <c r="F99" s="252" t="b">
        <f t="shared" si="15"/>
        <v>1</v>
      </c>
      <c r="G99" s="252" t="b">
        <f t="shared" si="15"/>
        <v>1</v>
      </c>
      <c r="H99" s="252" t="b">
        <f t="shared" si="15"/>
        <v>1</v>
      </c>
      <c r="I99" s="252" t="b">
        <f t="shared" si="15"/>
        <v>1</v>
      </c>
      <c r="J99" s="252" t="b">
        <f t="shared" si="15"/>
        <v>1</v>
      </c>
      <c r="K99" s="252" t="b">
        <f t="shared" si="15"/>
        <v>1</v>
      </c>
      <c r="L99" s="252" t="b">
        <f t="shared" si="15"/>
        <v>1</v>
      </c>
      <c r="M99" s="252" t="b">
        <f t="shared" si="15"/>
        <v>1</v>
      </c>
      <c r="N99" s="252" t="b">
        <f t="shared" si="15"/>
        <v>0</v>
      </c>
      <c r="P99" s="392"/>
      <c r="Q99" s="392"/>
      <c r="R99" s="392"/>
      <c r="S99" s="392"/>
      <c r="T99" s="392"/>
      <c r="U99" s="392"/>
      <c r="V99" s="392"/>
      <c r="W99" s="392"/>
      <c r="X99" s="392"/>
      <c r="Y99" s="392"/>
      <c r="Z99" s="392"/>
      <c r="AA99" s="392"/>
      <c r="AB99" s="392"/>
    </row>
    <row r="100" spans="1:28" x14ac:dyDescent="0.25">
      <c r="A100" s="2" t="s">
        <v>279</v>
      </c>
      <c r="B100" s="277"/>
      <c r="C100" s="277"/>
      <c r="D100" s="277"/>
      <c r="E100" s="277"/>
      <c r="F100" s="277"/>
      <c r="G100" s="277"/>
      <c r="H100" s="277"/>
      <c r="I100" s="277"/>
      <c r="J100" s="277"/>
      <c r="K100" s="277"/>
      <c r="L100" s="277"/>
      <c r="M100" s="277"/>
      <c r="N100" s="298">
        <f>SUM(B100:M100)</f>
        <v>0</v>
      </c>
      <c r="P100" s="392"/>
      <c r="Q100" s="392"/>
      <c r="R100" s="392"/>
      <c r="S100" s="392"/>
      <c r="T100" s="392"/>
      <c r="U100" s="392"/>
      <c r="V100" s="392"/>
      <c r="W100" s="392"/>
      <c r="X100" s="392"/>
      <c r="Y100" s="392"/>
      <c r="Z100" s="392"/>
      <c r="AA100" s="392"/>
      <c r="AB100" s="392"/>
    </row>
    <row r="101" spans="1:28" x14ac:dyDescent="0.25">
      <c r="A101" s="2" t="s">
        <v>288</v>
      </c>
      <c r="B101" s="296">
        <f>IF(B99=TRUE,0,(IF(B100=0,1,0)))</f>
        <v>0</v>
      </c>
      <c r="C101" s="296">
        <f t="shared" ref="C101:N101" si="16">IF(C99=TRUE,0,(IF(C100=0,1,0)))</f>
        <v>0</v>
      </c>
      <c r="D101" s="296">
        <f t="shared" si="16"/>
        <v>0</v>
      </c>
      <c r="E101" s="296">
        <f t="shared" si="16"/>
        <v>0</v>
      </c>
      <c r="F101" s="296">
        <f t="shared" si="16"/>
        <v>0</v>
      </c>
      <c r="G101" s="296">
        <f t="shared" si="16"/>
        <v>0</v>
      </c>
      <c r="H101" s="296">
        <f t="shared" si="16"/>
        <v>0</v>
      </c>
      <c r="I101" s="296">
        <f t="shared" si="16"/>
        <v>0</v>
      </c>
      <c r="J101" s="296">
        <f t="shared" si="16"/>
        <v>0</v>
      </c>
      <c r="K101" s="296">
        <f t="shared" si="16"/>
        <v>0</v>
      </c>
      <c r="L101" s="296">
        <f t="shared" si="16"/>
        <v>0</v>
      </c>
      <c r="M101" s="296">
        <f t="shared" si="16"/>
        <v>0</v>
      </c>
      <c r="N101" s="296">
        <f t="shared" si="16"/>
        <v>1</v>
      </c>
      <c r="P101" s="392"/>
      <c r="Q101" s="392"/>
      <c r="R101" s="392"/>
      <c r="S101" s="392"/>
      <c r="T101" s="392"/>
      <c r="U101" s="392"/>
      <c r="V101" s="392"/>
      <c r="W101" s="392"/>
      <c r="X101" s="392"/>
      <c r="Y101" s="392"/>
      <c r="Z101" s="392"/>
      <c r="AA101" s="392"/>
      <c r="AB101" s="392"/>
    </row>
    <row r="102" spans="1:28" x14ac:dyDescent="0.25">
      <c r="A102" s="2" t="s">
        <v>280</v>
      </c>
      <c r="B102" s="277"/>
      <c r="C102" s="277"/>
      <c r="D102" s="277"/>
      <c r="E102" s="277"/>
      <c r="F102" s="277"/>
      <c r="G102" s="277"/>
      <c r="H102" s="277"/>
      <c r="I102" s="277"/>
      <c r="J102" s="277"/>
      <c r="K102" s="277"/>
      <c r="L102" s="277"/>
      <c r="M102" s="277"/>
      <c r="N102" s="298">
        <f>SUM(B102:M102)</f>
        <v>0</v>
      </c>
      <c r="P102" s="392"/>
      <c r="Q102" s="392"/>
      <c r="R102" s="392"/>
      <c r="S102" s="392"/>
      <c r="T102" s="392"/>
      <c r="U102" s="392"/>
      <c r="V102" s="392"/>
      <c r="W102" s="392"/>
      <c r="X102" s="392"/>
      <c r="Y102" s="392"/>
      <c r="Z102" s="392"/>
      <c r="AA102" s="392"/>
      <c r="AB102" s="392"/>
    </row>
    <row r="103" spans="1:28" hidden="1" x14ac:dyDescent="0.25">
      <c r="A103" s="2" t="s">
        <v>287</v>
      </c>
      <c r="B103" s="299" t="b">
        <f>ISBLANK(B102)</f>
        <v>1</v>
      </c>
      <c r="C103" s="299" t="b">
        <f t="shared" ref="C103:N103" si="17">ISBLANK(C102)</f>
        <v>1</v>
      </c>
      <c r="D103" s="299" t="b">
        <f t="shared" si="17"/>
        <v>1</v>
      </c>
      <c r="E103" s="299" t="b">
        <f t="shared" si="17"/>
        <v>1</v>
      </c>
      <c r="F103" s="299" t="b">
        <f t="shared" si="17"/>
        <v>1</v>
      </c>
      <c r="G103" s="299" t="b">
        <f t="shared" si="17"/>
        <v>1</v>
      </c>
      <c r="H103" s="299" t="b">
        <f t="shared" si="17"/>
        <v>1</v>
      </c>
      <c r="I103" s="299" t="b">
        <f t="shared" si="17"/>
        <v>1</v>
      </c>
      <c r="J103" s="299" t="b">
        <f t="shared" si="17"/>
        <v>1</v>
      </c>
      <c r="K103" s="299" t="b">
        <f t="shared" si="17"/>
        <v>1</v>
      </c>
      <c r="L103" s="299" t="b">
        <f t="shared" si="17"/>
        <v>1</v>
      </c>
      <c r="M103" s="299" t="b">
        <f t="shared" si="17"/>
        <v>1</v>
      </c>
      <c r="N103" s="299" t="b">
        <f t="shared" si="17"/>
        <v>0</v>
      </c>
      <c r="P103" s="392"/>
      <c r="Q103" s="392"/>
      <c r="R103" s="392"/>
      <c r="S103" s="392"/>
      <c r="T103" s="392"/>
      <c r="U103" s="392"/>
      <c r="V103" s="392"/>
      <c r="W103" s="392"/>
      <c r="X103" s="392"/>
      <c r="Y103" s="392"/>
      <c r="Z103" s="392"/>
      <c r="AA103" s="392"/>
      <c r="AB103" s="392"/>
    </row>
    <row r="104" spans="1:28" x14ac:dyDescent="0.25">
      <c r="A104" s="2" t="s">
        <v>289</v>
      </c>
      <c r="B104" s="296">
        <f>IF(B103=TRUE,0,B98/B102)</f>
        <v>0</v>
      </c>
      <c r="C104" s="296">
        <f t="shared" ref="C104:N104" si="18">IF(C103=TRUE,0,C98/C102)</f>
        <v>0</v>
      </c>
      <c r="D104" s="296">
        <f t="shared" si="18"/>
        <v>0</v>
      </c>
      <c r="E104" s="296">
        <f t="shared" si="18"/>
        <v>0</v>
      </c>
      <c r="F104" s="296">
        <f t="shared" si="18"/>
        <v>0</v>
      </c>
      <c r="G104" s="296">
        <f t="shared" si="18"/>
        <v>0</v>
      </c>
      <c r="H104" s="296">
        <f t="shared" si="18"/>
        <v>0</v>
      </c>
      <c r="I104" s="296">
        <f t="shared" si="18"/>
        <v>0</v>
      </c>
      <c r="J104" s="296">
        <f t="shared" si="18"/>
        <v>0</v>
      </c>
      <c r="K104" s="296">
        <f t="shared" si="18"/>
        <v>0</v>
      </c>
      <c r="L104" s="296">
        <f t="shared" si="18"/>
        <v>0</v>
      </c>
      <c r="M104" s="296">
        <f t="shared" si="18"/>
        <v>0</v>
      </c>
      <c r="N104" s="296" t="e">
        <f t="shared" si="18"/>
        <v>#DIV/0!</v>
      </c>
      <c r="P104" s="392"/>
      <c r="Q104" s="392"/>
      <c r="R104" s="392"/>
      <c r="S104" s="392"/>
      <c r="T104" s="392"/>
      <c r="U104" s="392"/>
      <c r="V104" s="392"/>
      <c r="W104" s="392"/>
      <c r="X104" s="392"/>
      <c r="Y104" s="392"/>
      <c r="Z104" s="392"/>
      <c r="AA104" s="392"/>
      <c r="AB104" s="392"/>
    </row>
    <row r="105" spans="1:28" x14ac:dyDescent="0.25">
      <c r="A105" s="2" t="s">
        <v>197</v>
      </c>
      <c r="B105" s="4">
        <f>IF(AND(B99=FALSE,B100=0,B104=0),B101,IF(AND(B99=TRUE,B104&gt;0),B104,IF(AND(B99=FALSE,B104&gt;0),AVERAGE(B101,B104),0)))</f>
        <v>0</v>
      </c>
      <c r="C105" s="4">
        <f>IF(AND(C99=FALSE,C100=0,C104=0),C101,IF(AND(C99=TRUE,C104&gt;0),C104,IF(AND(C99=FALSE,C104&gt;0),AVERAGE(C101,C104),0)))</f>
        <v>0</v>
      </c>
      <c r="D105" s="4">
        <f t="shared" ref="D105:N105" si="19">IF(AND(D99=FALSE,D100=0,D104=0),D101,IF(AND(D99=TRUE,D104&gt;0),D104,IF(AND(D99=FALSE,D104&gt;0),AVERAGE(D101,D104),0)))</f>
        <v>0</v>
      </c>
      <c r="E105" s="4">
        <f t="shared" si="19"/>
        <v>0</v>
      </c>
      <c r="F105" s="4">
        <f t="shared" si="19"/>
        <v>0</v>
      </c>
      <c r="G105" s="4">
        <f t="shared" si="19"/>
        <v>0</v>
      </c>
      <c r="H105" s="4">
        <f t="shared" si="19"/>
        <v>0</v>
      </c>
      <c r="I105" s="4">
        <f t="shared" si="19"/>
        <v>0</v>
      </c>
      <c r="J105" s="4">
        <f t="shared" si="19"/>
        <v>0</v>
      </c>
      <c r="K105" s="4">
        <f t="shared" si="19"/>
        <v>0</v>
      </c>
      <c r="L105" s="4">
        <f t="shared" si="19"/>
        <v>0</v>
      </c>
      <c r="M105" s="4">
        <f t="shared" si="19"/>
        <v>0</v>
      </c>
      <c r="N105" s="4" t="e">
        <f t="shared" si="19"/>
        <v>#DIV/0!</v>
      </c>
      <c r="P105" s="392"/>
      <c r="Q105" s="392"/>
      <c r="R105" s="392"/>
      <c r="S105" s="392"/>
      <c r="T105" s="392"/>
      <c r="U105" s="392"/>
      <c r="V105" s="392"/>
      <c r="W105" s="392"/>
      <c r="X105" s="392"/>
      <c r="Y105" s="392"/>
      <c r="Z105" s="392"/>
      <c r="AA105" s="392"/>
      <c r="AB105" s="392"/>
    </row>
    <row r="106" spans="1:28" x14ac:dyDescent="0.25">
      <c r="A106" s="2" t="s">
        <v>198</v>
      </c>
      <c r="B106" s="4">
        <f>B105</f>
        <v>0</v>
      </c>
      <c r="C106" s="1">
        <f>AVERAGE($B$105:C$105)</f>
        <v>0</v>
      </c>
      <c r="D106" s="1">
        <f>AVERAGE($B$105:D$105)</f>
        <v>0</v>
      </c>
      <c r="E106" s="1">
        <f>AVERAGE($B$105:E$105)</f>
        <v>0</v>
      </c>
      <c r="F106" s="1">
        <f>AVERAGE($B$105:F$105)</f>
        <v>0</v>
      </c>
      <c r="G106" s="1">
        <f>AVERAGE($B$105:G$105)</f>
        <v>0</v>
      </c>
      <c r="H106" s="1">
        <f>AVERAGE($B$105:H$105)</f>
        <v>0</v>
      </c>
      <c r="I106" s="1">
        <f>AVERAGE($B$105:I$105)</f>
        <v>0</v>
      </c>
      <c r="J106" s="1">
        <f>AVERAGE($B$105:J$105)</f>
        <v>0</v>
      </c>
      <c r="K106" s="1">
        <f>AVERAGE($B$105:K$105)</f>
        <v>0</v>
      </c>
      <c r="L106" s="1">
        <f>AVERAGE($B$105:L$105)</f>
        <v>0</v>
      </c>
      <c r="M106" s="1">
        <f>AVERAGE($B$105:M$105)</f>
        <v>0</v>
      </c>
      <c r="N106" s="1"/>
      <c r="P106" s="392"/>
      <c r="Q106" s="392"/>
      <c r="R106" s="392"/>
      <c r="S106" s="392"/>
      <c r="T106" s="392"/>
      <c r="U106" s="392"/>
      <c r="V106" s="392"/>
      <c r="W106" s="392"/>
      <c r="X106" s="392"/>
      <c r="Y106" s="392"/>
      <c r="Z106" s="392"/>
      <c r="AA106" s="392"/>
      <c r="AB106" s="392"/>
    </row>
    <row r="109" spans="1:28" x14ac:dyDescent="0.25">
      <c r="A109" s="2" t="s">
        <v>180</v>
      </c>
      <c r="B109" s="219" t="s">
        <v>188</v>
      </c>
      <c r="C109" s="219"/>
    </row>
    <row r="110" spans="1:28" ht="30" x14ac:dyDescent="0.25">
      <c r="A110" s="249" t="s">
        <v>179</v>
      </c>
      <c r="B110" s="259" t="s">
        <v>28</v>
      </c>
      <c r="C110" s="215" t="s">
        <v>29</v>
      </c>
      <c r="D110" s="215" t="s">
        <v>30</v>
      </c>
      <c r="E110" s="215" t="s">
        <v>31</v>
      </c>
      <c r="F110" s="215" t="s">
        <v>32</v>
      </c>
      <c r="G110" s="215" t="s">
        <v>33</v>
      </c>
      <c r="H110" s="215" t="s">
        <v>34</v>
      </c>
      <c r="I110" s="215" t="s">
        <v>35</v>
      </c>
      <c r="J110" s="215" t="s">
        <v>36</v>
      </c>
      <c r="K110" s="215" t="s">
        <v>37</v>
      </c>
      <c r="L110" s="215" t="s">
        <v>38</v>
      </c>
      <c r="M110" s="215" t="s">
        <v>39</v>
      </c>
      <c r="N110" s="215" t="s">
        <v>82</v>
      </c>
      <c r="P110" s="215" t="s">
        <v>28</v>
      </c>
      <c r="Q110" s="215" t="s">
        <v>29</v>
      </c>
      <c r="R110" s="215" t="s">
        <v>30</v>
      </c>
      <c r="S110" s="215" t="s">
        <v>31</v>
      </c>
      <c r="T110" s="215" t="s">
        <v>32</v>
      </c>
      <c r="U110" s="215" t="s">
        <v>33</v>
      </c>
      <c r="V110" s="215" t="s">
        <v>34</v>
      </c>
      <c r="W110" s="215" t="s">
        <v>35</v>
      </c>
      <c r="X110" s="215" t="s">
        <v>36</v>
      </c>
      <c r="Y110" s="215" t="s">
        <v>37</v>
      </c>
      <c r="Z110" s="215" t="s">
        <v>38</v>
      </c>
      <c r="AA110" s="215" t="s">
        <v>39</v>
      </c>
      <c r="AB110" s="215" t="s">
        <v>82</v>
      </c>
    </row>
    <row r="111" spans="1:28" x14ac:dyDescent="0.25">
      <c r="A111" s="2" t="s">
        <v>40</v>
      </c>
      <c r="B111" s="218">
        <v>0</v>
      </c>
      <c r="C111" s="218">
        <v>0</v>
      </c>
      <c r="D111" s="218">
        <v>0</v>
      </c>
      <c r="E111" s="218">
        <v>0</v>
      </c>
      <c r="F111" s="218">
        <v>0</v>
      </c>
      <c r="G111" s="218">
        <v>0</v>
      </c>
      <c r="H111" s="218">
        <v>0</v>
      </c>
      <c r="I111" s="218">
        <v>0</v>
      </c>
      <c r="J111" s="218">
        <v>0</v>
      </c>
      <c r="K111" s="218">
        <v>0</v>
      </c>
      <c r="L111" s="218">
        <v>0</v>
      </c>
      <c r="M111" s="218">
        <v>0</v>
      </c>
      <c r="N111" s="218">
        <f>SUM(B111:M111)</f>
        <v>0</v>
      </c>
      <c r="P111" s="392"/>
      <c r="Q111" s="392"/>
      <c r="R111" s="392"/>
      <c r="S111" s="392"/>
      <c r="T111" s="392"/>
      <c r="U111" s="392"/>
      <c r="V111" s="392"/>
      <c r="W111" s="392"/>
      <c r="X111" s="392"/>
      <c r="Y111" s="392"/>
      <c r="Z111" s="392"/>
      <c r="AA111" s="392"/>
      <c r="AB111" s="392"/>
    </row>
    <row r="112" spans="1:28" x14ac:dyDescent="0.25">
      <c r="A112" s="2" t="s">
        <v>41</v>
      </c>
      <c r="B112" s="278">
        <v>0</v>
      </c>
      <c r="C112" s="278">
        <v>0</v>
      </c>
      <c r="D112" s="278"/>
      <c r="E112" s="278"/>
      <c r="F112" s="278"/>
      <c r="G112" s="278"/>
      <c r="H112" s="278"/>
      <c r="I112" s="278"/>
      <c r="J112" s="278"/>
      <c r="K112" s="278"/>
      <c r="L112" s="278"/>
      <c r="M112" s="278"/>
      <c r="N112" s="278">
        <f>SUM(B112:M112)</f>
        <v>0</v>
      </c>
      <c r="P112" s="392"/>
      <c r="Q112" s="392"/>
      <c r="R112" s="392"/>
      <c r="S112" s="392"/>
      <c r="T112" s="392"/>
      <c r="U112" s="392"/>
      <c r="V112" s="392"/>
      <c r="W112" s="392"/>
      <c r="X112" s="392"/>
      <c r="Y112" s="392"/>
      <c r="Z112" s="392"/>
      <c r="AA112" s="392"/>
      <c r="AB112" s="392"/>
    </row>
    <row r="113" spans="1:28" x14ac:dyDescent="0.25">
      <c r="A113" s="2" t="s">
        <v>83</v>
      </c>
      <c r="B113" s="218">
        <f>B112</f>
        <v>0</v>
      </c>
      <c r="C113" s="218">
        <f>SUM($B$112:M$112)</f>
        <v>0</v>
      </c>
      <c r="D113" s="218">
        <f>SUM($B$112:M$112)</f>
        <v>0</v>
      </c>
      <c r="E113" s="218">
        <f>SUM($B$112:M$112)</f>
        <v>0</v>
      </c>
      <c r="F113" s="218">
        <f>SUM($B$112:M$112)</f>
        <v>0</v>
      </c>
      <c r="G113" s="218">
        <f>SUM($B$112:M$112)</f>
        <v>0</v>
      </c>
      <c r="H113" s="218">
        <f>SUM($B$112:M$112)</f>
        <v>0</v>
      </c>
      <c r="I113" s="218">
        <f>SUM($B$112:M$112)</f>
        <v>0</v>
      </c>
      <c r="J113" s="218">
        <f>SUM($B$112:M$112)</f>
        <v>0</v>
      </c>
      <c r="K113" s="218">
        <f>SUM($B$112:M$112)</f>
        <v>0</v>
      </c>
      <c r="L113" s="218">
        <f>SUM($B$112:M$112)</f>
        <v>0</v>
      </c>
      <c r="M113" s="218">
        <f>SUM($B$112:M$112)</f>
        <v>0</v>
      </c>
      <c r="N113" s="218"/>
      <c r="P113" s="392"/>
      <c r="Q113" s="392"/>
      <c r="R113" s="392"/>
      <c r="S113" s="392"/>
      <c r="T113" s="392"/>
      <c r="U113" s="392"/>
      <c r="V113" s="392"/>
      <c r="W113" s="392"/>
      <c r="X113" s="392"/>
      <c r="Y113" s="392"/>
      <c r="Z113" s="392"/>
      <c r="AA113" s="392"/>
      <c r="AB113" s="392"/>
    </row>
    <row r="114" spans="1:28" x14ac:dyDescent="0.25">
      <c r="A114" s="2" t="s">
        <v>197</v>
      </c>
      <c r="B114" s="4">
        <f>IF(B112=0,1,B111/B112)</f>
        <v>1</v>
      </c>
      <c r="C114" s="4">
        <f t="shared" ref="C114:N114" si="20">IF(C112=0,1,C111/C112)</f>
        <v>1</v>
      </c>
      <c r="D114" s="4">
        <f t="shared" si="20"/>
        <v>1</v>
      </c>
      <c r="E114" s="4">
        <f t="shared" si="20"/>
        <v>1</v>
      </c>
      <c r="F114" s="4">
        <f t="shared" si="20"/>
        <v>1</v>
      </c>
      <c r="G114" s="4">
        <f t="shared" si="20"/>
        <v>1</v>
      </c>
      <c r="H114" s="4">
        <f t="shared" si="20"/>
        <v>1</v>
      </c>
      <c r="I114" s="4">
        <f t="shared" si="20"/>
        <v>1</v>
      </c>
      <c r="J114" s="4">
        <f t="shared" si="20"/>
        <v>1</v>
      </c>
      <c r="K114" s="4">
        <f t="shared" si="20"/>
        <v>1</v>
      </c>
      <c r="L114" s="4">
        <f t="shared" si="20"/>
        <v>1</v>
      </c>
      <c r="M114" s="4">
        <f t="shared" si="20"/>
        <v>1</v>
      </c>
      <c r="N114" s="4">
        <f t="shared" si="20"/>
        <v>1</v>
      </c>
      <c r="P114" s="392"/>
      <c r="Q114" s="392"/>
      <c r="R114" s="392"/>
      <c r="S114" s="392"/>
      <c r="T114" s="392"/>
      <c r="U114" s="392"/>
      <c r="V114" s="392"/>
      <c r="W114" s="392"/>
      <c r="X114" s="392"/>
      <c r="Y114" s="392"/>
      <c r="Z114" s="392"/>
      <c r="AA114" s="392"/>
      <c r="AB114" s="392"/>
    </row>
    <row r="115" spans="1:28" x14ac:dyDescent="0.25">
      <c r="A115" s="2" t="s">
        <v>198</v>
      </c>
      <c r="B115" s="1">
        <f>SUM($B$114:B$114)/COUNT($B$21:B$21)</f>
        <v>1</v>
      </c>
      <c r="C115" s="1">
        <f>SUM($B$114:C$114)/COUNT($B$114:C$114)</f>
        <v>1</v>
      </c>
      <c r="D115" s="1">
        <f>SUM($B$114:D$114)/COUNT($B$114:D$114)</f>
        <v>1</v>
      </c>
      <c r="E115" s="1">
        <f>SUM($B$114:E$114)/COUNT($B$114:E$114)</f>
        <v>1</v>
      </c>
      <c r="F115" s="1">
        <f>SUM($B$114:F$114)/COUNT($B$114:F$114)</f>
        <v>1</v>
      </c>
      <c r="G115" s="1">
        <f>SUM($B$114:G$114)/COUNT($B$114:G$114)</f>
        <v>1</v>
      </c>
      <c r="H115" s="1">
        <f>SUM($B$114:H$114)/COUNT($B$114:H$114)</f>
        <v>1</v>
      </c>
      <c r="I115" s="1">
        <f>SUM($B$114:I$114)/COUNT($B$114:I$114)</f>
        <v>1</v>
      </c>
      <c r="J115" s="1">
        <f>SUM($B$114:J$114)/COUNT($B$114:J$114)</f>
        <v>1</v>
      </c>
      <c r="K115" s="1">
        <f>SUM($B$114:K$114)/COUNT($B$114:K$114)</f>
        <v>1</v>
      </c>
      <c r="L115" s="1">
        <f>SUM($B$114:L$114)/COUNT($B$114:L$114)</f>
        <v>1</v>
      </c>
      <c r="M115" s="1">
        <f>SUM($B$114:M$114)/COUNT($B$114:M$114)</f>
        <v>1</v>
      </c>
      <c r="N115" s="1"/>
      <c r="P115" s="392"/>
      <c r="Q115" s="392"/>
      <c r="R115" s="392"/>
      <c r="S115" s="392"/>
      <c r="T115" s="392"/>
      <c r="U115" s="392"/>
      <c r="V115" s="392"/>
      <c r="W115" s="392"/>
      <c r="X115" s="392"/>
      <c r="Y115" s="392"/>
      <c r="Z115" s="392"/>
      <c r="AA115" s="392"/>
      <c r="AB115" s="392"/>
    </row>
    <row r="118" spans="1:28" x14ac:dyDescent="0.25">
      <c r="A118" s="2" t="s">
        <v>249</v>
      </c>
      <c r="B118" s="260">
        <v>2</v>
      </c>
      <c r="C118" s="258"/>
    </row>
    <row r="119" spans="1:28" x14ac:dyDescent="0.25">
      <c r="A119" s="249" t="s">
        <v>252</v>
      </c>
      <c r="B119" s="259" t="s">
        <v>28</v>
      </c>
      <c r="C119" s="215" t="s">
        <v>29</v>
      </c>
      <c r="D119" s="215" t="s">
        <v>30</v>
      </c>
      <c r="E119" s="215" t="s">
        <v>31</v>
      </c>
      <c r="F119" s="215" t="s">
        <v>32</v>
      </c>
      <c r="G119" s="215" t="s">
        <v>33</v>
      </c>
      <c r="H119" s="215" t="s">
        <v>34</v>
      </c>
      <c r="I119" s="215" t="s">
        <v>35</v>
      </c>
      <c r="J119" s="215" t="s">
        <v>36</v>
      </c>
      <c r="K119" s="215" t="s">
        <v>37</v>
      </c>
      <c r="L119" s="215" t="s">
        <v>38</v>
      </c>
      <c r="M119" s="215" t="s">
        <v>39</v>
      </c>
      <c r="N119" s="215" t="s">
        <v>82</v>
      </c>
      <c r="P119" s="215" t="s">
        <v>28</v>
      </c>
      <c r="Q119" s="215" t="s">
        <v>29</v>
      </c>
      <c r="R119" s="215" t="s">
        <v>30</v>
      </c>
      <c r="S119" s="215" t="s">
        <v>31</v>
      </c>
      <c r="T119" s="215" t="s">
        <v>32</v>
      </c>
      <c r="U119" s="215" t="s">
        <v>33</v>
      </c>
      <c r="V119" s="215" t="s">
        <v>34</v>
      </c>
      <c r="W119" s="215" t="s">
        <v>35</v>
      </c>
      <c r="X119" s="215" t="s">
        <v>36</v>
      </c>
      <c r="Y119" s="215" t="s">
        <v>37</v>
      </c>
      <c r="Z119" s="215" t="s">
        <v>38</v>
      </c>
      <c r="AA119" s="215" t="s">
        <v>39</v>
      </c>
      <c r="AB119" s="215" t="s">
        <v>82</v>
      </c>
    </row>
    <row r="120" spans="1:28" ht="15" customHeight="1" x14ac:dyDescent="0.25">
      <c r="A120" s="2" t="s">
        <v>40</v>
      </c>
      <c r="B120" s="1">
        <v>1</v>
      </c>
      <c r="C120" s="1">
        <v>0</v>
      </c>
      <c r="D120" s="1">
        <v>0</v>
      </c>
      <c r="E120" s="1">
        <v>0</v>
      </c>
      <c r="F120" s="1">
        <v>0</v>
      </c>
      <c r="G120" s="1">
        <v>1</v>
      </c>
      <c r="H120" s="218"/>
      <c r="I120" s="218"/>
      <c r="J120" s="218"/>
      <c r="K120" s="218"/>
      <c r="L120" s="218"/>
      <c r="M120" s="218"/>
      <c r="N120" s="218">
        <f>SUM(B120:M120)</f>
        <v>2</v>
      </c>
      <c r="P120" s="393" t="s">
        <v>297</v>
      </c>
      <c r="Q120" s="393" t="s">
        <v>298</v>
      </c>
      <c r="R120" s="393" t="s">
        <v>309</v>
      </c>
      <c r="S120" s="393" t="s">
        <v>310</v>
      </c>
      <c r="T120" s="392"/>
      <c r="U120" s="392"/>
      <c r="V120" s="392"/>
      <c r="W120" s="392"/>
      <c r="X120" s="392"/>
      <c r="Y120" s="392"/>
      <c r="Z120" s="392"/>
      <c r="AA120" s="392"/>
      <c r="AB120" s="392"/>
    </row>
    <row r="121" spans="1:28" x14ac:dyDescent="0.25">
      <c r="A121" s="2" t="s">
        <v>41</v>
      </c>
      <c r="B121" s="280">
        <v>1</v>
      </c>
      <c r="C121" s="280">
        <v>0</v>
      </c>
      <c r="D121" s="280">
        <v>0</v>
      </c>
      <c r="E121" s="280">
        <v>0</v>
      </c>
      <c r="F121" s="280"/>
      <c r="G121" s="280"/>
      <c r="H121" s="280"/>
      <c r="I121" s="280"/>
      <c r="J121" s="280"/>
      <c r="K121" s="280"/>
      <c r="L121" s="280"/>
      <c r="M121" s="280"/>
      <c r="N121" s="280">
        <f>SUM(B121:M121)</f>
        <v>1</v>
      </c>
      <c r="P121" s="393"/>
      <c r="Q121" s="393"/>
      <c r="R121" s="393"/>
      <c r="S121" s="393"/>
      <c r="T121" s="392"/>
      <c r="U121" s="392"/>
      <c r="V121" s="392"/>
      <c r="W121" s="392"/>
      <c r="X121" s="392"/>
      <c r="Y121" s="392"/>
      <c r="Z121" s="392"/>
      <c r="AA121" s="392"/>
      <c r="AB121" s="392"/>
    </row>
    <row r="122" spans="1:28" x14ac:dyDescent="0.25">
      <c r="A122" s="2" t="s">
        <v>83</v>
      </c>
      <c r="B122" s="218">
        <f>SUM(B120)</f>
        <v>1</v>
      </c>
      <c r="C122" s="218">
        <f>SUM($B$121:C$121)</f>
        <v>1</v>
      </c>
      <c r="D122" s="218">
        <f>SUM($B$121:D$121)</f>
        <v>1</v>
      </c>
      <c r="E122" s="218">
        <f>SUM($B$121:E$121)</f>
        <v>1</v>
      </c>
      <c r="F122" s="218">
        <f>SUM($B$121:F$121)</f>
        <v>1</v>
      </c>
      <c r="G122" s="218">
        <f>SUM($B$121:G$121)</f>
        <v>1</v>
      </c>
      <c r="H122" s="218">
        <f>SUM($B$121:H$121)</f>
        <v>1</v>
      </c>
      <c r="I122" s="218">
        <f>SUM($B$121:I$121)</f>
        <v>1</v>
      </c>
      <c r="J122" s="218">
        <f>SUM($B$121:J$121)</f>
        <v>1</v>
      </c>
      <c r="K122" s="218">
        <f>SUM($B$121:K$121)</f>
        <v>1</v>
      </c>
      <c r="L122" s="218">
        <f>SUM($B$121:L$121)</f>
        <v>1</v>
      </c>
      <c r="M122" s="218">
        <f>SUM($B$121:M$121)</f>
        <v>1</v>
      </c>
      <c r="N122" s="218"/>
      <c r="P122" s="393"/>
      <c r="Q122" s="393"/>
      <c r="R122" s="393"/>
      <c r="S122" s="393"/>
      <c r="T122" s="392"/>
      <c r="U122" s="392"/>
      <c r="V122" s="392"/>
      <c r="W122" s="392"/>
      <c r="X122" s="392"/>
      <c r="Y122" s="392"/>
      <c r="Z122" s="392"/>
      <c r="AA122" s="392"/>
      <c r="AB122" s="392"/>
    </row>
    <row r="123" spans="1:28" x14ac:dyDescent="0.25">
      <c r="A123" s="2" t="s">
        <v>197</v>
      </c>
      <c r="B123" s="1">
        <f>IFERROR(IF(B121=0,0,B121/B120),0)</f>
        <v>1</v>
      </c>
      <c r="C123" s="1">
        <f t="shared" ref="C123:N123" si="21">IFERROR(IF(C121=0,0,C121/C120),0)</f>
        <v>0</v>
      </c>
      <c r="D123" s="1">
        <f t="shared" si="21"/>
        <v>0</v>
      </c>
      <c r="E123" s="1">
        <f t="shared" si="21"/>
        <v>0</v>
      </c>
      <c r="F123" s="1">
        <f t="shared" si="21"/>
        <v>0</v>
      </c>
      <c r="G123" s="1">
        <f t="shared" si="21"/>
        <v>0</v>
      </c>
      <c r="H123" s="1">
        <f t="shared" si="21"/>
        <v>0</v>
      </c>
      <c r="I123" s="1">
        <f t="shared" si="21"/>
        <v>0</v>
      </c>
      <c r="J123" s="1">
        <f t="shared" si="21"/>
        <v>0</v>
      </c>
      <c r="K123" s="1">
        <f t="shared" si="21"/>
        <v>0</v>
      </c>
      <c r="L123" s="1">
        <f t="shared" si="21"/>
        <v>0</v>
      </c>
      <c r="M123" s="1">
        <f t="shared" si="21"/>
        <v>0</v>
      </c>
      <c r="N123" s="1">
        <f t="shared" si="21"/>
        <v>0.5</v>
      </c>
      <c r="P123" s="393"/>
      <c r="Q123" s="393"/>
      <c r="R123" s="393"/>
      <c r="S123" s="393"/>
      <c r="T123" s="392"/>
      <c r="U123" s="392"/>
      <c r="V123" s="392"/>
      <c r="W123" s="392"/>
      <c r="X123" s="392"/>
      <c r="Y123" s="392"/>
      <c r="Z123" s="392"/>
      <c r="AA123" s="392"/>
      <c r="AB123" s="392"/>
    </row>
    <row r="124" spans="1:28" ht="25.5" customHeight="1" x14ac:dyDescent="0.25">
      <c r="A124" s="2" t="s">
        <v>198</v>
      </c>
      <c r="B124" s="1">
        <f>B122/$B$118</f>
        <v>0.5</v>
      </c>
      <c r="C124" s="1">
        <f>C122/$B$118</f>
        <v>0.5</v>
      </c>
      <c r="D124" s="1">
        <f t="shared" ref="D124:M124" si="22">D122/$B$118</f>
        <v>0.5</v>
      </c>
      <c r="E124" s="1">
        <f t="shared" si="22"/>
        <v>0.5</v>
      </c>
      <c r="F124" s="1">
        <f t="shared" si="22"/>
        <v>0.5</v>
      </c>
      <c r="G124" s="1">
        <f t="shared" si="22"/>
        <v>0.5</v>
      </c>
      <c r="H124" s="1">
        <f t="shared" si="22"/>
        <v>0.5</v>
      </c>
      <c r="I124" s="1">
        <f t="shared" si="22"/>
        <v>0.5</v>
      </c>
      <c r="J124" s="1">
        <f t="shared" si="22"/>
        <v>0.5</v>
      </c>
      <c r="K124" s="1">
        <f t="shared" si="22"/>
        <v>0.5</v>
      </c>
      <c r="L124" s="1">
        <f t="shared" si="22"/>
        <v>0.5</v>
      </c>
      <c r="M124" s="1">
        <f t="shared" si="22"/>
        <v>0.5</v>
      </c>
      <c r="N124" s="1"/>
      <c r="P124" s="393"/>
      <c r="Q124" s="393"/>
      <c r="R124" s="393"/>
      <c r="S124" s="393"/>
      <c r="T124" s="392"/>
      <c r="U124" s="392"/>
      <c r="V124" s="392"/>
      <c r="W124" s="392"/>
      <c r="X124" s="392"/>
      <c r="Y124" s="392"/>
      <c r="Z124" s="392"/>
      <c r="AA124" s="392"/>
      <c r="AB124" s="392"/>
    </row>
    <row r="127" spans="1:28" x14ac:dyDescent="0.25">
      <c r="A127" s="214" t="s">
        <v>185</v>
      </c>
      <c r="B127" s="215" t="s">
        <v>28</v>
      </c>
      <c r="C127" s="215" t="s">
        <v>29</v>
      </c>
      <c r="D127" s="215" t="s">
        <v>30</v>
      </c>
      <c r="E127" s="215" t="s">
        <v>31</v>
      </c>
      <c r="F127" s="215" t="s">
        <v>32</v>
      </c>
      <c r="G127" s="215" t="s">
        <v>33</v>
      </c>
      <c r="H127" s="215" t="s">
        <v>34</v>
      </c>
      <c r="I127" s="215" t="s">
        <v>35</v>
      </c>
      <c r="J127" s="215" t="s">
        <v>36</v>
      </c>
      <c r="K127" s="215" t="s">
        <v>37</v>
      </c>
      <c r="L127" s="215" t="s">
        <v>38</v>
      </c>
      <c r="M127" s="215" t="s">
        <v>39</v>
      </c>
      <c r="N127" s="215" t="s">
        <v>82</v>
      </c>
      <c r="P127" s="215" t="s">
        <v>28</v>
      </c>
      <c r="Q127" s="215" t="s">
        <v>29</v>
      </c>
      <c r="R127" s="215" t="s">
        <v>30</v>
      </c>
      <c r="S127" s="215" t="s">
        <v>31</v>
      </c>
      <c r="T127" s="215" t="s">
        <v>32</v>
      </c>
      <c r="U127" s="215" t="s">
        <v>33</v>
      </c>
      <c r="V127" s="215" t="s">
        <v>34</v>
      </c>
      <c r="W127" s="215" t="s">
        <v>35</v>
      </c>
      <c r="X127" s="215" t="s">
        <v>36</v>
      </c>
      <c r="Y127" s="215" t="s">
        <v>37</v>
      </c>
      <c r="Z127" s="215" t="s">
        <v>38</v>
      </c>
      <c r="AA127" s="215" t="s">
        <v>39</v>
      </c>
      <c r="AB127" s="215" t="s">
        <v>82</v>
      </c>
    </row>
    <row r="128" spans="1:28" x14ac:dyDescent="0.25">
      <c r="A128" s="2" t="s">
        <v>233</v>
      </c>
      <c r="B128" s="224">
        <v>1</v>
      </c>
      <c r="C128" s="224">
        <v>1</v>
      </c>
      <c r="D128" s="224">
        <v>1</v>
      </c>
      <c r="E128" s="224">
        <v>1</v>
      </c>
      <c r="F128" s="224">
        <v>1</v>
      </c>
      <c r="G128" s="224">
        <v>1</v>
      </c>
      <c r="H128" s="224">
        <v>1</v>
      </c>
      <c r="I128" s="224">
        <v>1</v>
      </c>
      <c r="J128" s="224">
        <v>1</v>
      </c>
      <c r="K128" s="224">
        <v>1</v>
      </c>
      <c r="L128" s="224">
        <v>1</v>
      </c>
      <c r="M128" s="224">
        <v>1</v>
      </c>
      <c r="N128" s="224">
        <v>1</v>
      </c>
      <c r="P128" s="392"/>
      <c r="Q128" s="392"/>
      <c r="R128" s="392"/>
      <c r="S128" s="392"/>
      <c r="T128" s="392"/>
      <c r="U128" s="392"/>
      <c r="V128" s="392"/>
      <c r="W128" s="392"/>
      <c r="X128" s="392"/>
      <c r="Y128" s="392"/>
      <c r="Z128" s="392"/>
      <c r="AA128" s="392"/>
      <c r="AB128" s="392"/>
    </row>
    <row r="129" spans="1:28" x14ac:dyDescent="0.25">
      <c r="A129" s="2" t="s">
        <v>234</v>
      </c>
      <c r="B129" s="224">
        <v>0.75</v>
      </c>
      <c r="C129" s="224">
        <v>0.75</v>
      </c>
      <c r="D129" s="224">
        <v>0.75</v>
      </c>
      <c r="E129" s="224">
        <v>0.75</v>
      </c>
      <c r="F129" s="224">
        <v>0.75</v>
      </c>
      <c r="G129" s="224">
        <v>0.75</v>
      </c>
      <c r="H129" s="224">
        <v>0.75</v>
      </c>
      <c r="I129" s="224">
        <v>0.75</v>
      </c>
      <c r="J129" s="224">
        <v>0.75</v>
      </c>
      <c r="K129" s="224">
        <v>0.75</v>
      </c>
      <c r="L129" s="224">
        <v>0.75</v>
      </c>
      <c r="M129" s="224">
        <v>0.75</v>
      </c>
      <c r="N129" s="224">
        <v>0.75</v>
      </c>
      <c r="P129" s="392"/>
      <c r="Q129" s="392"/>
      <c r="R129" s="392"/>
      <c r="S129" s="392"/>
      <c r="T129" s="392"/>
      <c r="U129" s="392"/>
      <c r="V129" s="392"/>
      <c r="W129" s="392"/>
      <c r="X129" s="392"/>
      <c r="Y129" s="392"/>
      <c r="Z129" s="392"/>
      <c r="AA129" s="392"/>
      <c r="AB129" s="392"/>
    </row>
    <row r="130" spans="1:28" x14ac:dyDescent="0.25">
      <c r="A130" s="214" t="s">
        <v>281</v>
      </c>
      <c r="B130" s="294">
        <v>1</v>
      </c>
      <c r="C130" s="294"/>
      <c r="D130" s="294"/>
      <c r="E130" s="294"/>
      <c r="F130" s="294"/>
      <c r="G130" s="294"/>
      <c r="H130" s="294"/>
      <c r="I130" s="294"/>
      <c r="J130" s="294"/>
      <c r="K130" s="294"/>
      <c r="L130" s="294"/>
      <c r="M130" s="294"/>
      <c r="N130" s="277">
        <f>SUM(B130:M130)</f>
        <v>1</v>
      </c>
      <c r="P130" s="392"/>
      <c r="Q130" s="392"/>
      <c r="R130" s="392"/>
      <c r="S130" s="392"/>
      <c r="T130" s="392"/>
      <c r="U130" s="392"/>
      <c r="V130" s="392"/>
      <c r="W130" s="392"/>
      <c r="X130" s="392"/>
      <c r="Y130" s="392"/>
      <c r="Z130" s="392"/>
      <c r="AA130" s="392"/>
      <c r="AB130" s="392"/>
    </row>
    <row r="131" spans="1:28" x14ac:dyDescent="0.25">
      <c r="A131" s="214" t="s">
        <v>282</v>
      </c>
      <c r="B131" s="294">
        <v>1</v>
      </c>
      <c r="C131" s="294"/>
      <c r="D131" s="294"/>
      <c r="E131" s="294"/>
      <c r="F131" s="294"/>
      <c r="G131" s="294"/>
      <c r="H131" s="294"/>
      <c r="I131" s="294"/>
      <c r="J131" s="294"/>
      <c r="K131" s="294"/>
      <c r="L131" s="294"/>
      <c r="M131" s="294"/>
      <c r="N131" s="277">
        <f>SUM(B131:M131)</f>
        <v>1</v>
      </c>
      <c r="P131" s="392"/>
      <c r="Q131" s="392"/>
      <c r="R131" s="392"/>
      <c r="S131" s="392"/>
      <c r="T131" s="392"/>
      <c r="U131" s="392"/>
      <c r="V131" s="392"/>
      <c r="W131" s="392"/>
      <c r="X131" s="392"/>
      <c r="Y131" s="392"/>
      <c r="Z131" s="392"/>
      <c r="AA131" s="392"/>
      <c r="AB131" s="392"/>
    </row>
    <row r="132" spans="1:28" x14ac:dyDescent="0.25">
      <c r="A132" s="2" t="s">
        <v>283</v>
      </c>
      <c r="B132" s="295">
        <f>IFERROR(B130/B131,0)</f>
        <v>1</v>
      </c>
      <c r="C132" s="295">
        <f>IFERROR(C130/C131,0)</f>
        <v>0</v>
      </c>
      <c r="D132" s="295">
        <f t="shared" ref="D132:M132" si="23">IFERROR(D130/D131,0)</f>
        <v>0</v>
      </c>
      <c r="E132" s="295">
        <f t="shared" si="23"/>
        <v>0</v>
      </c>
      <c r="F132" s="295">
        <f t="shared" si="23"/>
        <v>0</v>
      </c>
      <c r="G132" s="295">
        <f t="shared" si="23"/>
        <v>0</v>
      </c>
      <c r="H132" s="295">
        <f t="shared" si="23"/>
        <v>0</v>
      </c>
      <c r="I132" s="295">
        <f t="shared" si="23"/>
        <v>0</v>
      </c>
      <c r="J132" s="295">
        <f t="shared" si="23"/>
        <v>0</v>
      </c>
      <c r="K132" s="295">
        <f t="shared" si="23"/>
        <v>0</v>
      </c>
      <c r="L132" s="295">
        <f t="shared" si="23"/>
        <v>0</v>
      </c>
      <c r="M132" s="295">
        <f t="shared" si="23"/>
        <v>0</v>
      </c>
      <c r="N132" s="296">
        <f>AVERAGE(B132:M132)</f>
        <v>8.3333333333333329E-2</v>
      </c>
      <c r="P132" s="392"/>
      <c r="Q132" s="392"/>
      <c r="R132" s="392"/>
      <c r="S132" s="392"/>
      <c r="T132" s="392"/>
      <c r="U132" s="392"/>
      <c r="V132" s="392"/>
      <c r="W132" s="392"/>
      <c r="X132" s="392"/>
      <c r="Y132" s="392"/>
      <c r="Z132" s="392"/>
      <c r="AA132" s="392"/>
      <c r="AB132" s="392"/>
    </row>
    <row r="133" spans="1:28" x14ac:dyDescent="0.25">
      <c r="A133" s="2" t="s">
        <v>284</v>
      </c>
      <c r="B133" s="281">
        <v>0.75</v>
      </c>
      <c r="C133" s="281">
        <v>0.75</v>
      </c>
      <c r="D133" s="281">
        <v>0.75</v>
      </c>
      <c r="E133" s="281">
        <v>0.75</v>
      </c>
      <c r="F133" s="281"/>
      <c r="G133" s="281"/>
      <c r="H133" s="281"/>
      <c r="I133" s="281"/>
      <c r="J133" s="281"/>
      <c r="K133" s="281"/>
      <c r="L133" s="281"/>
      <c r="M133" s="281"/>
      <c r="N133" s="280">
        <f>AVERAGE(B133:M133)</f>
        <v>0.75</v>
      </c>
      <c r="P133" s="392"/>
      <c r="Q133" s="392"/>
      <c r="R133" s="392"/>
      <c r="S133" s="392"/>
      <c r="T133" s="392"/>
      <c r="U133" s="392"/>
      <c r="V133" s="392"/>
      <c r="W133" s="392"/>
      <c r="X133" s="392"/>
      <c r="Y133" s="392"/>
      <c r="Z133" s="392"/>
      <c r="AA133" s="392"/>
      <c r="AB133" s="392"/>
    </row>
    <row r="134" spans="1:28" x14ac:dyDescent="0.25">
      <c r="A134" s="2" t="s">
        <v>197</v>
      </c>
      <c r="B134" s="4">
        <f>IFERROR(AVERAGE(B133/B129,B132/B128),0)</f>
        <v>1</v>
      </c>
      <c r="C134" s="4">
        <f t="shared" ref="C134:N134" si="24">IFERROR(AVERAGE(C133/C129,C132/C128),0)</f>
        <v>0.5</v>
      </c>
      <c r="D134" s="4">
        <f t="shared" si="24"/>
        <v>0.5</v>
      </c>
      <c r="E134" s="4">
        <f t="shared" si="24"/>
        <v>0.5</v>
      </c>
      <c r="F134" s="4">
        <f t="shared" si="24"/>
        <v>0</v>
      </c>
      <c r="G134" s="4">
        <f t="shared" si="24"/>
        <v>0</v>
      </c>
      <c r="H134" s="4">
        <f t="shared" si="24"/>
        <v>0</v>
      </c>
      <c r="I134" s="4">
        <f t="shared" si="24"/>
        <v>0</v>
      </c>
      <c r="J134" s="4">
        <f t="shared" si="24"/>
        <v>0</v>
      </c>
      <c r="K134" s="4">
        <f t="shared" si="24"/>
        <v>0</v>
      </c>
      <c r="L134" s="4">
        <f t="shared" si="24"/>
        <v>0</v>
      </c>
      <c r="M134" s="4">
        <f t="shared" si="24"/>
        <v>0</v>
      </c>
      <c r="N134" s="4">
        <f t="shared" si="24"/>
        <v>0.54166666666666663</v>
      </c>
      <c r="P134" s="392"/>
      <c r="Q134" s="392"/>
      <c r="R134" s="392"/>
      <c r="S134" s="392"/>
      <c r="T134" s="392"/>
      <c r="U134" s="392"/>
      <c r="V134" s="392"/>
      <c r="W134" s="392"/>
      <c r="X134" s="392"/>
      <c r="Y134" s="392"/>
      <c r="Z134" s="392"/>
      <c r="AA134" s="392"/>
      <c r="AB134" s="392"/>
    </row>
    <row r="135" spans="1:28" x14ac:dyDescent="0.25">
      <c r="A135" s="2" t="s">
        <v>198</v>
      </c>
      <c r="B135" s="1">
        <f>B134</f>
        <v>1</v>
      </c>
      <c r="C135" s="1">
        <f>SUM($B$134:C$134)/COUNT($B$134:C$134)</f>
        <v>0.75</v>
      </c>
      <c r="D135" s="1">
        <f>SUM($B$134:D$134)/COUNT($B$134:D$134)</f>
        <v>0.66666666666666663</v>
      </c>
      <c r="E135" s="1">
        <f>SUM($B$134:E$134)/COUNT($B$134:E$134)</f>
        <v>0.625</v>
      </c>
      <c r="F135" s="1">
        <f>SUM($B$134:F$134)/COUNT($B$134:F$134)</f>
        <v>0.5</v>
      </c>
      <c r="G135" s="1">
        <f>SUM($B$134:G$134)/COUNT($B$134:G$134)</f>
        <v>0.41666666666666669</v>
      </c>
      <c r="H135" s="1">
        <f>SUM($B$134:H$134)/COUNT($B$134:H$134)</f>
        <v>0.35714285714285715</v>
      </c>
      <c r="I135" s="1">
        <f>SUM($B$134:I$134)/COUNT($B$134:I$134)</f>
        <v>0.3125</v>
      </c>
      <c r="J135" s="1">
        <f>SUM($B$134:J$134)/COUNT($B$134:J$134)</f>
        <v>0.27777777777777779</v>
      </c>
      <c r="K135" s="1">
        <f>SUM($B$134:K$134)/COUNT($B$134:K$134)</f>
        <v>0.25</v>
      </c>
      <c r="L135" s="1">
        <f>SUM($B$134:L$134)/COUNT($B$134:L$134)</f>
        <v>0.22727272727272727</v>
      </c>
      <c r="M135" s="1">
        <f>SUM($B$134:M$134)/COUNT($B$134:M$134)</f>
        <v>0.20833333333333334</v>
      </c>
      <c r="N135" s="1"/>
      <c r="P135" s="392"/>
      <c r="Q135" s="392"/>
      <c r="R135" s="392"/>
      <c r="S135" s="392"/>
      <c r="T135" s="392"/>
      <c r="U135" s="392"/>
      <c r="V135" s="392"/>
      <c r="W135" s="392"/>
      <c r="X135" s="392"/>
      <c r="Y135" s="392"/>
      <c r="Z135" s="392"/>
      <c r="AA135" s="392"/>
      <c r="AB135" s="392"/>
    </row>
  </sheetData>
  <mergeCells count="208">
    <mergeCell ref="AB3:AB5"/>
    <mergeCell ref="P10:P13"/>
    <mergeCell ref="Q10:Q13"/>
    <mergeCell ref="R10:R13"/>
    <mergeCell ref="S10:S13"/>
    <mergeCell ref="T10:T13"/>
    <mergeCell ref="U10:U13"/>
    <mergeCell ref="V10:V13"/>
    <mergeCell ref="W10:W13"/>
    <mergeCell ref="X10:X13"/>
    <mergeCell ref="V3:V5"/>
    <mergeCell ref="W3:W5"/>
    <mergeCell ref="X3:X5"/>
    <mergeCell ref="Y3:Y5"/>
    <mergeCell ref="Z3:Z5"/>
    <mergeCell ref="AA3:AA5"/>
    <mergeCell ref="P3:P5"/>
    <mergeCell ref="Q3:Q5"/>
    <mergeCell ref="R3:R5"/>
    <mergeCell ref="S3:S5"/>
    <mergeCell ref="T3:T5"/>
    <mergeCell ref="U3:U5"/>
    <mergeCell ref="Y10:Y13"/>
    <mergeCell ref="Z10:Z13"/>
    <mergeCell ref="U27:U30"/>
    <mergeCell ref="V27:V30"/>
    <mergeCell ref="W27:W30"/>
    <mergeCell ref="X27:X30"/>
    <mergeCell ref="AA10:AA13"/>
    <mergeCell ref="AB10:AB13"/>
    <mergeCell ref="P18:P22"/>
    <mergeCell ref="Q18:Q22"/>
    <mergeCell ref="R18:R22"/>
    <mergeCell ref="S18:S22"/>
    <mergeCell ref="T18:T22"/>
    <mergeCell ref="U18:U22"/>
    <mergeCell ref="AB18:AB22"/>
    <mergeCell ref="V18:V22"/>
    <mergeCell ref="W18:W22"/>
    <mergeCell ref="X18:X22"/>
    <mergeCell ref="Y18:Y22"/>
    <mergeCell ref="Z18:Z22"/>
    <mergeCell ref="AA18:AA22"/>
    <mergeCell ref="W42:W45"/>
    <mergeCell ref="X42:X45"/>
    <mergeCell ref="Y27:Y30"/>
    <mergeCell ref="Z27:Z30"/>
    <mergeCell ref="AA27:AA30"/>
    <mergeCell ref="AB27:AB30"/>
    <mergeCell ref="P34:P37"/>
    <mergeCell ref="Q34:Q37"/>
    <mergeCell ref="R34:R37"/>
    <mergeCell ref="S34:S37"/>
    <mergeCell ref="T34:T37"/>
    <mergeCell ref="U34:U37"/>
    <mergeCell ref="AB34:AB37"/>
    <mergeCell ref="V34:V37"/>
    <mergeCell ref="W34:W37"/>
    <mergeCell ref="X34:X37"/>
    <mergeCell ref="Y34:Y37"/>
    <mergeCell ref="Z34:Z37"/>
    <mergeCell ref="AA34:AA37"/>
    <mergeCell ref="P27:P30"/>
    <mergeCell ref="Q27:Q30"/>
    <mergeCell ref="R27:R30"/>
    <mergeCell ref="S27:S30"/>
    <mergeCell ref="T27:T30"/>
    <mergeCell ref="Y42:Y45"/>
    <mergeCell ref="Z42:Z45"/>
    <mergeCell ref="AA42:AA45"/>
    <mergeCell ref="AB42:AB45"/>
    <mergeCell ref="P49:P52"/>
    <mergeCell ref="Q49:Q52"/>
    <mergeCell ref="R49:R52"/>
    <mergeCell ref="S49:S52"/>
    <mergeCell ref="T49:T52"/>
    <mergeCell ref="U49:U52"/>
    <mergeCell ref="AB49:AB52"/>
    <mergeCell ref="V49:V52"/>
    <mergeCell ref="W49:W52"/>
    <mergeCell ref="X49:X52"/>
    <mergeCell ref="Y49:Y52"/>
    <mergeCell ref="Z49:Z52"/>
    <mergeCell ref="AA49:AA52"/>
    <mergeCell ref="P42:P45"/>
    <mergeCell ref="Q42:Q45"/>
    <mergeCell ref="R42:R45"/>
    <mergeCell ref="S42:S45"/>
    <mergeCell ref="T42:T45"/>
    <mergeCell ref="U42:U45"/>
    <mergeCell ref="V42:V45"/>
    <mergeCell ref="Y56:Y59"/>
    <mergeCell ref="Z56:Z59"/>
    <mergeCell ref="AA56:AA59"/>
    <mergeCell ref="AB56:AB59"/>
    <mergeCell ref="P63:P66"/>
    <mergeCell ref="Q63:Q66"/>
    <mergeCell ref="R63:R66"/>
    <mergeCell ref="S63:S66"/>
    <mergeCell ref="T63:T66"/>
    <mergeCell ref="U63:U66"/>
    <mergeCell ref="P56:P59"/>
    <mergeCell ref="Q56:Q59"/>
    <mergeCell ref="R56:R59"/>
    <mergeCell ref="S56:S59"/>
    <mergeCell ref="T56:T59"/>
    <mergeCell ref="U56:U59"/>
    <mergeCell ref="V56:V59"/>
    <mergeCell ref="W56:W59"/>
    <mergeCell ref="X56:X59"/>
    <mergeCell ref="Y71:Y74"/>
    <mergeCell ref="Z71:Z74"/>
    <mergeCell ref="AA71:AA74"/>
    <mergeCell ref="AB71:AB74"/>
    <mergeCell ref="AB63:AB66"/>
    <mergeCell ref="P71:P74"/>
    <mergeCell ref="Q71:Q74"/>
    <mergeCell ref="R71:R74"/>
    <mergeCell ref="S71:S74"/>
    <mergeCell ref="T71:T74"/>
    <mergeCell ref="U71:U74"/>
    <mergeCell ref="V71:V74"/>
    <mergeCell ref="W71:W74"/>
    <mergeCell ref="X71:X74"/>
    <mergeCell ref="V63:V66"/>
    <mergeCell ref="W63:W66"/>
    <mergeCell ref="X63:X66"/>
    <mergeCell ref="Y63:Y66"/>
    <mergeCell ref="Z63:Z66"/>
    <mergeCell ref="AA63:AA66"/>
    <mergeCell ref="AB88:AB92"/>
    <mergeCell ref="Z79:Z83"/>
    <mergeCell ref="AA79:AA83"/>
    <mergeCell ref="AB79:AB83"/>
    <mergeCell ref="W79:W83"/>
    <mergeCell ref="X79:X83"/>
    <mergeCell ref="Y79:Y83"/>
    <mergeCell ref="P88:P92"/>
    <mergeCell ref="Q88:Q92"/>
    <mergeCell ref="R88:R92"/>
    <mergeCell ref="S88:S92"/>
    <mergeCell ref="T88:T92"/>
    <mergeCell ref="U88:U92"/>
    <mergeCell ref="V88:V92"/>
    <mergeCell ref="P79:P83"/>
    <mergeCell ref="Q79:Q83"/>
    <mergeCell ref="R79:R83"/>
    <mergeCell ref="S79:S83"/>
    <mergeCell ref="T79:T83"/>
    <mergeCell ref="U79:U83"/>
    <mergeCell ref="V79:V83"/>
    <mergeCell ref="U96:U106"/>
    <mergeCell ref="Y111:Y115"/>
    <mergeCell ref="Z111:Z115"/>
    <mergeCell ref="W88:W92"/>
    <mergeCell ref="X88:X92"/>
    <mergeCell ref="Y88:Y92"/>
    <mergeCell ref="Z88:Z92"/>
    <mergeCell ref="AA88:AA92"/>
    <mergeCell ref="AA111:AA115"/>
    <mergeCell ref="Y120:Y124"/>
    <mergeCell ref="Z120:Z124"/>
    <mergeCell ref="AA120:AA124"/>
    <mergeCell ref="AB96:AB106"/>
    <mergeCell ref="P111:P115"/>
    <mergeCell ref="Q111:Q115"/>
    <mergeCell ref="R111:R115"/>
    <mergeCell ref="S111:S115"/>
    <mergeCell ref="T111:T115"/>
    <mergeCell ref="U111:U115"/>
    <mergeCell ref="V111:V115"/>
    <mergeCell ref="W111:W115"/>
    <mergeCell ref="X111:X115"/>
    <mergeCell ref="V96:V106"/>
    <mergeCell ref="W96:W106"/>
    <mergeCell ref="X96:X106"/>
    <mergeCell ref="Y96:Y106"/>
    <mergeCell ref="Z96:Z106"/>
    <mergeCell ref="AA96:AA106"/>
    <mergeCell ref="P96:P106"/>
    <mergeCell ref="Q96:Q106"/>
    <mergeCell ref="R96:R106"/>
    <mergeCell ref="S96:S106"/>
    <mergeCell ref="T96:T106"/>
    <mergeCell ref="AB111:AB115"/>
    <mergeCell ref="P120:P124"/>
    <mergeCell ref="Q120:Q124"/>
    <mergeCell ref="R120:R124"/>
    <mergeCell ref="S120:S124"/>
    <mergeCell ref="T120:T124"/>
    <mergeCell ref="U120:U124"/>
    <mergeCell ref="Y128:Y135"/>
    <mergeCell ref="Z128:Z135"/>
    <mergeCell ref="AA128:AA135"/>
    <mergeCell ref="AB128:AB135"/>
    <mergeCell ref="AB120:AB124"/>
    <mergeCell ref="P128:P135"/>
    <mergeCell ref="Q128:Q135"/>
    <mergeCell ref="R128:R135"/>
    <mergeCell ref="S128:S135"/>
    <mergeCell ref="T128:T135"/>
    <mergeCell ref="U128:U135"/>
    <mergeCell ref="V128:V135"/>
    <mergeCell ref="W128:W135"/>
    <mergeCell ref="X128:X135"/>
    <mergeCell ref="V120:V124"/>
    <mergeCell ref="W120:W124"/>
    <mergeCell ref="X120:X124"/>
  </mergeCells>
  <conditionalFormatting sqref="B5:N5">
    <cfRule type="cellIs" dxfId="47" priority="78" operator="greaterThan">
      <formula>1</formula>
    </cfRule>
    <cfRule type="cellIs" dxfId="46" priority="77" operator="lessThan">
      <formula>1</formula>
    </cfRule>
    <cfRule type="cellIs" dxfId="45" priority="76" operator="equal">
      <formula>1</formula>
    </cfRule>
  </conditionalFormatting>
  <conditionalFormatting sqref="B12:N13">
    <cfRule type="cellIs" dxfId="44" priority="72" operator="greaterThan">
      <formula>1</formula>
    </cfRule>
    <cfRule type="cellIs" dxfId="43" priority="71" operator="lessThan">
      <formula>1</formula>
    </cfRule>
    <cfRule type="cellIs" dxfId="42" priority="70" operator="equal">
      <formula>1</formula>
    </cfRule>
  </conditionalFormatting>
  <conditionalFormatting sqref="B21:N22">
    <cfRule type="cellIs" dxfId="41" priority="90" operator="greaterThan">
      <formula>1</formula>
    </cfRule>
    <cfRule type="cellIs" dxfId="40" priority="89" operator="lessThan">
      <formula>1</formula>
    </cfRule>
    <cfRule type="cellIs" dxfId="39" priority="88" operator="equal">
      <formula>1</formula>
    </cfRule>
  </conditionalFormatting>
  <conditionalFormatting sqref="B29:N30">
    <cfRule type="cellIs" dxfId="38" priority="34" operator="equal">
      <formula>1</formula>
    </cfRule>
    <cfRule type="cellIs" dxfId="37" priority="35" operator="lessThan">
      <formula>1</formula>
    </cfRule>
    <cfRule type="cellIs" dxfId="36" priority="36" operator="greaterThan">
      <formula>1</formula>
    </cfRule>
  </conditionalFormatting>
  <conditionalFormatting sqref="B37:N37">
    <cfRule type="cellIs" dxfId="35" priority="67" operator="equal">
      <formula>1</formula>
    </cfRule>
    <cfRule type="cellIs" dxfId="34" priority="69" operator="greaterThan">
      <formula>1</formula>
    </cfRule>
    <cfRule type="cellIs" dxfId="33" priority="68" operator="lessThan">
      <formula>1</formula>
    </cfRule>
  </conditionalFormatting>
  <conditionalFormatting sqref="B44:N45">
    <cfRule type="cellIs" dxfId="32" priority="16" operator="equal">
      <formula>1</formula>
    </cfRule>
    <cfRule type="cellIs" dxfId="31" priority="17" operator="lessThan">
      <formula>1</formula>
    </cfRule>
    <cfRule type="cellIs" dxfId="30" priority="18" operator="greaterThan">
      <formula>1</formula>
    </cfRule>
  </conditionalFormatting>
  <conditionalFormatting sqref="B58:N59">
    <cfRule type="cellIs" dxfId="29" priority="43" operator="equal">
      <formula>1</formula>
    </cfRule>
    <cfRule type="cellIs" dxfId="28" priority="44" operator="lessThan">
      <formula>1</formula>
    </cfRule>
    <cfRule type="cellIs" dxfId="27" priority="45" operator="greaterThan">
      <formula>1</formula>
    </cfRule>
  </conditionalFormatting>
  <conditionalFormatting sqref="B65:N66">
    <cfRule type="cellIs" dxfId="26" priority="31" operator="equal">
      <formula>1</formula>
    </cfRule>
    <cfRule type="cellIs" dxfId="25" priority="32" operator="lessThan">
      <formula>1</formula>
    </cfRule>
    <cfRule type="cellIs" dxfId="24" priority="33" operator="greaterThan">
      <formula>1</formula>
    </cfRule>
  </conditionalFormatting>
  <conditionalFormatting sqref="B73:N74">
    <cfRule type="cellIs" dxfId="23" priority="115" operator="equal">
      <formula>1</formula>
    </cfRule>
    <cfRule type="cellIs" dxfId="22" priority="116" operator="lessThan">
      <formula>1</formula>
    </cfRule>
    <cfRule type="cellIs" dxfId="21" priority="117" operator="greaterThan">
      <formula>1</formula>
    </cfRule>
  </conditionalFormatting>
  <conditionalFormatting sqref="B82:N83">
    <cfRule type="cellIs" dxfId="20" priority="108" operator="greaterThan">
      <formula>1</formula>
    </cfRule>
    <cfRule type="cellIs" dxfId="19" priority="106" operator="equal">
      <formula>1</formula>
    </cfRule>
    <cfRule type="cellIs" dxfId="18" priority="107" operator="lessThan">
      <formula>1</formula>
    </cfRule>
  </conditionalFormatting>
  <conditionalFormatting sqref="B91:N92">
    <cfRule type="cellIs" dxfId="17" priority="30" operator="greaterThan">
      <formula>1</formula>
    </cfRule>
    <cfRule type="cellIs" dxfId="16" priority="29" operator="lessThan">
      <formula>1</formula>
    </cfRule>
    <cfRule type="cellIs" dxfId="15" priority="28" operator="equal">
      <formula>1</formula>
    </cfRule>
  </conditionalFormatting>
  <conditionalFormatting sqref="B105:N106">
    <cfRule type="cellIs" dxfId="14" priority="3" operator="greaterThan">
      <formula>1</formula>
    </cfRule>
    <cfRule type="cellIs" dxfId="13" priority="2" operator="lessThan">
      <formula>1</formula>
    </cfRule>
    <cfRule type="cellIs" dxfId="12" priority="1" operator="equal">
      <formula>1</formula>
    </cfRule>
  </conditionalFormatting>
  <conditionalFormatting sqref="B114:N115">
    <cfRule type="cellIs" dxfId="11" priority="124" operator="equal">
      <formula>1</formula>
    </cfRule>
    <cfRule type="cellIs" dxfId="10" priority="125" operator="lessThan">
      <formula>1</formula>
    </cfRule>
    <cfRule type="cellIs" dxfId="9" priority="126" operator="greaterThan">
      <formula>1</formula>
    </cfRule>
  </conditionalFormatting>
  <conditionalFormatting sqref="B123:N124">
    <cfRule type="cellIs" dxfId="8" priority="19" operator="equal">
      <formula>1</formula>
    </cfRule>
    <cfRule type="cellIs" dxfId="7" priority="21" operator="greaterThan">
      <formula>1</formula>
    </cfRule>
    <cfRule type="cellIs" dxfId="6" priority="20" operator="lessThan">
      <formula>1</formula>
    </cfRule>
  </conditionalFormatting>
  <conditionalFormatting sqref="B134:N135">
    <cfRule type="cellIs" dxfId="5" priority="12" operator="greaterThan">
      <formula>1</formula>
    </cfRule>
    <cfRule type="cellIs" dxfId="4" priority="11" operator="lessThan">
      <formula>1</formula>
    </cfRule>
    <cfRule type="cellIs" dxfId="3" priority="10" operator="equal">
      <formula>1</formula>
    </cfRule>
  </conditionalFormatting>
  <conditionalFormatting sqref="N51 B52:N52">
    <cfRule type="cellIs" dxfId="2" priority="97" operator="equal">
      <formula>1</formula>
    </cfRule>
    <cfRule type="cellIs" dxfId="1" priority="98" operator="lessThan">
      <formula>1</formula>
    </cfRule>
    <cfRule type="cellIs" dxfId="0" priority="99"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RowHeight="14.25" x14ac:dyDescent="0.2"/>
  <cols>
    <col min="1" max="1" width="20.28515625" style="25" customWidth="1"/>
    <col min="2" max="2" width="25.5703125" style="25" customWidth="1"/>
    <col min="3" max="3" width="37.5703125" style="25" customWidth="1"/>
    <col min="4" max="4" width="19.85546875" style="24" customWidth="1"/>
    <col min="5" max="5" width="14.85546875" style="24" customWidth="1"/>
    <col min="6" max="6" width="17.5703125" style="24" bestFit="1" customWidth="1"/>
    <col min="7" max="7" width="12.85546875" style="24" customWidth="1"/>
    <col min="8" max="8" width="12.42578125" style="24" customWidth="1"/>
    <col min="9" max="9" width="17.5703125" style="24" bestFit="1" customWidth="1"/>
    <col min="10" max="10" width="9.140625" style="24"/>
    <col min="11" max="12" width="9.140625" style="25"/>
    <col min="13" max="13" width="9" style="25" customWidth="1"/>
    <col min="14" max="18" width="9.140625" style="25" customWidth="1"/>
    <col min="19" max="16384" width="9.140625" style="25"/>
  </cols>
  <sheetData>
    <row r="1" spans="1:15" ht="20.25" x14ac:dyDescent="0.3">
      <c r="A1" s="400" t="s">
        <v>87</v>
      </c>
      <c r="B1" s="400"/>
      <c r="C1" s="400"/>
      <c r="D1" s="400"/>
      <c r="E1" s="400"/>
      <c r="F1" s="400"/>
      <c r="G1" s="400"/>
      <c r="H1" s="400"/>
      <c r="I1" s="400"/>
      <c r="J1" s="400"/>
    </row>
    <row r="2" spans="1:15" ht="20.25" x14ac:dyDescent="0.3">
      <c r="A2" s="400" t="s">
        <v>85</v>
      </c>
      <c r="B2" s="400"/>
      <c r="C2" s="400"/>
      <c r="D2" s="400"/>
      <c r="E2" s="400"/>
      <c r="F2" s="400"/>
      <c r="G2" s="400"/>
      <c r="H2" s="400"/>
      <c r="I2" s="400"/>
      <c r="J2" s="400"/>
    </row>
    <row r="3" spans="1:15" ht="15" customHeight="1" x14ac:dyDescent="0.2">
      <c r="A3" s="22"/>
      <c r="B3" s="40"/>
      <c r="C3" s="22"/>
      <c r="D3" s="23"/>
      <c r="E3" s="23"/>
    </row>
    <row r="4" spans="1:15" x14ac:dyDescent="0.2">
      <c r="A4" s="39" t="s">
        <v>86</v>
      </c>
      <c r="B4" s="86" t="s">
        <v>28</v>
      </c>
      <c r="C4" s="22"/>
      <c r="D4" s="23"/>
      <c r="E4" s="23"/>
    </row>
    <row r="5" spans="1:15" x14ac:dyDescent="0.2">
      <c r="A5" s="39" t="s">
        <v>89</v>
      </c>
      <c r="B5" s="86" t="s">
        <v>90</v>
      </c>
      <c r="C5" s="22"/>
      <c r="D5" s="23"/>
      <c r="E5" s="23"/>
    </row>
    <row r="6" spans="1:15" x14ac:dyDescent="0.2">
      <c r="A6" s="39" t="s">
        <v>88</v>
      </c>
      <c r="B6" s="86" t="s">
        <v>91</v>
      </c>
      <c r="C6" s="22"/>
      <c r="D6" s="23"/>
      <c r="E6" s="23"/>
    </row>
    <row r="7" spans="1:15" x14ac:dyDescent="0.2">
      <c r="A7" s="22"/>
      <c r="B7" s="22"/>
      <c r="C7" s="22"/>
      <c r="D7" s="23"/>
      <c r="E7" s="23"/>
    </row>
    <row r="8" spans="1:15" s="26" customFormat="1" x14ac:dyDescent="0.2">
      <c r="A8" s="82" t="s">
        <v>44</v>
      </c>
      <c r="B8" s="88" t="s">
        <v>45</v>
      </c>
      <c r="C8" s="82" t="s">
        <v>0</v>
      </c>
      <c r="D8" s="83" t="s">
        <v>40</v>
      </c>
      <c r="E8" s="83" t="s">
        <v>79</v>
      </c>
      <c r="F8" s="84" t="s">
        <v>80</v>
      </c>
      <c r="G8" s="84" t="s">
        <v>78</v>
      </c>
      <c r="H8" s="83" t="s">
        <v>81</v>
      </c>
      <c r="I8" s="84" t="s">
        <v>82</v>
      </c>
      <c r="J8" s="85" t="s">
        <v>42</v>
      </c>
      <c r="N8" s="26" t="s">
        <v>28</v>
      </c>
      <c r="O8" s="87" t="s">
        <v>103</v>
      </c>
    </row>
    <row r="9" spans="1:15" x14ac:dyDescent="0.2">
      <c r="A9" s="402" t="s">
        <v>46</v>
      </c>
      <c r="B9" s="80" t="s">
        <v>47</v>
      </c>
      <c r="C9" s="29" t="s">
        <v>1</v>
      </c>
      <c r="D9" s="5" t="s">
        <v>48</v>
      </c>
      <c r="E9" s="13" t="e">
        <f>HLOOKUP(B4,#REF!,2,0)</f>
        <v>#REF!</v>
      </c>
      <c r="F9" s="19" t="e">
        <f>HLOOKUP(B4,#REF!,3,0)</f>
        <v>#REF!</v>
      </c>
      <c r="G9" s="17" t="e">
        <f>HLOOKUP(B4,#REF!,5,0)</f>
        <v>#REF!</v>
      </c>
      <c r="H9" s="18" t="e">
        <f>#REF!</f>
        <v>#REF!</v>
      </c>
      <c r="I9" s="19" t="e">
        <f>HLOOKUP(B4,#REF!,4,0)</f>
        <v>#REF!</v>
      </c>
      <c r="J9" s="47" t="e">
        <f>HLOOKUP(B4,#REF!,5,0)</f>
        <v>#REF!</v>
      </c>
      <c r="N9" s="26" t="s">
        <v>29</v>
      </c>
      <c r="O9" s="25" t="s">
        <v>104</v>
      </c>
    </row>
    <row r="10" spans="1:15" x14ac:dyDescent="0.2">
      <c r="A10" s="402"/>
      <c r="B10" s="398" t="s">
        <v>49</v>
      </c>
      <c r="C10" s="31" t="s">
        <v>2</v>
      </c>
      <c r="D10" s="27" t="s">
        <v>50</v>
      </c>
      <c r="E10" s="41" t="e">
        <f>HLOOKUP(B4,#REF!,2,0)</f>
        <v>#REF!</v>
      </c>
      <c r="F10" s="42" t="e">
        <f>HLOOKUP(B4,#REF!,3,0)</f>
        <v>#REF!</v>
      </c>
      <c r="G10" s="43" t="e">
        <f>HLOOKUP(B4,#REF!,5,0)</f>
        <v>#REF!</v>
      </c>
      <c r="H10" s="42" t="e">
        <f>#REF!</f>
        <v>#REF!</v>
      </c>
      <c r="I10" s="42" t="e">
        <f>HLOOKUP(B4,#REF!,4,0)</f>
        <v>#REF!</v>
      </c>
      <c r="J10" s="48" t="e">
        <f>I10/H10</f>
        <v>#REF!</v>
      </c>
      <c r="N10" s="26" t="s">
        <v>30</v>
      </c>
      <c r="O10" s="25" t="s">
        <v>105</v>
      </c>
    </row>
    <row r="11" spans="1:15" x14ac:dyDescent="0.2">
      <c r="A11" s="402"/>
      <c r="B11" s="398"/>
      <c r="C11" s="29" t="s">
        <v>3</v>
      </c>
      <c r="D11" s="6" t="s">
        <v>51</v>
      </c>
      <c r="E11" s="14" t="e">
        <f>HLOOKUP(B4,#REF!,2,0)</f>
        <v>#REF!</v>
      </c>
      <c r="F11" s="18" t="e">
        <f>HLOOKUP(B4,#REF!,3,0)</f>
        <v>#REF!</v>
      </c>
      <c r="G11" s="17" t="e">
        <f>HLOOKUP(B4,#REF!,5,0)</f>
        <v>#REF!</v>
      </c>
      <c r="H11" s="18" t="e">
        <f>#REF!</f>
        <v>#REF!</v>
      </c>
      <c r="I11" s="18" t="e">
        <f>HLOOKUP(B4,#REF!,4,0)</f>
        <v>#REF!</v>
      </c>
      <c r="J11" s="47" t="e">
        <f>HLOOKUP(B4,#REF!,6,0)</f>
        <v>#REF!</v>
      </c>
      <c r="N11" s="26" t="s">
        <v>31</v>
      </c>
      <c r="O11" s="25" t="s">
        <v>106</v>
      </c>
    </row>
    <row r="12" spans="1:15" x14ac:dyDescent="0.2">
      <c r="A12" s="402"/>
      <c r="B12" s="398" t="s">
        <v>52</v>
      </c>
      <c r="C12" s="31" t="s">
        <v>4</v>
      </c>
      <c r="D12" s="28" t="s">
        <v>53</v>
      </c>
      <c r="E12" s="41" t="e">
        <f>HLOOKUP(B4,#REF!,2,0)</f>
        <v>#REF!</v>
      </c>
      <c r="F12" s="42" t="e">
        <f>HLOOKUP(B4,#REF!,3,0)</f>
        <v>#REF!</v>
      </c>
      <c r="G12" s="43" t="e">
        <f>HLOOKUP(B4,#REF!,5,0)</f>
        <v>#REF!</v>
      </c>
      <c r="H12" s="42" t="e">
        <f>#REF!</f>
        <v>#REF!</v>
      </c>
      <c r="I12" s="42" t="e">
        <f>HLOOKUP(B4,#REF!,4,0)</f>
        <v>#REF!</v>
      </c>
      <c r="J12" s="48" t="e">
        <f t="shared" ref="J12:J14" si="0">I12/H12</f>
        <v>#REF!</v>
      </c>
      <c r="N12" s="26" t="s">
        <v>32</v>
      </c>
    </row>
    <row r="13" spans="1:15" x14ac:dyDescent="0.2">
      <c r="A13" s="402"/>
      <c r="B13" s="398"/>
      <c r="C13" s="29" t="s">
        <v>5</v>
      </c>
      <c r="D13" s="5" t="s">
        <v>54</v>
      </c>
      <c r="E13" s="16" t="e">
        <f>HLOOKUP(B4,#REF!,2,0)</f>
        <v>#REF!</v>
      </c>
      <c r="F13" s="17" t="e">
        <f>HLOOKUP(B4,#REF!,3,0)</f>
        <v>#REF!</v>
      </c>
      <c r="G13" s="17" t="e">
        <f>HLOOKUP(B4,#REF!,4,0)</f>
        <v>#REF!</v>
      </c>
      <c r="H13" s="17" t="e">
        <f>#REF!</f>
        <v>#REF!</v>
      </c>
      <c r="I13" s="17" t="e">
        <f>HLOOKUP(B4,#REF!,5,0)</f>
        <v>#REF!</v>
      </c>
      <c r="J13" s="47" t="e">
        <f>HLOOKUP(B4,#REF!,5,0)</f>
        <v>#REF!</v>
      </c>
      <c r="N13" s="26" t="s">
        <v>33</v>
      </c>
      <c r="O13" s="25" t="s">
        <v>91</v>
      </c>
    </row>
    <row r="14" spans="1:15" x14ac:dyDescent="0.2">
      <c r="A14" s="403"/>
      <c r="B14" s="399"/>
      <c r="C14" s="49" t="s">
        <v>6</v>
      </c>
      <c r="D14" s="50" t="s">
        <v>55</v>
      </c>
      <c r="E14" s="51" t="e">
        <f>HLOOKUP(B4,#REF!,2,0)</f>
        <v>#REF!</v>
      </c>
      <c r="F14" s="52" t="e">
        <f>HLOOKUP(B4,#REF!,3,0)</f>
        <v>#REF!</v>
      </c>
      <c r="G14" s="53" t="e">
        <f>HLOOKUP(B4,#REF!,5,0)</f>
        <v>#REF!</v>
      </c>
      <c r="H14" s="52" t="e">
        <f>#REF!</f>
        <v>#REF!</v>
      </c>
      <c r="I14" s="52" t="e">
        <f>HLOOKUP(B4,#REF!,4,0)</f>
        <v>#REF!</v>
      </c>
      <c r="J14" s="54" t="e">
        <f t="shared" si="0"/>
        <v>#REF!</v>
      </c>
      <c r="N14" s="26" t="s">
        <v>34</v>
      </c>
      <c r="O14" s="25" t="s">
        <v>92</v>
      </c>
    </row>
    <row r="15" spans="1:15" x14ac:dyDescent="0.2">
      <c r="A15" s="401" t="s">
        <v>56</v>
      </c>
      <c r="B15" s="397" t="s">
        <v>57</v>
      </c>
      <c r="C15" s="55" t="s">
        <v>7</v>
      </c>
      <c r="D15" s="56">
        <v>1</v>
      </c>
      <c r="E15" s="57" t="s">
        <v>84</v>
      </c>
      <c r="F15" s="58" t="s">
        <v>84</v>
      </c>
      <c r="G15" s="59" t="str">
        <f>IFERROR(F15/E15&lt;=0,"WIP")</f>
        <v>WIP</v>
      </c>
      <c r="H15" s="58" t="s">
        <v>84</v>
      </c>
      <c r="I15" s="58" t="s">
        <v>84</v>
      </c>
      <c r="J15" s="60" t="str">
        <f t="shared" ref="J15:J18" si="1">IFERROR(I15/H15&lt;=0,"WIP")</f>
        <v>WIP</v>
      </c>
      <c r="N15" s="26" t="s">
        <v>35</v>
      </c>
      <c r="O15" s="25" t="s">
        <v>93</v>
      </c>
    </row>
    <row r="16" spans="1:15" x14ac:dyDescent="0.2">
      <c r="A16" s="402"/>
      <c r="B16" s="398"/>
      <c r="C16" s="32" t="s">
        <v>8</v>
      </c>
      <c r="D16" s="89">
        <v>0</v>
      </c>
      <c r="E16" s="89" t="e">
        <f>HLOOKUP(B4,#REF!,2,0)</f>
        <v>#REF!</v>
      </c>
      <c r="F16" s="90" t="e">
        <f>HLOOKUP(B4,#REF!,3,0)</f>
        <v>#REF!</v>
      </c>
      <c r="G16" s="43">
        <f>IFERROR(F16/E16=0,1)</f>
        <v>1</v>
      </c>
      <c r="H16" s="90" t="e">
        <f>#REF!</f>
        <v>#REF!</v>
      </c>
      <c r="I16" s="90" t="e">
        <f>HLOOKUP(B4,#REF!,3,0)</f>
        <v>#REF!</v>
      </c>
      <c r="J16" s="48" t="e">
        <f>HLOOKUP(B4,#REF!,6,0)</f>
        <v>#REF!</v>
      </c>
      <c r="N16" s="26" t="s">
        <v>36</v>
      </c>
      <c r="O16" s="25" t="s">
        <v>94</v>
      </c>
    </row>
    <row r="17" spans="1:15" ht="25.5" x14ac:dyDescent="0.2">
      <c r="A17" s="402"/>
      <c r="B17" s="80" t="s">
        <v>58</v>
      </c>
      <c r="C17" s="30" t="s">
        <v>9</v>
      </c>
      <c r="D17" s="7" t="s">
        <v>59</v>
      </c>
      <c r="E17" s="15" t="s">
        <v>84</v>
      </c>
      <c r="F17" s="18" t="s">
        <v>84</v>
      </c>
      <c r="G17" s="17" t="str">
        <f t="shared" ref="G17:G18" si="2">IFERROR(F17/E17&lt;=0,"WIP")</f>
        <v>WIP</v>
      </c>
      <c r="H17" s="15" t="s">
        <v>84</v>
      </c>
      <c r="I17" s="18" t="s">
        <v>84</v>
      </c>
      <c r="J17" s="47" t="str">
        <f t="shared" si="1"/>
        <v>WIP</v>
      </c>
      <c r="N17" s="26" t="s">
        <v>37</v>
      </c>
      <c r="O17" s="25" t="s">
        <v>95</v>
      </c>
    </row>
    <row r="18" spans="1:15" ht="25.5" x14ac:dyDescent="0.2">
      <c r="A18" s="403"/>
      <c r="B18" s="81" t="s">
        <v>60</v>
      </c>
      <c r="C18" s="49" t="s">
        <v>10</v>
      </c>
      <c r="D18" s="61">
        <v>1</v>
      </c>
      <c r="E18" s="62" t="s">
        <v>84</v>
      </c>
      <c r="F18" s="52" t="s">
        <v>84</v>
      </c>
      <c r="G18" s="53" t="str">
        <f t="shared" si="2"/>
        <v>WIP</v>
      </c>
      <c r="H18" s="62" t="s">
        <v>84</v>
      </c>
      <c r="I18" s="52" t="s">
        <v>84</v>
      </c>
      <c r="J18" s="54" t="str">
        <f t="shared" si="1"/>
        <v>WIP</v>
      </c>
      <c r="N18" s="26" t="s">
        <v>38</v>
      </c>
      <c r="O18" s="25" t="s">
        <v>96</v>
      </c>
    </row>
    <row r="19" spans="1:15" x14ac:dyDescent="0.2">
      <c r="A19" s="394" t="s">
        <v>61</v>
      </c>
      <c r="B19" s="397" t="s">
        <v>62</v>
      </c>
      <c r="C19" s="55" t="s">
        <v>11</v>
      </c>
      <c r="D19" s="63">
        <v>4.0000000000000001E-3</v>
      </c>
      <c r="E19" s="64" t="e">
        <f>HLOOKUP(B4,#REF!,2,0)</f>
        <v>#REF!</v>
      </c>
      <c r="F19" s="65" t="e">
        <f>HLOOKUP(B4,#REF!,3,0)</f>
        <v>#REF!</v>
      </c>
      <c r="G19" s="59" t="e">
        <f>HLOOKUP(B4,#REF!,5,0)</f>
        <v>#REF!</v>
      </c>
      <c r="H19" s="65" t="e">
        <f>#REF!</f>
        <v>#REF!</v>
      </c>
      <c r="I19" s="65" t="e">
        <f>HLOOKUP(B4,#REF!,4,0)</f>
        <v>#REF!</v>
      </c>
      <c r="J19" s="60" t="e">
        <f>HLOOKUP(B4,#REF!,6,0)</f>
        <v>#REF!</v>
      </c>
      <c r="N19" s="26" t="s">
        <v>39</v>
      </c>
      <c r="O19" s="25" t="s">
        <v>97</v>
      </c>
    </row>
    <row r="20" spans="1:15" x14ac:dyDescent="0.2">
      <c r="A20" s="395"/>
      <c r="B20" s="398"/>
      <c r="C20" s="31" t="s">
        <v>12</v>
      </c>
      <c r="D20" s="33">
        <v>0</v>
      </c>
      <c r="E20" s="45" t="e">
        <f>HLOOKUP(B4,#REF!,2,0)</f>
        <v>#REF!</v>
      </c>
      <c r="F20" s="42" t="e">
        <f>HLOOKUP(B4,#REF!,3,0)</f>
        <v>#REF!</v>
      </c>
      <c r="G20" s="46" t="e">
        <f>HLOOKUP(B4,#REF!,4,0)</f>
        <v>#REF!</v>
      </c>
      <c r="H20" s="42" t="e">
        <f>#REF!</f>
        <v>#REF!</v>
      </c>
      <c r="I20" s="42" t="e">
        <f>HLOOKUP(B4,#REF!,4,0)</f>
        <v>#REF!</v>
      </c>
      <c r="J20" s="48" t="e">
        <f>HLOOKUP(B4,#REF!,6,0)</f>
        <v>#REF!</v>
      </c>
      <c r="O20" s="25" t="s">
        <v>98</v>
      </c>
    </row>
    <row r="21" spans="1:15" x14ac:dyDescent="0.2">
      <c r="A21" s="395"/>
      <c r="B21" s="398" t="s">
        <v>63</v>
      </c>
      <c r="C21" s="29" t="s">
        <v>13</v>
      </c>
      <c r="D21" s="8" t="s">
        <v>64</v>
      </c>
      <c r="E21" s="20" t="e">
        <f>HLOOKUP(B4,#REF!,2,0)</f>
        <v>#REF!</v>
      </c>
      <c r="F21" s="21" t="e">
        <f>HLOOKUP(B4,#REF!,3,0)</f>
        <v>#REF!</v>
      </c>
      <c r="G21" s="17" t="e">
        <f>HLOOKUP(B4,#REF!,5,0)</f>
        <v>#REF!</v>
      </c>
      <c r="H21" s="21">
        <v>3000</v>
      </c>
      <c r="I21" s="21" t="e">
        <f>HLOOKUP(B4,#REF!,4,0)</f>
        <v>#REF!</v>
      </c>
      <c r="J21" s="47" t="e">
        <f>HLOOKUP(B4,#REF!,6,0)</f>
        <v>#REF!</v>
      </c>
      <c r="O21" s="25" t="s">
        <v>99</v>
      </c>
    </row>
    <row r="22" spans="1:15" x14ac:dyDescent="0.2">
      <c r="A22" s="395"/>
      <c r="B22" s="398"/>
      <c r="C22" s="31" t="s">
        <v>14</v>
      </c>
      <c r="D22" s="34">
        <v>0.85</v>
      </c>
      <c r="E22" s="44" t="s">
        <v>84</v>
      </c>
      <c r="F22" s="42" t="s">
        <v>84</v>
      </c>
      <c r="G22" s="43" t="str">
        <f t="shared" ref="G22:G35" si="3">IFERROR(F22/E22&lt;=0,"WIP")</f>
        <v>WIP</v>
      </c>
      <c r="H22" s="44" t="s">
        <v>84</v>
      </c>
      <c r="I22" s="42" t="s">
        <v>84</v>
      </c>
      <c r="J22" s="48" t="str">
        <f t="shared" ref="J22:J35" si="4">IFERROR(I22/H22&lt;=0,"WIP")</f>
        <v>WIP</v>
      </c>
      <c r="O22" s="25" t="s">
        <v>100</v>
      </c>
    </row>
    <row r="23" spans="1:15" ht="25.5" x14ac:dyDescent="0.2">
      <c r="A23" s="395"/>
      <c r="B23" s="398" t="s">
        <v>65</v>
      </c>
      <c r="C23" s="29" t="s">
        <v>15</v>
      </c>
      <c r="D23" s="9">
        <v>1.2E-2</v>
      </c>
      <c r="E23" s="15" t="s">
        <v>84</v>
      </c>
      <c r="F23" s="18" t="s">
        <v>84</v>
      </c>
      <c r="G23" s="17" t="str">
        <f t="shared" si="3"/>
        <v>WIP</v>
      </c>
      <c r="H23" s="15" t="s">
        <v>84</v>
      </c>
      <c r="I23" s="18" t="s">
        <v>84</v>
      </c>
      <c r="J23" s="47" t="str">
        <f t="shared" si="4"/>
        <v>WIP</v>
      </c>
      <c r="O23" s="25" t="s">
        <v>101</v>
      </c>
    </row>
    <row r="24" spans="1:15" ht="25.5" x14ac:dyDescent="0.2">
      <c r="A24" s="395"/>
      <c r="B24" s="398"/>
      <c r="C24" s="31" t="s">
        <v>16</v>
      </c>
      <c r="D24" s="35">
        <v>3.3000000000000002E-2</v>
      </c>
      <c r="E24" s="44" t="s">
        <v>84</v>
      </c>
      <c r="F24" s="42" t="s">
        <v>84</v>
      </c>
      <c r="G24" s="43" t="str">
        <f t="shared" si="3"/>
        <v>WIP</v>
      </c>
      <c r="H24" s="44" t="s">
        <v>84</v>
      </c>
      <c r="I24" s="42" t="s">
        <v>84</v>
      </c>
      <c r="J24" s="48" t="str">
        <f t="shared" si="4"/>
        <v>WIP</v>
      </c>
      <c r="O24" s="25" t="s">
        <v>102</v>
      </c>
    </row>
    <row r="25" spans="1:15" ht="25.5" x14ac:dyDescent="0.2">
      <c r="A25" s="395"/>
      <c r="B25" s="398"/>
      <c r="C25" s="29" t="s">
        <v>17</v>
      </c>
      <c r="D25" s="10">
        <v>0.06</v>
      </c>
      <c r="E25" s="15" t="s">
        <v>84</v>
      </c>
      <c r="F25" s="18" t="s">
        <v>84</v>
      </c>
      <c r="G25" s="17" t="str">
        <f t="shared" si="3"/>
        <v>WIP</v>
      </c>
      <c r="H25" s="15" t="s">
        <v>84</v>
      </c>
      <c r="I25" s="18" t="s">
        <v>84</v>
      </c>
      <c r="J25" s="47" t="str">
        <f t="shared" si="4"/>
        <v>WIP</v>
      </c>
    </row>
    <row r="26" spans="1:15" ht="25.5" x14ac:dyDescent="0.2">
      <c r="A26" s="395"/>
      <c r="B26" s="398"/>
      <c r="C26" s="31" t="s">
        <v>18</v>
      </c>
      <c r="D26" s="35">
        <v>5.0000000000000001E-4</v>
      </c>
      <c r="E26" s="44" t="s">
        <v>84</v>
      </c>
      <c r="F26" s="42" t="s">
        <v>84</v>
      </c>
      <c r="G26" s="43" t="str">
        <f t="shared" si="3"/>
        <v>WIP</v>
      </c>
      <c r="H26" s="44" t="s">
        <v>84</v>
      </c>
      <c r="I26" s="42" t="s">
        <v>84</v>
      </c>
      <c r="J26" s="48" t="str">
        <f t="shared" si="4"/>
        <v>WIP</v>
      </c>
    </row>
    <row r="27" spans="1:15" x14ac:dyDescent="0.2">
      <c r="A27" s="396"/>
      <c r="B27" s="81" t="s">
        <v>66</v>
      </c>
      <c r="C27" s="66" t="s">
        <v>19</v>
      </c>
      <c r="D27" s="67" t="s">
        <v>67</v>
      </c>
      <c r="E27" s="68" t="s">
        <v>84</v>
      </c>
      <c r="F27" s="69" t="s">
        <v>84</v>
      </c>
      <c r="G27" s="70" t="str">
        <f t="shared" si="3"/>
        <v>WIP</v>
      </c>
      <c r="H27" s="68" t="s">
        <v>84</v>
      </c>
      <c r="I27" s="69" t="s">
        <v>84</v>
      </c>
      <c r="J27" s="71" t="str">
        <f t="shared" si="4"/>
        <v>WIP</v>
      </c>
    </row>
    <row r="28" spans="1:15" x14ac:dyDescent="0.2">
      <c r="A28" s="394" t="s">
        <v>68</v>
      </c>
      <c r="B28" s="397" t="s">
        <v>69</v>
      </c>
      <c r="C28" s="72" t="s">
        <v>20</v>
      </c>
      <c r="D28" s="73" t="s">
        <v>70</v>
      </c>
      <c r="E28" s="74" t="s">
        <v>84</v>
      </c>
      <c r="F28" s="75" t="s">
        <v>84</v>
      </c>
      <c r="G28" s="76" t="str">
        <f t="shared" si="3"/>
        <v>WIP</v>
      </c>
      <c r="H28" s="74" t="s">
        <v>84</v>
      </c>
      <c r="I28" s="75" t="s">
        <v>84</v>
      </c>
      <c r="J28" s="77" t="str">
        <f t="shared" si="4"/>
        <v>WIP</v>
      </c>
    </row>
    <row r="29" spans="1:15" x14ac:dyDescent="0.2">
      <c r="A29" s="395"/>
      <c r="B29" s="398"/>
      <c r="C29" s="29" t="s">
        <v>21</v>
      </c>
      <c r="D29" s="11">
        <v>0.75</v>
      </c>
      <c r="E29" s="15" t="s">
        <v>84</v>
      </c>
      <c r="F29" s="18" t="s">
        <v>84</v>
      </c>
      <c r="G29" s="17" t="str">
        <f t="shared" si="3"/>
        <v>WIP</v>
      </c>
      <c r="H29" s="15" t="s">
        <v>84</v>
      </c>
      <c r="I29" s="18" t="s">
        <v>84</v>
      </c>
      <c r="J29" s="47" t="str">
        <f t="shared" si="4"/>
        <v>WIP</v>
      </c>
    </row>
    <row r="30" spans="1:15" ht="25.5" x14ac:dyDescent="0.2">
      <c r="A30" s="395"/>
      <c r="B30" s="398"/>
      <c r="C30" s="31" t="s">
        <v>22</v>
      </c>
      <c r="D30" s="36" t="s">
        <v>71</v>
      </c>
      <c r="E30" s="44" t="s">
        <v>84</v>
      </c>
      <c r="F30" s="42" t="s">
        <v>84</v>
      </c>
      <c r="G30" s="43" t="str">
        <f t="shared" si="3"/>
        <v>WIP</v>
      </c>
      <c r="H30" s="44" t="s">
        <v>84</v>
      </c>
      <c r="I30" s="42" t="s">
        <v>84</v>
      </c>
      <c r="J30" s="48" t="str">
        <f t="shared" si="4"/>
        <v>WIP</v>
      </c>
    </row>
    <row r="31" spans="1:15" x14ac:dyDescent="0.2">
      <c r="A31" s="395"/>
      <c r="B31" s="398"/>
      <c r="C31" s="29" t="s">
        <v>23</v>
      </c>
      <c r="D31" s="11">
        <v>1</v>
      </c>
      <c r="E31" s="15" t="s">
        <v>84</v>
      </c>
      <c r="F31" s="18" t="s">
        <v>84</v>
      </c>
      <c r="G31" s="17" t="str">
        <f t="shared" si="3"/>
        <v>WIP</v>
      </c>
      <c r="H31" s="15" t="s">
        <v>84</v>
      </c>
      <c r="I31" s="18" t="s">
        <v>84</v>
      </c>
      <c r="J31" s="47" t="str">
        <f t="shared" si="4"/>
        <v>WIP</v>
      </c>
    </row>
    <row r="32" spans="1:15" x14ac:dyDescent="0.2">
      <c r="A32" s="395"/>
      <c r="B32" s="398" t="s">
        <v>72</v>
      </c>
      <c r="C32" s="31" t="s">
        <v>24</v>
      </c>
      <c r="D32" s="37" t="s">
        <v>73</v>
      </c>
      <c r="E32" s="44" t="s">
        <v>84</v>
      </c>
      <c r="F32" s="42" t="s">
        <v>84</v>
      </c>
      <c r="G32" s="43" t="str">
        <f t="shared" si="3"/>
        <v>WIP</v>
      </c>
      <c r="H32" s="44" t="s">
        <v>84</v>
      </c>
      <c r="I32" s="42" t="s">
        <v>84</v>
      </c>
      <c r="J32" s="48" t="str">
        <f t="shared" si="4"/>
        <v>WIP</v>
      </c>
    </row>
    <row r="33" spans="1:10" ht="25.5" x14ac:dyDescent="0.2">
      <c r="A33" s="395"/>
      <c r="B33" s="398"/>
      <c r="C33" s="29" t="s">
        <v>25</v>
      </c>
      <c r="D33" s="12" t="s">
        <v>74</v>
      </c>
      <c r="E33" s="15" t="s">
        <v>84</v>
      </c>
      <c r="F33" s="18" t="s">
        <v>84</v>
      </c>
      <c r="G33" s="17" t="str">
        <f t="shared" si="3"/>
        <v>WIP</v>
      </c>
      <c r="H33" s="15" t="s">
        <v>84</v>
      </c>
      <c r="I33" s="18" t="s">
        <v>84</v>
      </c>
      <c r="J33" s="47" t="str">
        <f t="shared" si="4"/>
        <v>WIP</v>
      </c>
    </row>
    <row r="34" spans="1:10" ht="25.5" x14ac:dyDescent="0.2">
      <c r="A34" s="395"/>
      <c r="B34" s="398" t="s">
        <v>75</v>
      </c>
      <c r="C34" s="31" t="s">
        <v>26</v>
      </c>
      <c r="D34" s="38" t="s">
        <v>76</v>
      </c>
      <c r="E34" s="91">
        <v>1</v>
      </c>
      <c r="F34" s="91">
        <v>1</v>
      </c>
      <c r="G34" s="43">
        <f>F34/E34</f>
        <v>1</v>
      </c>
      <c r="H34" s="91">
        <v>1</v>
      </c>
      <c r="I34" s="91">
        <v>1</v>
      </c>
      <c r="J34" s="48">
        <f>I34/H34</f>
        <v>1</v>
      </c>
    </row>
    <row r="35" spans="1:10" x14ac:dyDescent="0.2">
      <c r="A35" s="396"/>
      <c r="B35" s="399"/>
      <c r="C35" s="78" t="s">
        <v>27</v>
      </c>
      <c r="D35" s="79" t="s">
        <v>77</v>
      </c>
      <c r="E35" s="68" t="s">
        <v>84</v>
      </c>
      <c r="F35" s="69" t="s">
        <v>84</v>
      </c>
      <c r="G35" s="70" t="str">
        <f t="shared" si="3"/>
        <v>WIP</v>
      </c>
      <c r="H35" s="68" t="s">
        <v>84</v>
      </c>
      <c r="I35" s="69" t="s">
        <v>84</v>
      </c>
      <c r="J35" s="71"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2024-05-17T04:12:03Z</dcterms:modified>
</cp:coreProperties>
</file>